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6925"/>
  <workbookPr codeName="ThisWorkbook"/>
  <mc:AlternateContent xmlns:mc="http://schemas.openxmlformats.org/markup-compatibility/2006">
    <mc:Choice Requires="x15">
      <x15ac:absPath xmlns:x15ac="http://schemas.microsoft.com/office/spreadsheetml/2010/11/ac" url="C:\Users\MGormany\Desktop\"/>
    </mc:Choice>
  </mc:AlternateContent>
  <bookViews>
    <workbookView xWindow="-28920" yWindow="-120" windowWidth="29040" windowHeight="15840" tabRatio="814" firstSheet="1" activeTab="5"/>
  </bookViews>
  <sheets>
    <sheet name="Sheet2" sheetId="518" state="hidden" r:id="rId1"/>
    <sheet name="1-16 &amp;17 FY revenue for book" sheetId="122" r:id="rId2"/>
    <sheet name="1-19 APPROP ORD # 1 MAYOR" sheetId="416" r:id="rId3"/>
    <sheet name="1-12 dept summary" sheetId="25" r:id="rId4"/>
    <sheet name="105" sheetId="22" r:id="rId5"/>
    <sheet name="102" sheetId="23" r:id="rId6"/>
  </sheets>
  <externalReferences>
    <externalReference r:id="rId7"/>
    <externalReference r:id="rId8"/>
  </externalReferences>
  <definedNames>
    <definedName name="_Fill" localSheetId="4" hidden="1">'105'!#REF!</definedName>
    <definedName name="_Fill" localSheetId="2" hidden="1">#REF!</definedName>
    <definedName name="_Fill" hidden="1">#REF!</definedName>
    <definedName name="_xlnm._FilterDatabase" localSheetId="5" hidden="1">'102'!$A$5:$AA$2689</definedName>
    <definedName name="_Sort" localSheetId="2" hidden="1">'105'!#REF!</definedName>
    <definedName name="_Sort" hidden="1">'105'!#REF!</definedName>
    <definedName name="a" localSheetId="2" hidden="1">#REF!</definedName>
    <definedName name="a" hidden="1">#REF!</definedName>
    <definedName name="boo">#REF!</definedName>
    <definedName name="emp">#REF!</definedName>
    <definedName name="f" localSheetId="2">#REF!</definedName>
    <definedName name="f">#REF!</definedName>
    <definedName name="GAP" localSheetId="2" hidden="1">#REF!</definedName>
    <definedName name="GAP" hidden="1">#REF!</definedName>
    <definedName name="goo">#REF!</definedName>
    <definedName name="obj">#REF!</definedName>
    <definedName name="pay">Sheet2!$1:$1048576</definedName>
    <definedName name="_xlnm.Print_Area" localSheetId="5">'102'!$A$1:$AA$2689</definedName>
    <definedName name="_xlnm.Print_Area" localSheetId="4">'105'!$C$1:$U$2599</definedName>
    <definedName name="_xlnm.Print_Area" localSheetId="3">'1-12 dept summary'!$B$1:$G$60</definedName>
    <definedName name="_xlnm.Print_Area" localSheetId="1">'1-16 &amp;17 FY revenue for book'!$A$1:$G$170</definedName>
    <definedName name="_xlnm.Print_Area" localSheetId="2">'1-19 APPROP ORD # 1 MAYOR'!$A$1:$E$56</definedName>
    <definedName name="_xlnm.Print_Titles" localSheetId="5">'102'!$1:$5</definedName>
    <definedName name="_xlnm.Print_Titles" localSheetId="4">'105'!$1:$8</definedName>
    <definedName name="_xlnm.Print_Titles" localSheetId="1">'1-16 &amp;17 FY revenue for book'!$1:$7</definedName>
    <definedName name="rec">#REF!</definedName>
    <definedName name="rev">#REF!</definedName>
    <definedName name="s" localSheetId="2" hidden="1">#REF!</definedName>
    <definedName name="s" hidden="1">#REF!</definedName>
    <definedName name="sal" localSheetId="2">#REF!</definedName>
    <definedName name="sal">#REF!</definedName>
    <definedName name="see">#REF!</definedName>
    <definedName name="stat">#REF!</definedName>
    <definedName name="test">[1]test!$1:$1048576</definedName>
    <definedName name="TITLE" localSheetId="2">#REF!</definedName>
    <definedName name="TITLE">#REF!</definedName>
    <definedName name="toll" localSheetId="2">#REF!</definedName>
    <definedName name="toll">#REF!</definedName>
  </definedNames>
  <calcPr calcId="171027"/>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Z20" i="23" l="1"/>
  <c r="Z22" i="23"/>
  <c r="Z23" i="23"/>
  <c r="Z57" i="23"/>
  <c r="Z59" i="23"/>
  <c r="Z60" i="23"/>
  <c r="Z84" i="23"/>
  <c r="Z95" i="23" s="1"/>
  <c r="Z80" i="23"/>
  <c r="Z85" i="23" s="1"/>
  <c r="Z96" i="23" s="1"/>
  <c r="Z91" i="23"/>
  <c r="Z92" i="23"/>
  <c r="Z108" i="23"/>
  <c r="Z106" i="23"/>
  <c r="Z109" i="23"/>
  <c r="Z114" i="23"/>
  <c r="Z116" i="23" s="1"/>
  <c r="Z118" i="23"/>
  <c r="Z119" i="23"/>
  <c r="Z135" i="23"/>
  <c r="Z139" i="23" s="1"/>
  <c r="Z133" i="23"/>
  <c r="Z136" i="23"/>
  <c r="Z167" i="23"/>
  <c r="Z165" i="23"/>
  <c r="Z168" i="23"/>
  <c r="Z176" i="23"/>
  <c r="Z178" i="23"/>
  <c r="Z179" i="23"/>
  <c r="Z195" i="23"/>
  <c r="Z197" i="23"/>
  <c r="Z198" i="23"/>
  <c r="Z207" i="23"/>
  <c r="Z205" i="23"/>
  <c r="Z208" i="23"/>
  <c r="Z215" i="23"/>
  <c r="Z217" i="23"/>
  <c r="Z218" i="23"/>
  <c r="Z237" i="23"/>
  <c r="Z231" i="23"/>
  <c r="Z235" i="23" s="1"/>
  <c r="Z232" i="23"/>
  <c r="Z251" i="23"/>
  <c r="Z253" i="23"/>
  <c r="Z254" i="23"/>
  <c r="Z276" i="23"/>
  <c r="Z274" i="23"/>
  <c r="Z277" i="23"/>
  <c r="Z295" i="23"/>
  <c r="Z291" i="23"/>
  <c r="Z296" i="23" s="1"/>
  <c r="Z307" i="23"/>
  <c r="Z305" i="23"/>
  <c r="Z308" i="23"/>
  <c r="Z315" i="23"/>
  <c r="Z318" i="23"/>
  <c r="Z325" i="23"/>
  <c r="Z327" i="23"/>
  <c r="Z328" i="23"/>
  <c r="Z337" i="23"/>
  <c r="Z338" i="23"/>
  <c r="Z364" i="23"/>
  <c r="Z366" i="23"/>
  <c r="Z370" i="23" s="1"/>
  <c r="Z367" i="23"/>
  <c r="Z371" i="23" s="1"/>
  <c r="Z391" i="23"/>
  <c r="Z393" i="23"/>
  <c r="Z394" i="23"/>
  <c r="Z401" i="23"/>
  <c r="Z403" i="23"/>
  <c r="Z404" i="23"/>
  <c r="Z409" i="23"/>
  <c r="Z411" i="23"/>
  <c r="Z412" i="23"/>
  <c r="Z421" i="23"/>
  <c r="Z419" i="23"/>
  <c r="Z422" i="23"/>
  <c r="Z473" i="23"/>
  <c r="Z476" i="23"/>
  <c r="Z486" i="23"/>
  <c r="Z490" i="23"/>
  <c r="Z495" i="23" s="1"/>
  <c r="Z596" i="23" s="1"/>
  <c r="Z510" i="23"/>
  <c r="Z512" i="23"/>
  <c r="Z513" i="23"/>
  <c r="Z554" i="23"/>
  <c r="Z556" i="23"/>
  <c r="Z557" i="23"/>
  <c r="Z566" i="23"/>
  <c r="Z568" i="23"/>
  <c r="Z569" i="23"/>
  <c r="Z577" i="23"/>
  <c r="Z579" i="23"/>
  <c r="Z580" i="23"/>
  <c r="Z585" i="23"/>
  <c r="Z591" i="23"/>
  <c r="Z611" i="23"/>
  <c r="Z608" i="23"/>
  <c r="Z614" i="23"/>
  <c r="Z615" i="23"/>
  <c r="Z626" i="23"/>
  <c r="Z628" i="23"/>
  <c r="Z629" i="23"/>
  <c r="Z638" i="23" s="1"/>
  <c r="Z634" i="23"/>
  <c r="Z637" i="23"/>
  <c r="Z704" i="23"/>
  <c r="Z701" i="23"/>
  <c r="Z705" i="23"/>
  <c r="Z735" i="23"/>
  <c r="Z737" i="23"/>
  <c r="Z738" i="23"/>
  <c r="Z1252" i="23"/>
  <c r="Z1255" i="23"/>
  <c r="Z1277" i="23"/>
  <c r="Z1280" i="23"/>
  <c r="Z1331" i="23"/>
  <c r="Z1330" i="23"/>
  <c r="Z1328" i="23"/>
  <c r="Z1332" i="23"/>
  <c r="Z1341" i="23"/>
  <c r="Z1343" i="23"/>
  <c r="Z1344" i="23"/>
  <c r="Z1373" i="23"/>
  <c r="Z1369" i="23"/>
  <c r="Z1374" i="23" s="1"/>
  <c r="Z1390" i="23"/>
  <c r="Z1395" i="23" s="1"/>
  <c r="Z1394" i="23"/>
  <c r="Z1409" i="23"/>
  <c r="Z1405" i="23"/>
  <c r="Z1407" i="23" s="1"/>
  <c r="Z1410" i="23"/>
  <c r="Z1762" i="23"/>
  <c r="Z1765" i="23"/>
  <c r="Z1764" i="23"/>
  <c r="Z1854" i="23"/>
  <c r="Z1858" i="23"/>
  <c r="Z1865" i="23"/>
  <c r="Z1869" i="23"/>
  <c r="Z1886" i="23"/>
  <c r="Z1890" i="23"/>
  <c r="Z1889" i="23"/>
  <c r="Z1896" i="23"/>
  <c r="Z1899" i="23"/>
  <c r="Z1900" i="23"/>
  <c r="Z1907" i="23"/>
  <c r="Z1910" i="23"/>
  <c r="Z1911" i="23"/>
  <c r="Z1939" i="23"/>
  <c r="Z1934" i="23"/>
  <c r="Z1940" i="23" s="1"/>
  <c r="Z1951" i="23"/>
  <c r="Z1958" i="23"/>
  <c r="Z1963" i="23"/>
  <c r="Z1967" i="23"/>
  <c r="Z1968" i="23"/>
  <c r="Z1991" i="23"/>
  <c r="Z1993" i="23"/>
  <c r="Z1994" i="23"/>
  <c r="Z2009" i="23"/>
  <c r="Z2011" i="23"/>
  <c r="Z2012" i="23"/>
  <c r="Z2017" i="23"/>
  <c r="Z2022" i="23" s="1"/>
  <c r="Z2019" i="23"/>
  <c r="Z2021" i="23"/>
  <c r="Z2071" i="23"/>
  <c r="Z2073" i="23"/>
  <c r="Z2074" i="23"/>
  <c r="Z2089" i="23"/>
  <c r="Z2091" i="23"/>
  <c r="Z2092" i="23"/>
  <c r="Z2140" i="23"/>
  <c r="Z2142" i="23"/>
  <c r="Z2143" i="23"/>
  <c r="Z2162" i="23"/>
  <c r="Z2160" i="23"/>
  <c r="Z2163" i="23"/>
  <c r="Z2170" i="23"/>
  <c r="Z2168" i="23"/>
  <c r="Z2171" i="23"/>
  <c r="Z2175" i="23" s="1"/>
  <c r="Z2195" i="23"/>
  <c r="Z2197" i="23"/>
  <c r="Z2198" i="23"/>
  <c r="Z2205" i="23"/>
  <c r="Z2207" i="23"/>
  <c r="Z2208" i="23"/>
  <c r="Z2296" i="23"/>
  <c r="Z2314" i="23"/>
  <c r="Z2316" i="23"/>
  <c r="Z2317" i="23"/>
  <c r="Z2322" i="23"/>
  <c r="Z2337" i="23"/>
  <c r="Z2339" i="23"/>
  <c r="Z2340" i="23"/>
  <c r="Z2355" i="23"/>
  <c r="Z2357" i="23"/>
  <c r="Z2358" i="23"/>
  <c r="Z2405" i="23"/>
  <c r="Z2407" i="23"/>
  <c r="Z2408" i="23"/>
  <c r="Z2429" i="23"/>
  <c r="Z2426" i="23"/>
  <c r="Z2430" i="23"/>
  <c r="Z2442" i="23"/>
  <c r="Z2440" i="23"/>
  <c r="Z2443" i="23"/>
  <c r="Z2466" i="23"/>
  <c r="Z2468" i="23"/>
  <c r="Z2469" i="23"/>
  <c r="Z2536" i="23"/>
  <c r="Z2533" i="23"/>
  <c r="Z2535" i="23"/>
  <c r="Z2566" i="23"/>
  <c r="Z2567" i="23"/>
  <c r="Z2564" i="23"/>
  <c r="Z2592" i="23"/>
  <c r="Z2595" i="23"/>
  <c r="Z2596" i="23"/>
  <c r="Z2621" i="23"/>
  <c r="Z2625" i="23"/>
  <c r="Z2640" i="23"/>
  <c r="Z2643" i="23"/>
  <c r="Z2644" i="23"/>
  <c r="Z2650" i="23"/>
  <c r="Z2652" i="23"/>
  <c r="Z2653" i="23"/>
  <c r="Z2684" i="23"/>
  <c r="Z2688" i="23"/>
  <c r="Z2147" i="23" l="1"/>
  <c r="Z1371" i="23"/>
  <c r="Z492" i="23"/>
  <c r="Z82" i="23"/>
  <c r="Z1936" i="23"/>
  <c r="Z1392" i="23"/>
  <c r="Z238" i="23"/>
  <c r="Z342" i="23" s="1"/>
  <c r="Z2146" i="23"/>
  <c r="Z494" i="23"/>
  <c r="Z595" i="23" s="1"/>
  <c r="Z293" i="23"/>
  <c r="Z2655" i="23"/>
  <c r="Z2656" i="23"/>
  <c r="Z2570" i="23"/>
  <c r="Z2571" i="23"/>
  <c r="Z1348" i="23"/>
  <c r="Z480" i="23"/>
  <c r="Z182" i="23"/>
  <c r="Z183" i="23"/>
  <c r="Z140" i="23"/>
  <c r="Z64" i="23"/>
  <c r="Z63" i="23"/>
  <c r="Z1769" i="23"/>
  <c r="Z1768" i="23"/>
  <c r="Z2174" i="23"/>
  <c r="Z1868" i="23"/>
  <c r="Z1279" i="23"/>
  <c r="Z475" i="23"/>
  <c r="Z479" i="23" s="1"/>
  <c r="Z317" i="23"/>
  <c r="Z341" i="23" s="1"/>
  <c r="Z2624" i="23"/>
  <c r="Z1254" i="23"/>
  <c r="Z1347" i="23" s="1"/>
  <c r="Z2687" i="23"/>
  <c r="Z1857" i="23"/>
  <c r="P1121" i="22"/>
  <c r="P1354" i="22" l="1"/>
  <c r="P118" i="22" l="1"/>
  <c r="N118" i="22"/>
  <c r="L118" i="22"/>
  <c r="J118" i="22"/>
  <c r="I118" i="22"/>
  <c r="E1820" i="22"/>
  <c r="F1820" i="22"/>
  <c r="G1820" i="22"/>
  <c r="M1820" i="22"/>
  <c r="K1820" i="22"/>
  <c r="H1820" i="22"/>
  <c r="E1808" i="22"/>
  <c r="F1808" i="22"/>
  <c r="G1808" i="22"/>
  <c r="H1808" i="22"/>
  <c r="I1808" i="22"/>
  <c r="J1808" i="22"/>
  <c r="K1808" i="22"/>
  <c r="L1808" i="22"/>
  <c r="M1808" i="22"/>
  <c r="N1808" i="22"/>
  <c r="E1809" i="22"/>
  <c r="F1809" i="22"/>
  <c r="G1809" i="22"/>
  <c r="H1809" i="22"/>
  <c r="I1809" i="22"/>
  <c r="J1809" i="22"/>
  <c r="K1809" i="22"/>
  <c r="L1809" i="22"/>
  <c r="M1809" i="22"/>
  <c r="N1809" i="22"/>
  <c r="E1810" i="22"/>
  <c r="F1810" i="22"/>
  <c r="G1810" i="22"/>
  <c r="H1810" i="22"/>
  <c r="I1810" i="22"/>
  <c r="J1810" i="22"/>
  <c r="K1810" i="22"/>
  <c r="L1810" i="22"/>
  <c r="M1810" i="22"/>
  <c r="N1810" i="22"/>
  <c r="E1811" i="22"/>
  <c r="F1811" i="22"/>
  <c r="G1811" i="22"/>
  <c r="H1811" i="22"/>
  <c r="I1811" i="22"/>
  <c r="J1811" i="22"/>
  <c r="K1811" i="22"/>
  <c r="L1811" i="22"/>
  <c r="M1811" i="22"/>
  <c r="N1811" i="22"/>
  <c r="E1812" i="22"/>
  <c r="F1812" i="22"/>
  <c r="G1812" i="22"/>
  <c r="H1812" i="22"/>
  <c r="I1812" i="22"/>
  <c r="J1812" i="22"/>
  <c r="K1812" i="22"/>
  <c r="L1812" i="22"/>
  <c r="M1812" i="22"/>
  <c r="N1812" i="22"/>
  <c r="E1813" i="22"/>
  <c r="F1813" i="22"/>
  <c r="G1813" i="22"/>
  <c r="H1813" i="22"/>
  <c r="I1813" i="22"/>
  <c r="J1813" i="22"/>
  <c r="K1813" i="22"/>
  <c r="L1813" i="22"/>
  <c r="M1813" i="22"/>
  <c r="N1813" i="22"/>
  <c r="E1814" i="22"/>
  <c r="F1814" i="22"/>
  <c r="G1814" i="22"/>
  <c r="H1814" i="22"/>
  <c r="I1814" i="22"/>
  <c r="J1814" i="22"/>
  <c r="K1814" i="22"/>
  <c r="L1814" i="22"/>
  <c r="M1814" i="22"/>
  <c r="N1814" i="22"/>
  <c r="E1803" i="22"/>
  <c r="F1803" i="22"/>
  <c r="G1803" i="22"/>
  <c r="H1803" i="22"/>
  <c r="I1803" i="22"/>
  <c r="J1803" i="22"/>
  <c r="K1803" i="22"/>
  <c r="L1803" i="22"/>
  <c r="M1803" i="22"/>
  <c r="N1803" i="22"/>
  <c r="E1799" i="22"/>
  <c r="F1799" i="22"/>
  <c r="G1799" i="22"/>
  <c r="H1799" i="22"/>
  <c r="I1799" i="22"/>
  <c r="J1799" i="22"/>
  <c r="K1799" i="22"/>
  <c r="L1799" i="22"/>
  <c r="M1799" i="22"/>
  <c r="N1799" i="22"/>
  <c r="E1796" i="22"/>
  <c r="F1796" i="22"/>
  <c r="G1796" i="22"/>
  <c r="H1796" i="22"/>
  <c r="I1796" i="22"/>
  <c r="J1796" i="22"/>
  <c r="K1796" i="22"/>
  <c r="L1796" i="22"/>
  <c r="M1796" i="22"/>
  <c r="N1796" i="22"/>
  <c r="E1788" i="22"/>
  <c r="F1788" i="22"/>
  <c r="G1788" i="22"/>
  <c r="H1788" i="22"/>
  <c r="I1788" i="22"/>
  <c r="J1788" i="22"/>
  <c r="K1788" i="22"/>
  <c r="L1788" i="22"/>
  <c r="M1788" i="22"/>
  <c r="N1788" i="22"/>
  <c r="E1782" i="22"/>
  <c r="F1782" i="22"/>
  <c r="G1782" i="22"/>
  <c r="H1782" i="22"/>
  <c r="I1782" i="22"/>
  <c r="J1782" i="22"/>
  <c r="K1782" i="22"/>
  <c r="L1782" i="22"/>
  <c r="M1782" i="22"/>
  <c r="N1782" i="22"/>
  <c r="E1775" i="22"/>
  <c r="F1775" i="22"/>
  <c r="G1775" i="22"/>
  <c r="H1775" i="22"/>
  <c r="I1775" i="22"/>
  <c r="J1775" i="22"/>
  <c r="K1775" i="22"/>
  <c r="L1775" i="22"/>
  <c r="M1775" i="22"/>
  <c r="N1775" i="22"/>
  <c r="E1767" i="22"/>
  <c r="F1767" i="22"/>
  <c r="G1767" i="22"/>
  <c r="H1767" i="22"/>
  <c r="I1767" i="22"/>
  <c r="J1767" i="22"/>
  <c r="K1767" i="22"/>
  <c r="L1767" i="22"/>
  <c r="M1767" i="22"/>
  <c r="N1767" i="22"/>
  <c r="E1760" i="22"/>
  <c r="F1760" i="22"/>
  <c r="G1760" i="22"/>
  <c r="H1760" i="22"/>
  <c r="I1760" i="22"/>
  <c r="J1760" i="22"/>
  <c r="K1760" i="22"/>
  <c r="L1760" i="22"/>
  <c r="M1760" i="22"/>
  <c r="N1760" i="22"/>
  <c r="E1757" i="22"/>
  <c r="F1757" i="22"/>
  <c r="G1757" i="22"/>
  <c r="H1757" i="22"/>
  <c r="I1757" i="22"/>
  <c r="J1757" i="22"/>
  <c r="K1757" i="22"/>
  <c r="L1757" i="22"/>
  <c r="M1757" i="22"/>
  <c r="N1757" i="22"/>
  <c r="E1748" i="22"/>
  <c r="F1748" i="22"/>
  <c r="G1748" i="22"/>
  <c r="H1748" i="22"/>
  <c r="I1748" i="22"/>
  <c r="J1748" i="22"/>
  <c r="K1748" i="22"/>
  <c r="L1748" i="22"/>
  <c r="M1748" i="22"/>
  <c r="N1748" i="22"/>
  <c r="E1734" i="22"/>
  <c r="F1734" i="22"/>
  <c r="G1734" i="22"/>
  <c r="H1734" i="22"/>
  <c r="I1734" i="22"/>
  <c r="J1734" i="22"/>
  <c r="K1734" i="22"/>
  <c r="L1734" i="22"/>
  <c r="M1734" i="22"/>
  <c r="N1734" i="22"/>
  <c r="I1815" i="22" l="1"/>
  <c r="F1815" i="22"/>
  <c r="K1815" i="22"/>
  <c r="J1815" i="22"/>
  <c r="E1815" i="22"/>
  <c r="H1815" i="22"/>
  <c r="L1815" i="22"/>
  <c r="G1815" i="22"/>
  <c r="M1815" i="22"/>
  <c r="N1815" i="22"/>
  <c r="E1728" i="22"/>
  <c r="F1728" i="22"/>
  <c r="G1728" i="22"/>
  <c r="H1728" i="22"/>
  <c r="I1728" i="22"/>
  <c r="J1728" i="22"/>
  <c r="K1728" i="22"/>
  <c r="L1728" i="22"/>
  <c r="M1728" i="22"/>
  <c r="N1728" i="22"/>
  <c r="P1713" i="22"/>
  <c r="P1714" i="22"/>
  <c r="P1715" i="22"/>
  <c r="P1716" i="22"/>
  <c r="P1717" i="22"/>
  <c r="P1719" i="22"/>
  <c r="P1720" i="22"/>
  <c r="P1721" i="22"/>
  <c r="P1722" i="22"/>
  <c r="P1724" i="22"/>
  <c r="P1725" i="22"/>
  <c r="O1379" i="22" l="1"/>
  <c r="M1377" i="22"/>
  <c r="K1377" i="22"/>
  <c r="E1365" i="22"/>
  <c r="F1365" i="22"/>
  <c r="G1365" i="22"/>
  <c r="H1365" i="22"/>
  <c r="I1365" i="22"/>
  <c r="J1365" i="22"/>
  <c r="K1365" i="22"/>
  <c r="L1365" i="22"/>
  <c r="M1365" i="22"/>
  <c r="N1365" i="22"/>
  <c r="E1366" i="22"/>
  <c r="F1366" i="22"/>
  <c r="G1366" i="22"/>
  <c r="H1366" i="22"/>
  <c r="I1366" i="22"/>
  <c r="J1366" i="22"/>
  <c r="K1366" i="22"/>
  <c r="L1366" i="22"/>
  <c r="M1366" i="22"/>
  <c r="N1366" i="22"/>
  <c r="E1367" i="22"/>
  <c r="F1367" i="22"/>
  <c r="G1367" i="22"/>
  <c r="H1367" i="22"/>
  <c r="I1367" i="22"/>
  <c r="J1367" i="22"/>
  <c r="K1367" i="22"/>
  <c r="L1367" i="22"/>
  <c r="M1367" i="22"/>
  <c r="N1367" i="22"/>
  <c r="E1368" i="22"/>
  <c r="F1368" i="22"/>
  <c r="G1368" i="22"/>
  <c r="H1368" i="22"/>
  <c r="I1368" i="22"/>
  <c r="J1368" i="22"/>
  <c r="K1368" i="22"/>
  <c r="L1368" i="22"/>
  <c r="M1368" i="22"/>
  <c r="N1368" i="22"/>
  <c r="E1369" i="22"/>
  <c r="F1369" i="22"/>
  <c r="G1369" i="22"/>
  <c r="H1369" i="22"/>
  <c r="I1369" i="22"/>
  <c r="J1369" i="22"/>
  <c r="K1369" i="22"/>
  <c r="L1369" i="22"/>
  <c r="M1369" i="22"/>
  <c r="N1369" i="22"/>
  <c r="E1370" i="22"/>
  <c r="F1370" i="22"/>
  <c r="G1370" i="22"/>
  <c r="H1370" i="22"/>
  <c r="I1370" i="22"/>
  <c r="J1370" i="22"/>
  <c r="K1370" i="22"/>
  <c r="L1370" i="22"/>
  <c r="M1370" i="22"/>
  <c r="N1370" i="22"/>
  <c r="E1371" i="22"/>
  <c r="F1371" i="22"/>
  <c r="G1371" i="22"/>
  <c r="H1371" i="22"/>
  <c r="I1371" i="22"/>
  <c r="J1371" i="22"/>
  <c r="K1371" i="22"/>
  <c r="L1371" i="22"/>
  <c r="M1371" i="22"/>
  <c r="N1371" i="22"/>
  <c r="E1359" i="22"/>
  <c r="F1359" i="22"/>
  <c r="G1359" i="22"/>
  <c r="H1359" i="22"/>
  <c r="I1359" i="22"/>
  <c r="J1359" i="22"/>
  <c r="K1359" i="22"/>
  <c r="L1359" i="22"/>
  <c r="M1359" i="22"/>
  <c r="N1359" i="22"/>
  <c r="P1358" i="22"/>
  <c r="E1355" i="22"/>
  <c r="F1355" i="22"/>
  <c r="G1355" i="22"/>
  <c r="H1355" i="22"/>
  <c r="I1355" i="22"/>
  <c r="J1355" i="22"/>
  <c r="K1355" i="22"/>
  <c r="L1355" i="22"/>
  <c r="M1355" i="22"/>
  <c r="N1355" i="22"/>
  <c r="P1342" i="22"/>
  <c r="P1341" i="22"/>
  <c r="P1340" i="22"/>
  <c r="P1339" i="22"/>
  <c r="P1338" i="22"/>
  <c r="P1353" i="22"/>
  <c r="P1352" i="22"/>
  <c r="P1351" i="22"/>
  <c r="P1350" i="22"/>
  <c r="P1349" i="22"/>
  <c r="E1344" i="22"/>
  <c r="F1344" i="22"/>
  <c r="G1344" i="22"/>
  <c r="H1344" i="22"/>
  <c r="I1344" i="22"/>
  <c r="J1344" i="22"/>
  <c r="K1344" i="22"/>
  <c r="L1344" i="22"/>
  <c r="M1344" i="22"/>
  <c r="N1344" i="22"/>
  <c r="L1372" i="22" l="1"/>
  <c r="F1372" i="22"/>
  <c r="I1372" i="22"/>
  <c r="H1372" i="22"/>
  <c r="K1372" i="22"/>
  <c r="G1372" i="22"/>
  <c r="E1372" i="22"/>
  <c r="N1372" i="22"/>
  <c r="J1372" i="22"/>
  <c r="M1372" i="22"/>
  <c r="F38" i="122"/>
  <c r="G35" i="25" l="1"/>
  <c r="G57" i="25"/>
  <c r="G58" i="25"/>
  <c r="G59" i="25"/>
  <c r="D50" i="25" l="1"/>
  <c r="G50" i="25" s="1"/>
  <c r="D48" i="25"/>
  <c r="G48" i="25" s="1"/>
  <c r="D34" i="25"/>
  <c r="G34" i="25" s="1"/>
  <c r="F60" i="25"/>
  <c r="E60" i="25"/>
  <c r="D37" i="25"/>
  <c r="G37" i="25" s="1"/>
  <c r="O1391" i="22" l="1"/>
  <c r="O1810" i="22"/>
  <c r="O1811" i="22"/>
  <c r="P1811" i="22" s="1"/>
  <c r="O1812" i="22"/>
  <c r="P1812" i="22" s="1"/>
  <c r="O1813" i="22"/>
  <c r="P1813" i="22" s="1"/>
  <c r="P1802" i="22"/>
  <c r="O1803" i="22"/>
  <c r="P1803" i="22" s="1"/>
  <c r="O1799" i="22"/>
  <c r="P1799" i="22" s="1"/>
  <c r="P1798" i="22"/>
  <c r="P1795" i="22"/>
  <c r="P1794" i="22"/>
  <c r="P1793" i="22"/>
  <c r="P1792" i="22"/>
  <c r="P1791" i="22"/>
  <c r="O1796" i="22"/>
  <c r="P1796" i="22" s="1"/>
  <c r="P1787" i="22"/>
  <c r="P1786" i="22"/>
  <c r="P1785" i="22"/>
  <c r="O1788" i="22"/>
  <c r="P1788" i="22" s="1"/>
  <c r="P1781" i="22"/>
  <c r="P1780" i="22"/>
  <c r="P1779" i="22"/>
  <c r="P1778" i="22"/>
  <c r="P1774" i="22"/>
  <c r="P1773" i="22"/>
  <c r="P1772" i="22"/>
  <c r="P1771" i="22"/>
  <c r="P1765" i="22"/>
  <c r="P1764" i="22"/>
  <c r="O1759" i="22"/>
  <c r="O1760" i="22" s="1"/>
  <c r="Q1757" i="22"/>
  <c r="R1757" i="22"/>
  <c r="S1757" i="22"/>
  <c r="T1757" i="22"/>
  <c r="U1757" i="22"/>
  <c r="P1755" i="22"/>
  <c r="P1754" i="22"/>
  <c r="P1753" i="22"/>
  <c r="P1752" i="22"/>
  <c r="P1751" i="22"/>
  <c r="P1742" i="22"/>
  <c r="P1743" i="22"/>
  <c r="P1744" i="22"/>
  <c r="P1745" i="22"/>
  <c r="P1746" i="22"/>
  <c r="O1741" i="22"/>
  <c r="P1741" i="22" s="1"/>
  <c r="O1739" i="22"/>
  <c r="P1739" i="22" s="1"/>
  <c r="O1738" i="22"/>
  <c r="P1738" i="22" s="1"/>
  <c r="P1747" i="22"/>
  <c r="P1740" i="22"/>
  <c r="P1733" i="22"/>
  <c r="P1732" i="22"/>
  <c r="P1731" i="22"/>
  <c r="O1777" i="22"/>
  <c r="P1777" i="22" s="1"/>
  <c r="O1750" i="22"/>
  <c r="P1750" i="22" s="1"/>
  <c r="O1763" i="22"/>
  <c r="P1763" i="22" s="1"/>
  <c r="C2213" i="23"/>
  <c r="O1730" i="22"/>
  <c r="P1730" i="22" s="1"/>
  <c r="O1712" i="22"/>
  <c r="P1712" i="22" s="1"/>
  <c r="O1726" i="22"/>
  <c r="P1726" i="22" s="1"/>
  <c r="O1723" i="22"/>
  <c r="P1723" i="22" s="1"/>
  <c r="O1718" i="22"/>
  <c r="P1718" i="22" s="1"/>
  <c r="C2214" i="23" l="1"/>
  <c r="C2215" i="23" s="1"/>
  <c r="C2216" i="23" s="1"/>
  <c r="O1737" i="22"/>
  <c r="P1737" i="22" s="1"/>
  <c r="O1767" i="22"/>
  <c r="O1809" i="22"/>
  <c r="P1809" i="22" s="1"/>
  <c r="O1814" i="22"/>
  <c r="P1814" i="22" s="1"/>
  <c r="P1767" i="22"/>
  <c r="P1810" i="22"/>
  <c r="P1759" i="22"/>
  <c r="P1760" i="22" s="1"/>
  <c r="P1757" i="22"/>
  <c r="O1782" i="22"/>
  <c r="P1782" i="22" s="1"/>
  <c r="O1757" i="22"/>
  <c r="O1734" i="22"/>
  <c r="P1734" i="22" s="1"/>
  <c r="O1728" i="22"/>
  <c r="P1728" i="22" s="1"/>
  <c r="O1770" i="22"/>
  <c r="P1770" i="22" s="1"/>
  <c r="C2217" i="23"/>
  <c r="C2218" i="23" s="1"/>
  <c r="C2219" i="23" s="1"/>
  <c r="C2220" i="23" s="1"/>
  <c r="C2221" i="23" s="1"/>
  <c r="C2222" i="23" s="1"/>
  <c r="C2223" i="23" s="1"/>
  <c r="C2224" i="23" s="1"/>
  <c r="C2225" i="23" s="1"/>
  <c r="C2226" i="23" s="1"/>
  <c r="C2227" i="23" s="1"/>
  <c r="C2228" i="23" s="1"/>
  <c r="C2229" i="23" s="1"/>
  <c r="C2230" i="23" s="1"/>
  <c r="C2231" i="23" s="1"/>
  <c r="C2232" i="23" s="1"/>
  <c r="C2233" i="23" s="1"/>
  <c r="C2234" i="23" s="1"/>
  <c r="C2235" i="23" s="1"/>
  <c r="C2236" i="23" s="1"/>
  <c r="C2237" i="23" s="1"/>
  <c r="C2238" i="23" s="1"/>
  <c r="C2239" i="23" s="1"/>
  <c r="C2240" i="23" s="1"/>
  <c r="C2241" i="23" s="1"/>
  <c r="C2242" i="23" s="1"/>
  <c r="C2243" i="23" s="1"/>
  <c r="C2244" i="23" s="1"/>
  <c r="C2245" i="23" s="1"/>
  <c r="C2246" i="23" s="1"/>
  <c r="C2247" i="23" s="1"/>
  <c r="C2248" i="23" s="1"/>
  <c r="C2249" i="23" s="1"/>
  <c r="C2250" i="23" s="1"/>
  <c r="C2251" i="23" s="1"/>
  <c r="C2252" i="23" s="1"/>
  <c r="C2253" i="23" s="1"/>
  <c r="C2254" i="23" s="1"/>
  <c r="C2255" i="23" s="1"/>
  <c r="C2256" i="23" s="1"/>
  <c r="C2257" i="23" s="1"/>
  <c r="C2258" i="23" s="1"/>
  <c r="C2259" i="23" s="1"/>
  <c r="C2260" i="23" s="1"/>
  <c r="C2261" i="23" s="1"/>
  <c r="C2262" i="23" s="1"/>
  <c r="C2265" i="23" s="1"/>
  <c r="C2266" i="23" s="1"/>
  <c r="C2267" i="23" s="1"/>
  <c r="C2268" i="23" s="1"/>
  <c r="C2269" i="23" s="1"/>
  <c r="C2270" i="23" s="1"/>
  <c r="C2271" i="23" s="1"/>
  <c r="C2272" i="23" s="1"/>
  <c r="C2273" i="23" s="1"/>
  <c r="C2274" i="23" s="1"/>
  <c r="C2275" i="23" s="1"/>
  <c r="C2276" i="23" s="1"/>
  <c r="C2277" i="23" s="1"/>
  <c r="C2278" i="23" s="1"/>
  <c r="C2279" i="23" s="1"/>
  <c r="C2280" i="23" s="1"/>
  <c r="C2281" i="23" s="1"/>
  <c r="C2282" i="23" s="1"/>
  <c r="C2283" i="23" s="1"/>
  <c r="C2284" i="23" s="1"/>
  <c r="C2285" i="23" s="1"/>
  <c r="C2286" i="23" s="1"/>
  <c r="O1367" i="22"/>
  <c r="O1368" i="22"/>
  <c r="O1369" i="22"/>
  <c r="P1369" i="22" s="1"/>
  <c r="O1370" i="22"/>
  <c r="O1371" i="22"/>
  <c r="P1371" i="22" s="1"/>
  <c r="O1357" i="22"/>
  <c r="O1348" i="22"/>
  <c r="Z2298" i="23" l="1"/>
  <c r="Z2411" i="23" s="1"/>
  <c r="Z2299" i="23"/>
  <c r="Z2412" i="23" s="1"/>
  <c r="O1748" i="22"/>
  <c r="P1748" i="22" s="1"/>
  <c r="O1377" i="22"/>
  <c r="O1359" i="22"/>
  <c r="P1359" i="22" s="1"/>
  <c r="P1357" i="22"/>
  <c r="O1355" i="22"/>
  <c r="P1348" i="22"/>
  <c r="P1355" i="22" s="1"/>
  <c r="J33" i="416"/>
  <c r="O1775" i="22"/>
  <c r="P1775" i="22" s="1"/>
  <c r="O1808" i="22"/>
  <c r="O1815" i="22" s="1"/>
  <c r="J40" i="416"/>
  <c r="O1366" i="22"/>
  <c r="P1366" i="22" s="1"/>
  <c r="P1367" i="22"/>
  <c r="P1368" i="22"/>
  <c r="P1370" i="22"/>
  <c r="O1337" i="22"/>
  <c r="P1337" i="22" s="1"/>
  <c r="P112" i="22"/>
  <c r="O593" i="22"/>
  <c r="H96" i="22"/>
  <c r="O1820" i="22" l="1"/>
  <c r="P1815" i="22"/>
  <c r="I40" i="416"/>
  <c r="K40" i="416" s="1"/>
  <c r="D32" i="25" s="1"/>
  <c r="G32" i="25" s="1"/>
  <c r="P1808" i="22"/>
  <c r="O1344" i="22"/>
  <c r="P1344" i="22" s="1"/>
  <c r="O1365" i="22"/>
  <c r="G81" i="122"/>
  <c r="P1365" i="22" l="1"/>
  <c r="I33" i="416"/>
  <c r="K33" i="416" s="1"/>
  <c r="D25" i="25" s="1"/>
  <c r="G25" i="25" s="1"/>
  <c r="O1372" i="22"/>
  <c r="O2507" i="22"/>
  <c r="O2485" i="22"/>
  <c r="O2493" i="22" s="1"/>
  <c r="O2479" i="22"/>
  <c r="O2450" i="22"/>
  <c r="O2454" i="22" s="1"/>
  <c r="O2425" i="22"/>
  <c r="O2370" i="22"/>
  <c r="H2507" i="22"/>
  <c r="H2485" i="22"/>
  <c r="H2493" i="22" s="1"/>
  <c r="H2479" i="22"/>
  <c r="H2450" i="22"/>
  <c r="H2454" i="22" s="1"/>
  <c r="H2425" i="22"/>
  <c r="H2370" i="22"/>
  <c r="P1372" i="22" l="1"/>
  <c r="I2430" i="22"/>
  <c r="J2430" i="22"/>
  <c r="L2430" i="22"/>
  <c r="N2430" i="22"/>
  <c r="I2431" i="22"/>
  <c r="J2431" i="22"/>
  <c r="L2431" i="22"/>
  <c r="N2431" i="22"/>
  <c r="I2432" i="22"/>
  <c r="J2432" i="22"/>
  <c r="L2432" i="22"/>
  <c r="N2432" i="22"/>
  <c r="I2433" i="22"/>
  <c r="J2433" i="22"/>
  <c r="L2433" i="22"/>
  <c r="N2433" i="22"/>
  <c r="I2434" i="22"/>
  <c r="J2434" i="22"/>
  <c r="L2434" i="22"/>
  <c r="N2434" i="22"/>
  <c r="I2435" i="22"/>
  <c r="J2435" i="22"/>
  <c r="L2435" i="22"/>
  <c r="N2435" i="22"/>
  <c r="I2436" i="22"/>
  <c r="J2436" i="22"/>
  <c r="L2436" i="22"/>
  <c r="N2436" i="22"/>
  <c r="I2437" i="22"/>
  <c r="J2437" i="22"/>
  <c r="L2437" i="22"/>
  <c r="N2437" i="22"/>
  <c r="I2438" i="22"/>
  <c r="J2438" i="22"/>
  <c r="L2438" i="22"/>
  <c r="N2438" i="22"/>
  <c r="I2439" i="22"/>
  <c r="J2439" i="22"/>
  <c r="L2439" i="22"/>
  <c r="N2439" i="22"/>
  <c r="I2440" i="22"/>
  <c r="J2440" i="22"/>
  <c r="L2440" i="22"/>
  <c r="N2440" i="22"/>
  <c r="I2441" i="22"/>
  <c r="J2441" i="22"/>
  <c r="L2441" i="22"/>
  <c r="N2441" i="22"/>
  <c r="I2442" i="22"/>
  <c r="J2442" i="22"/>
  <c r="L2442" i="22"/>
  <c r="N2442" i="22"/>
  <c r="I2443" i="22"/>
  <c r="J2443" i="22"/>
  <c r="L2443" i="22"/>
  <c r="N2443" i="22"/>
  <c r="I2444" i="22"/>
  <c r="J2444" i="22"/>
  <c r="L2444" i="22"/>
  <c r="N2444" i="22"/>
  <c r="I2445" i="22"/>
  <c r="J2445" i="22"/>
  <c r="L2445" i="22"/>
  <c r="N2445" i="22"/>
  <c r="I2446" i="22"/>
  <c r="J2446" i="22"/>
  <c r="L2446" i="22"/>
  <c r="N2446" i="22"/>
  <c r="I2447" i="22"/>
  <c r="J2447" i="22"/>
  <c r="L2447" i="22"/>
  <c r="N2447" i="22"/>
  <c r="I2448" i="22"/>
  <c r="J2448" i="22"/>
  <c r="L2448" i="22"/>
  <c r="N2448" i="22"/>
  <c r="I2449" i="22"/>
  <c r="J2449" i="22"/>
  <c r="L2449" i="22"/>
  <c r="N2449" i="22"/>
  <c r="K2450" i="22"/>
  <c r="L2450" i="22" s="1"/>
  <c r="M2450" i="22"/>
  <c r="N2450" i="22" s="1"/>
  <c r="I2451" i="22"/>
  <c r="J2451" i="22"/>
  <c r="L2451" i="22"/>
  <c r="N2451" i="22"/>
  <c r="I2452" i="22"/>
  <c r="J2452" i="22"/>
  <c r="L2452" i="22"/>
  <c r="N2452" i="22"/>
  <c r="P2387" i="22"/>
  <c r="P2388" i="22"/>
  <c r="O2514" i="22"/>
  <c r="P2384" i="22"/>
  <c r="P2385" i="22"/>
  <c r="P2386" i="22"/>
  <c r="I2486" i="22"/>
  <c r="I2487" i="22"/>
  <c r="I2488" i="22"/>
  <c r="I2489" i="22"/>
  <c r="I2490" i="22"/>
  <c r="I2491" i="22"/>
  <c r="V2572" i="22" l="1"/>
  <c r="V2573" i="22"/>
  <c r="O935" i="22" l="1"/>
  <c r="O186" i="22"/>
  <c r="O551" i="22" l="1"/>
  <c r="O594" i="22" s="1"/>
  <c r="O720" i="22"/>
  <c r="G167" i="122" l="1"/>
  <c r="G166" i="122"/>
  <c r="G165" i="122"/>
  <c r="G164" i="122"/>
  <c r="G163" i="122"/>
  <c r="G162" i="122"/>
  <c r="G161" i="122"/>
  <c r="G160" i="122"/>
  <c r="G159" i="122"/>
  <c r="G158" i="122"/>
  <c r="G157" i="122"/>
  <c r="G156" i="122"/>
  <c r="G148" i="122"/>
  <c r="G147" i="122"/>
  <c r="G146" i="122"/>
  <c r="G145" i="122"/>
  <c r="G144" i="122"/>
  <c r="G143" i="122"/>
  <c r="G142" i="122"/>
  <c r="G141" i="122"/>
  <c r="G140" i="122"/>
  <c r="G139" i="122"/>
  <c r="G136" i="122"/>
  <c r="G135" i="122"/>
  <c r="G134" i="122"/>
  <c r="G131" i="122"/>
  <c r="G130" i="122"/>
  <c r="G129" i="122"/>
  <c r="G127" i="122"/>
  <c r="G126" i="122"/>
  <c r="G125" i="122"/>
  <c r="G124" i="122"/>
  <c r="G123" i="122"/>
  <c r="G122" i="122"/>
  <c r="G121" i="122"/>
  <c r="G120" i="122"/>
  <c r="G116" i="122"/>
  <c r="G115" i="122"/>
  <c r="G114" i="122"/>
  <c r="G113" i="122"/>
  <c r="G112" i="122"/>
  <c r="G111" i="122"/>
  <c r="G110" i="122"/>
  <c r="G107" i="122"/>
  <c r="G106" i="122"/>
  <c r="G105" i="122"/>
  <c r="G104" i="122"/>
  <c r="G101" i="122"/>
  <c r="G98" i="122"/>
  <c r="G97" i="122"/>
  <c r="G94" i="122"/>
  <c r="G92" i="122"/>
  <c r="G91" i="122"/>
  <c r="G90" i="122"/>
  <c r="G89" i="122"/>
  <c r="G88" i="122"/>
  <c r="G87" i="122"/>
  <c r="G86" i="122"/>
  <c r="G85" i="122"/>
  <c r="G84" i="122"/>
  <c r="G83" i="122"/>
  <c r="G82" i="122"/>
  <c r="G80" i="122"/>
  <c r="G79" i="122"/>
  <c r="G78" i="122"/>
  <c r="G77" i="122"/>
  <c r="G76" i="122"/>
  <c r="G75" i="122"/>
  <c r="G74" i="122"/>
  <c r="G73" i="122"/>
  <c r="G72" i="122"/>
  <c r="G71" i="122"/>
  <c r="G70" i="122"/>
  <c r="G69" i="122"/>
  <c r="G68" i="122"/>
  <c r="G67" i="122"/>
  <c r="G66" i="122"/>
  <c r="G65" i="122"/>
  <c r="G61" i="122"/>
  <c r="G60" i="122"/>
  <c r="G59" i="122"/>
  <c r="G58" i="122"/>
  <c r="G57" i="122"/>
  <c r="G56" i="122"/>
  <c r="G55" i="122"/>
  <c r="G54" i="122"/>
  <c r="G53" i="122"/>
  <c r="G52" i="122"/>
  <c r="G51" i="122"/>
  <c r="G50" i="122"/>
  <c r="G49" i="122"/>
  <c r="G48" i="122"/>
  <c r="G47" i="122"/>
  <c r="G46" i="122"/>
  <c r="G45" i="122"/>
  <c r="G44" i="122"/>
  <c r="G43" i="122"/>
  <c r="G42" i="122"/>
  <c r="G41" i="122"/>
  <c r="G40" i="122"/>
  <c r="G39" i="122"/>
  <c r="G38" i="122"/>
  <c r="G37" i="122"/>
  <c r="G34" i="122"/>
  <c r="G33" i="122"/>
  <c r="G32" i="122"/>
  <c r="G31" i="122"/>
  <c r="G30" i="122"/>
  <c r="G29" i="122"/>
  <c r="G28" i="122"/>
  <c r="G27" i="122"/>
  <c r="G22" i="122"/>
  <c r="G21" i="122"/>
  <c r="G18" i="122"/>
  <c r="J34" i="416" l="1"/>
  <c r="I34" i="416"/>
  <c r="J50" i="416"/>
  <c r="J27" i="416"/>
  <c r="K55" i="416"/>
  <c r="K43" i="416"/>
  <c r="K17" i="416"/>
  <c r="D9" i="25" s="1"/>
  <c r="G9" i="25" s="1"/>
  <c r="K34" i="416" l="1"/>
  <c r="D26" i="25" s="1"/>
  <c r="G26" i="25" s="1"/>
  <c r="O63" i="22"/>
  <c r="P1842" i="22"/>
  <c r="P944" i="22" l="1"/>
  <c r="P943" i="22"/>
  <c r="O2309" i="22"/>
  <c r="F95" i="122"/>
  <c r="F128" i="122"/>
  <c r="F155" i="122" l="1"/>
  <c r="G155" i="122" s="1"/>
  <c r="F93" i="122"/>
  <c r="G93" i="122" s="1"/>
  <c r="P942" i="22" l="1"/>
  <c r="N942" i="22"/>
  <c r="L942" i="22"/>
  <c r="K1832" i="22" l="1"/>
  <c r="K1833" i="22"/>
  <c r="E1303" i="22" l="1"/>
  <c r="F1303" i="22"/>
  <c r="G1303" i="22"/>
  <c r="H1303" i="22"/>
  <c r="K1303" i="22"/>
  <c r="M1303" i="22"/>
  <c r="O1303" i="22"/>
  <c r="S1303" i="22"/>
  <c r="T1303" i="22"/>
  <c r="U1303" i="22"/>
  <c r="P1302" i="22"/>
  <c r="P1303" i="22" s="1"/>
  <c r="N1302" i="22"/>
  <c r="N1303" i="22" s="1"/>
  <c r="L1302" i="22"/>
  <c r="L1303" i="22" s="1"/>
  <c r="J1302" i="22"/>
  <c r="J1303" i="22" s="1"/>
  <c r="I1302" i="22"/>
  <c r="I1303" i="22" s="1"/>
  <c r="V2688" i="23" l="1"/>
  <c r="R2688" i="23"/>
  <c r="N2688" i="23"/>
  <c r="V2687" i="23"/>
  <c r="R2687" i="23"/>
  <c r="N2687" i="23"/>
  <c r="V2684" i="23"/>
  <c r="R2684" i="23"/>
  <c r="H2202" i="22" s="1"/>
  <c r="N2684" i="23"/>
  <c r="K2684" i="23"/>
  <c r="F2202" i="22" s="1"/>
  <c r="F2210" i="22" s="1"/>
  <c r="H2684" i="23"/>
  <c r="V2653" i="23"/>
  <c r="R2653" i="23"/>
  <c r="N2653" i="23"/>
  <c r="V2652" i="23"/>
  <c r="R2652" i="23"/>
  <c r="U2170" i="22"/>
  <c r="U2172" i="22" s="1"/>
  <c r="O2170" i="22"/>
  <c r="K2170" i="22"/>
  <c r="V2650" i="23"/>
  <c r="R2650" i="23"/>
  <c r="V2644" i="23"/>
  <c r="R2644" i="23"/>
  <c r="N2644" i="23"/>
  <c r="V2643" i="23"/>
  <c r="R2643" i="23"/>
  <c r="H2190" i="22" s="1"/>
  <c r="N2643" i="23"/>
  <c r="V2640" i="23"/>
  <c r="R2640" i="23"/>
  <c r="N2640" i="23"/>
  <c r="G2162" i="22" s="1"/>
  <c r="K2640" i="23"/>
  <c r="H2640" i="23"/>
  <c r="E2162" i="22" s="1"/>
  <c r="E2167" i="22" s="1"/>
  <c r="V2625" i="23"/>
  <c r="R2625" i="23"/>
  <c r="N2625" i="23"/>
  <c r="V2624" i="23"/>
  <c r="R2624" i="23"/>
  <c r="N2624" i="23"/>
  <c r="V2621" i="23"/>
  <c r="R2621" i="23"/>
  <c r="H2118" i="22" s="1"/>
  <c r="N2621" i="23"/>
  <c r="G2118" i="22" s="1"/>
  <c r="K2621" i="23"/>
  <c r="H2621" i="23"/>
  <c r="E2118" i="22" s="1"/>
  <c r="V2596" i="23"/>
  <c r="R2596" i="23"/>
  <c r="N2596" i="23"/>
  <c r="V2595" i="23"/>
  <c r="R2595" i="23"/>
  <c r="N2595" i="23"/>
  <c r="V2592" i="23"/>
  <c r="R2592" i="23"/>
  <c r="N2592" i="23"/>
  <c r="K2592" i="23"/>
  <c r="F2080" i="22" s="1"/>
  <c r="F2093" i="22" s="1"/>
  <c r="H2592" i="23"/>
  <c r="V2567" i="23"/>
  <c r="R2567" i="23"/>
  <c r="N2567" i="23"/>
  <c r="V2566" i="23"/>
  <c r="R2566" i="23"/>
  <c r="N2566" i="23"/>
  <c r="V2564" i="23"/>
  <c r="R2564" i="23"/>
  <c r="N2564" i="23"/>
  <c r="K2557" i="23"/>
  <c r="K2564" i="23" s="1"/>
  <c r="F2044" i="22" s="1"/>
  <c r="H2557" i="23"/>
  <c r="H2564" i="23" s="1"/>
  <c r="E2044" i="22" s="1"/>
  <c r="E2051" i="22" s="1"/>
  <c r="V2536" i="23"/>
  <c r="R2536" i="23"/>
  <c r="N2536" i="23"/>
  <c r="V2535" i="23"/>
  <c r="R2535" i="23"/>
  <c r="N2535" i="23"/>
  <c r="V2533" i="23"/>
  <c r="R2533" i="23"/>
  <c r="N2533" i="23"/>
  <c r="K2533" i="23"/>
  <c r="H2533" i="23"/>
  <c r="E2036" i="22" s="1"/>
  <c r="E2041" i="22" s="1"/>
  <c r="V2469" i="23"/>
  <c r="R2469" i="23"/>
  <c r="N2469" i="23"/>
  <c r="V2468" i="23"/>
  <c r="R2468" i="23"/>
  <c r="N2468" i="23"/>
  <c r="V2466" i="23"/>
  <c r="R2466" i="23"/>
  <c r="N2466" i="23"/>
  <c r="K2466" i="23"/>
  <c r="H2466" i="23"/>
  <c r="E2023" i="22" s="1"/>
  <c r="E2033" i="22" s="1"/>
  <c r="V2443" i="23"/>
  <c r="R2443" i="23"/>
  <c r="N2443" i="23"/>
  <c r="V2442" i="23"/>
  <c r="R2442" i="23"/>
  <c r="N2442" i="23"/>
  <c r="V2440" i="23"/>
  <c r="R2440" i="23"/>
  <c r="H2009" i="22" s="1"/>
  <c r="H2020" i="22" s="1"/>
  <c r="N2440" i="23"/>
  <c r="G2009" i="22" s="1"/>
  <c r="K2440" i="23"/>
  <c r="F2009" i="22" s="1"/>
  <c r="F2020" i="22" s="1"/>
  <c r="H2440" i="23"/>
  <c r="E2009" i="22" s="1"/>
  <c r="V2430" i="23"/>
  <c r="R2430" i="23"/>
  <c r="N2430" i="23"/>
  <c r="V2429" i="23"/>
  <c r="R2429" i="23"/>
  <c r="N2429" i="23"/>
  <c r="V2426" i="23"/>
  <c r="R2426" i="23"/>
  <c r="N2426" i="23"/>
  <c r="G1970" i="22" s="1"/>
  <c r="K2426" i="23"/>
  <c r="H2426" i="23"/>
  <c r="E1970" i="22" s="1"/>
  <c r="E1985" i="22" s="1"/>
  <c r="V2171" i="23"/>
  <c r="R2171" i="23"/>
  <c r="N2171" i="23"/>
  <c r="V2170" i="23"/>
  <c r="R2170" i="23"/>
  <c r="N2170" i="23"/>
  <c r="V2168" i="23"/>
  <c r="R2168" i="23"/>
  <c r="H1682" i="22" s="1"/>
  <c r="H1685" i="22" s="1"/>
  <c r="N2168" i="23"/>
  <c r="G1682" i="22" s="1"/>
  <c r="K2168" i="23"/>
  <c r="H2168" i="23"/>
  <c r="E1682" i="22" s="1"/>
  <c r="E1685" i="22" s="1"/>
  <c r="V2163" i="23"/>
  <c r="R2163" i="23"/>
  <c r="N2163" i="23"/>
  <c r="V2162" i="23"/>
  <c r="R2162" i="23"/>
  <c r="N2162" i="23"/>
  <c r="M1665" i="22"/>
  <c r="M1679" i="22" s="1"/>
  <c r="V2160" i="23"/>
  <c r="R2160" i="23"/>
  <c r="H1665" i="22" s="1"/>
  <c r="N2160" i="23"/>
  <c r="G1665" i="22" s="1"/>
  <c r="K2160" i="23"/>
  <c r="H2160" i="23"/>
  <c r="E1665" i="22" s="1"/>
  <c r="V2143" i="23"/>
  <c r="R2143" i="23"/>
  <c r="N2143" i="23"/>
  <c r="V2142" i="23"/>
  <c r="R2142" i="23"/>
  <c r="N2142" i="23"/>
  <c r="V2140" i="23"/>
  <c r="R2140" i="23"/>
  <c r="H1615" i="22" s="1"/>
  <c r="H1620" i="22" s="1"/>
  <c r="N2140" i="23"/>
  <c r="G1615" i="22" s="1"/>
  <c r="K2140" i="23"/>
  <c r="F1615" i="22" s="1"/>
  <c r="F1620" i="22" s="1"/>
  <c r="H2140" i="23"/>
  <c r="V2092" i="23"/>
  <c r="R2092" i="23"/>
  <c r="N2092" i="23"/>
  <c r="V2091" i="23"/>
  <c r="R2091" i="23"/>
  <c r="N2091" i="23"/>
  <c r="V2089" i="23"/>
  <c r="R2089" i="23"/>
  <c r="H1597" i="22" s="1"/>
  <c r="N2089" i="23"/>
  <c r="G1597" i="22" s="1"/>
  <c r="K2089" i="23"/>
  <c r="F1597" i="22" s="1"/>
  <c r="H2089" i="23"/>
  <c r="E1597" i="22" s="1"/>
  <c r="V2074" i="23"/>
  <c r="R2074" i="23"/>
  <c r="N2074" i="23"/>
  <c r="V2073" i="23"/>
  <c r="R2073" i="23"/>
  <c r="N2073" i="23"/>
  <c r="V2071" i="23"/>
  <c r="R2071" i="23"/>
  <c r="H1581" i="22" s="1"/>
  <c r="H1587" i="22" s="1"/>
  <c r="N2071" i="23"/>
  <c r="G1581" i="22" s="1"/>
  <c r="K2071" i="23"/>
  <c r="F1581" i="22" s="1"/>
  <c r="F1587" i="22" s="1"/>
  <c r="H2071" i="23"/>
  <c r="E1581" i="22" s="1"/>
  <c r="E1587" i="22" s="1"/>
  <c r="V2022" i="23"/>
  <c r="R2022" i="23"/>
  <c r="N2022" i="23"/>
  <c r="V2021" i="23"/>
  <c r="R2021" i="23"/>
  <c r="N2021" i="23"/>
  <c r="K1574" i="22"/>
  <c r="K1578" i="22" s="1"/>
  <c r="V2019" i="23"/>
  <c r="R2019" i="23"/>
  <c r="N2019" i="23"/>
  <c r="K2019" i="23"/>
  <c r="F1574" i="22" s="1"/>
  <c r="F1578" i="22" s="1"/>
  <c r="H2019" i="23"/>
  <c r="E1574" i="22" s="1"/>
  <c r="E1578" i="22" s="1"/>
  <c r="V2012" i="23"/>
  <c r="R2012" i="23"/>
  <c r="N2012" i="23"/>
  <c r="V2011" i="23"/>
  <c r="R2011" i="23"/>
  <c r="N2011" i="23"/>
  <c r="V2009" i="23"/>
  <c r="R2009" i="23"/>
  <c r="H1565" i="22" s="1"/>
  <c r="H1571" i="22" s="1"/>
  <c r="N2009" i="23"/>
  <c r="G1565" i="22" s="1"/>
  <c r="K2009" i="23"/>
  <c r="F1565" i="22" s="1"/>
  <c r="F1571" i="22" s="1"/>
  <c r="H2009" i="23"/>
  <c r="E1565" i="22" s="1"/>
  <c r="E1571" i="22" s="1"/>
  <c r="V1994" i="23"/>
  <c r="R1994" i="23"/>
  <c r="N1994" i="23"/>
  <c r="V1993" i="23"/>
  <c r="R1993" i="23"/>
  <c r="N1993" i="23"/>
  <c r="V1991" i="23"/>
  <c r="R1991" i="23"/>
  <c r="N1991" i="23"/>
  <c r="G1547" i="22" s="1"/>
  <c r="K1991" i="23"/>
  <c r="F1547" i="22" s="1"/>
  <c r="H1991" i="23"/>
  <c r="E1547" i="22" s="1"/>
  <c r="V1940" i="23"/>
  <c r="R1940" i="23"/>
  <c r="N1940" i="23"/>
  <c r="V1939" i="23"/>
  <c r="R1939" i="23"/>
  <c r="N1939" i="23"/>
  <c r="V1936" i="23"/>
  <c r="R1936" i="23"/>
  <c r="H1277" i="22" s="1"/>
  <c r="C32" i="416"/>
  <c r="N1936" i="23"/>
  <c r="G1277" i="22" s="1"/>
  <c r="K1936" i="23"/>
  <c r="F1277" i="22" s="1"/>
  <c r="H1936" i="23"/>
  <c r="V1911" i="23"/>
  <c r="R1911" i="23"/>
  <c r="N1911" i="23"/>
  <c r="V1910" i="23"/>
  <c r="R1910" i="23"/>
  <c r="N1910" i="23"/>
  <c r="M1239" i="22"/>
  <c r="M1247" i="22" s="1"/>
  <c r="K1239" i="22"/>
  <c r="K1252" i="22" s="1"/>
  <c r="V1907" i="23"/>
  <c r="R1907" i="23"/>
  <c r="N1907" i="23"/>
  <c r="K1907" i="23"/>
  <c r="H1907" i="23"/>
  <c r="E1239" i="22" s="1"/>
  <c r="E1252" i="22" s="1"/>
  <c r="V1900" i="23"/>
  <c r="R1900" i="23"/>
  <c r="N1900" i="23"/>
  <c r="V1899" i="23"/>
  <c r="R1899" i="23"/>
  <c r="H1229" i="22" s="1"/>
  <c r="N1899" i="23"/>
  <c r="V1896" i="23"/>
  <c r="R1896" i="23"/>
  <c r="H1203" i="22" s="1"/>
  <c r="H1215" i="22" s="1"/>
  <c r="N1896" i="23"/>
  <c r="G1203" i="22" s="1"/>
  <c r="K1896" i="23"/>
  <c r="F1203" i="22" s="1"/>
  <c r="H1896" i="23"/>
  <c r="V1890" i="23"/>
  <c r="R1890" i="23"/>
  <c r="N1890" i="23"/>
  <c r="V1889" i="23"/>
  <c r="R1889" i="23"/>
  <c r="N1889" i="23"/>
  <c r="M1158" i="22"/>
  <c r="K1158" i="22"/>
  <c r="V1886" i="23"/>
  <c r="R1886" i="23"/>
  <c r="N1886" i="23"/>
  <c r="K1886" i="23"/>
  <c r="H1886" i="23"/>
  <c r="E1158" i="22" s="1"/>
  <c r="E1180" i="22" s="1"/>
  <c r="V1869" i="23"/>
  <c r="R1869" i="23"/>
  <c r="N1869" i="23"/>
  <c r="V1868" i="23"/>
  <c r="R1868" i="23"/>
  <c r="N1868" i="23"/>
  <c r="V1865" i="23"/>
  <c r="R1865" i="23"/>
  <c r="H1120" i="22" s="1"/>
  <c r="N1865" i="23"/>
  <c r="K1865" i="23"/>
  <c r="H1865" i="23"/>
  <c r="E1120" i="22" s="1"/>
  <c r="E1134" i="22" s="1"/>
  <c r="V1858" i="23"/>
  <c r="R1858" i="23"/>
  <c r="N1858" i="23"/>
  <c r="V1857" i="23"/>
  <c r="R1857" i="23"/>
  <c r="H1109" i="22" s="1"/>
  <c r="N1857" i="23"/>
  <c r="V1854" i="23"/>
  <c r="R1854" i="23"/>
  <c r="C27" i="416"/>
  <c r="N1854" i="23"/>
  <c r="G1071" i="22" s="1"/>
  <c r="K1854" i="23"/>
  <c r="F1071" i="22" s="1"/>
  <c r="H1854" i="23"/>
  <c r="E1071" i="22" s="1"/>
  <c r="E1097" i="22" s="1"/>
  <c r="V1765" i="23"/>
  <c r="R1765" i="23"/>
  <c r="N1765" i="23"/>
  <c r="V1764" i="23"/>
  <c r="R1764" i="23"/>
  <c r="N1764" i="23"/>
  <c r="V1762" i="23"/>
  <c r="R1762" i="23"/>
  <c r="H1023" i="22" s="1"/>
  <c r="N1762" i="23"/>
  <c r="G1023" i="22" s="1"/>
  <c r="K1762" i="23"/>
  <c r="F1023" i="22" s="1"/>
  <c r="H1762" i="23"/>
  <c r="V1410" i="23"/>
  <c r="R1410" i="23"/>
  <c r="N1410" i="23"/>
  <c r="V1409" i="23"/>
  <c r="R1409" i="23"/>
  <c r="N1409" i="23"/>
  <c r="V1407" i="23"/>
  <c r="R1407" i="23"/>
  <c r="N1407" i="23"/>
  <c r="G1010" i="22" s="1"/>
  <c r="K1407" i="23"/>
  <c r="H1407" i="23"/>
  <c r="E1010" i="22" s="1"/>
  <c r="E1019" i="22" s="1"/>
  <c r="V1395" i="23"/>
  <c r="R1395" i="23"/>
  <c r="N1395" i="23"/>
  <c r="V1394" i="23"/>
  <c r="R1394" i="23"/>
  <c r="N1394" i="23"/>
  <c r="V1392" i="23"/>
  <c r="R1392" i="23"/>
  <c r="H999" i="22" s="1"/>
  <c r="N1392" i="23"/>
  <c r="G999" i="22" s="1"/>
  <c r="K1392" i="23"/>
  <c r="F999" i="22" s="1"/>
  <c r="H1392" i="23"/>
  <c r="E999" i="22" s="1"/>
  <c r="E1005" i="22" s="1"/>
  <c r="V1374" i="23"/>
  <c r="R1374" i="23"/>
  <c r="N1374" i="23"/>
  <c r="V1373" i="23"/>
  <c r="R1373" i="23"/>
  <c r="N1373" i="23"/>
  <c r="V1371" i="23"/>
  <c r="R1371" i="23"/>
  <c r="N1371" i="23"/>
  <c r="K1371" i="23"/>
  <c r="F971" i="22" s="1"/>
  <c r="F995" i="22" s="1"/>
  <c r="H1371" i="23"/>
  <c r="V1344" i="23"/>
  <c r="R1344" i="23"/>
  <c r="N1344" i="23"/>
  <c r="V1343" i="23"/>
  <c r="R1343" i="23"/>
  <c r="N1343" i="23"/>
  <c r="M925" i="22"/>
  <c r="M932" i="22" s="1"/>
  <c r="V1341" i="23"/>
  <c r="R1341" i="23"/>
  <c r="N1341" i="23"/>
  <c r="G925" i="22" s="1"/>
  <c r="K1341" i="23"/>
  <c r="H1341" i="23"/>
  <c r="E925" i="22" s="1"/>
  <c r="E932" i="22" s="1"/>
  <c r="V1332" i="23"/>
  <c r="R1332" i="23"/>
  <c r="N1332" i="23"/>
  <c r="V1331" i="23"/>
  <c r="R1331" i="23"/>
  <c r="N1331" i="23"/>
  <c r="K897" i="22"/>
  <c r="K899" i="22" s="1"/>
  <c r="V1330" i="23"/>
  <c r="R1330" i="23"/>
  <c r="H897" i="22" s="1"/>
  <c r="H899" i="22" s="1"/>
  <c r="N1330" i="23"/>
  <c r="K1330" i="23"/>
  <c r="F897" i="22" s="1"/>
  <c r="F899" i="22" s="1"/>
  <c r="H1330" i="23"/>
  <c r="V1280" i="23"/>
  <c r="R1280" i="23"/>
  <c r="N1280" i="23"/>
  <c r="V1279" i="23"/>
  <c r="R1279" i="23"/>
  <c r="N1279" i="23"/>
  <c r="M881" i="22"/>
  <c r="M887" i="22" s="1"/>
  <c r="K881" i="22"/>
  <c r="K887" i="22" s="1"/>
  <c r="V1277" i="23"/>
  <c r="R1277" i="23"/>
  <c r="H881" i="22" s="1"/>
  <c r="H887" i="22" s="1"/>
  <c r="N1277" i="23"/>
  <c r="K1277" i="23"/>
  <c r="H1277" i="23"/>
  <c r="V1255" i="23"/>
  <c r="R1255" i="23"/>
  <c r="N1255" i="23"/>
  <c r="V1254" i="23"/>
  <c r="R1254" i="23"/>
  <c r="N1254" i="23"/>
  <c r="K873" i="22"/>
  <c r="K878" i="22" s="1"/>
  <c r="V1252" i="23"/>
  <c r="R1252" i="23"/>
  <c r="N1252" i="23"/>
  <c r="G873" i="22" s="1"/>
  <c r="H1252" i="23"/>
  <c r="E873" i="22" s="1"/>
  <c r="E878" i="22" s="1"/>
  <c r="K1252" i="23"/>
  <c r="F873" i="22" s="1"/>
  <c r="F878" i="22" s="1"/>
  <c r="V738" i="23"/>
  <c r="R738" i="23"/>
  <c r="N738" i="23"/>
  <c r="V737" i="23"/>
  <c r="R737" i="23"/>
  <c r="N737" i="23"/>
  <c r="M841" i="22"/>
  <c r="V735" i="23"/>
  <c r="R735" i="23"/>
  <c r="N735" i="23"/>
  <c r="G841" i="22" s="1"/>
  <c r="K735" i="23"/>
  <c r="F841" i="22" s="1"/>
  <c r="H735" i="23"/>
  <c r="E841" i="22" s="1"/>
  <c r="V705" i="23"/>
  <c r="R705" i="23"/>
  <c r="N705" i="23"/>
  <c r="V704" i="23"/>
  <c r="R704" i="23"/>
  <c r="H830" i="22" s="1"/>
  <c r="N704" i="23"/>
  <c r="V701" i="23"/>
  <c r="R701" i="23"/>
  <c r="H805" i="22" s="1"/>
  <c r="N701" i="23"/>
  <c r="G805" i="22" s="1"/>
  <c r="K701" i="23"/>
  <c r="F805" i="22" s="1"/>
  <c r="F818" i="22" s="1"/>
  <c r="H701" i="23"/>
  <c r="E805" i="22" s="1"/>
  <c r="V634" i="23"/>
  <c r="R634" i="23"/>
  <c r="N634" i="23"/>
  <c r="K634" i="23"/>
  <c r="H634" i="23"/>
  <c r="V629" i="23"/>
  <c r="R629" i="23"/>
  <c r="N629" i="23"/>
  <c r="N638" i="23" s="1"/>
  <c r="V628" i="23"/>
  <c r="R628" i="23"/>
  <c r="N628" i="23"/>
  <c r="N637" i="23" s="1"/>
  <c r="M753" i="22"/>
  <c r="K753" i="22"/>
  <c r="K767" i="22" s="1"/>
  <c r="V626" i="23"/>
  <c r="R626" i="23"/>
  <c r="N626" i="23"/>
  <c r="G753" i="22" s="1"/>
  <c r="K626" i="23"/>
  <c r="H626" i="23"/>
  <c r="E753" i="22" s="1"/>
  <c r="E767" i="22" s="1"/>
  <c r="V615" i="23"/>
  <c r="R615" i="23"/>
  <c r="N615" i="23"/>
  <c r="V614" i="23"/>
  <c r="R614" i="23"/>
  <c r="N614" i="23"/>
  <c r="M710" i="22"/>
  <c r="M730" i="22" s="1"/>
  <c r="K710" i="22"/>
  <c r="V611" i="23"/>
  <c r="R611" i="23"/>
  <c r="H710" i="22" s="1"/>
  <c r="H725" i="22" s="1"/>
  <c r="N611" i="23"/>
  <c r="G710" i="22" s="1"/>
  <c r="K611" i="23"/>
  <c r="F710" i="22" s="1"/>
  <c r="F725" i="22" s="1"/>
  <c r="H611" i="23"/>
  <c r="V591" i="23"/>
  <c r="R591" i="23"/>
  <c r="N591" i="23"/>
  <c r="G681" i="22" s="1"/>
  <c r="K591" i="23"/>
  <c r="H591" i="23"/>
  <c r="E681" i="22" s="1"/>
  <c r="V585" i="23"/>
  <c r="R585" i="23"/>
  <c r="N585" i="23"/>
  <c r="K585" i="23"/>
  <c r="H585" i="23"/>
  <c r="S676" i="22"/>
  <c r="S678" i="22" s="1"/>
  <c r="V580" i="23"/>
  <c r="R580" i="23"/>
  <c r="N580" i="23"/>
  <c r="V579" i="23"/>
  <c r="R579" i="23"/>
  <c r="N579" i="23"/>
  <c r="K670" i="22"/>
  <c r="K673" i="22" s="1"/>
  <c r="V577" i="23"/>
  <c r="R577" i="23"/>
  <c r="H670" i="22" s="1"/>
  <c r="N577" i="23"/>
  <c r="G670" i="22" s="1"/>
  <c r="K577" i="23"/>
  <c r="H577" i="23"/>
  <c r="V569" i="23"/>
  <c r="R569" i="23"/>
  <c r="N569" i="23"/>
  <c r="V568" i="23"/>
  <c r="R568" i="23"/>
  <c r="N568" i="23"/>
  <c r="M658" i="22"/>
  <c r="M666" i="22" s="1"/>
  <c r="K658" i="22"/>
  <c r="K666" i="22" s="1"/>
  <c r="V566" i="23"/>
  <c r="R566" i="23"/>
  <c r="H658" i="22" s="1"/>
  <c r="N566" i="23"/>
  <c r="G658" i="22" s="1"/>
  <c r="K566" i="23"/>
  <c r="F658" i="22" s="1"/>
  <c r="H566" i="23"/>
  <c r="E658" i="22" s="1"/>
  <c r="E666" i="22" s="1"/>
  <c r="V557" i="23"/>
  <c r="R557" i="23"/>
  <c r="N557" i="23"/>
  <c r="V556" i="23"/>
  <c r="R556" i="23"/>
  <c r="N556" i="23"/>
  <c r="V554" i="23"/>
  <c r="R554" i="23"/>
  <c r="H639" i="22" s="1"/>
  <c r="N554" i="23"/>
  <c r="G639" i="22" s="1"/>
  <c r="K554" i="23"/>
  <c r="F639" i="22" s="1"/>
  <c r="H554" i="23"/>
  <c r="E639" i="22" s="1"/>
  <c r="E654" i="22" s="1"/>
  <c r="V513" i="23"/>
  <c r="R513" i="23"/>
  <c r="N513" i="23"/>
  <c r="V512" i="23"/>
  <c r="R512" i="23"/>
  <c r="N512" i="23"/>
  <c r="M632" i="22"/>
  <c r="V510" i="23"/>
  <c r="R510" i="23"/>
  <c r="N510" i="23"/>
  <c r="G632" i="22" s="1"/>
  <c r="K510" i="23"/>
  <c r="H510" i="23"/>
  <c r="E632" i="22" s="1"/>
  <c r="E636" i="22" s="1"/>
  <c r="V495" i="23"/>
  <c r="R495" i="23"/>
  <c r="N495" i="23"/>
  <c r="V494" i="23"/>
  <c r="R494" i="23"/>
  <c r="N494" i="23"/>
  <c r="M609" i="22"/>
  <c r="M628" i="22" s="1"/>
  <c r="V492" i="23"/>
  <c r="R492" i="23"/>
  <c r="H609" i="22" s="1"/>
  <c r="N492" i="23"/>
  <c r="G609" i="22" s="1"/>
  <c r="K492" i="23"/>
  <c r="F609" i="22" s="1"/>
  <c r="H492" i="23"/>
  <c r="E609" i="22" s="1"/>
  <c r="E628" i="22" s="1"/>
  <c r="V476" i="23"/>
  <c r="R476" i="23"/>
  <c r="N476" i="23"/>
  <c r="V475" i="23"/>
  <c r="R475" i="23"/>
  <c r="N475" i="23"/>
  <c r="M576" i="22"/>
  <c r="K576" i="22"/>
  <c r="V473" i="23"/>
  <c r="R473" i="23"/>
  <c r="H576" i="22" s="1"/>
  <c r="N473" i="23"/>
  <c r="K473" i="23"/>
  <c r="F576" i="22" s="1"/>
  <c r="F584" i="22" s="1"/>
  <c r="H473" i="23"/>
  <c r="V422" i="23"/>
  <c r="R422" i="23"/>
  <c r="N422" i="23"/>
  <c r="V421" i="23"/>
  <c r="R421" i="23"/>
  <c r="N421" i="23"/>
  <c r="V419" i="23"/>
  <c r="R419" i="23"/>
  <c r="N419" i="23"/>
  <c r="G569" i="22" s="1"/>
  <c r="K419" i="23"/>
  <c r="F569" i="22" s="1"/>
  <c r="H419" i="23"/>
  <c r="E569" i="22" s="1"/>
  <c r="E573" i="22" s="1"/>
  <c r="M416" i="23"/>
  <c r="L416" i="23"/>
  <c r="V412" i="23"/>
  <c r="R412" i="23"/>
  <c r="N412" i="23"/>
  <c r="V411" i="23"/>
  <c r="R411" i="23"/>
  <c r="N411" i="23"/>
  <c r="M555" i="22"/>
  <c r="M565" i="22" s="1"/>
  <c r="K555" i="22"/>
  <c r="V409" i="23"/>
  <c r="R409" i="23"/>
  <c r="H555" i="22" s="1"/>
  <c r="H565" i="22" s="1"/>
  <c r="N409" i="23"/>
  <c r="G555" i="22" s="1"/>
  <c r="K409" i="23"/>
  <c r="H409" i="23"/>
  <c r="V404" i="23"/>
  <c r="R404" i="23"/>
  <c r="N404" i="23"/>
  <c r="V403" i="23"/>
  <c r="R403" i="23"/>
  <c r="N403" i="23"/>
  <c r="M548" i="22"/>
  <c r="K548" i="22"/>
  <c r="V401" i="23"/>
  <c r="R401" i="23"/>
  <c r="H548" i="22" s="1"/>
  <c r="H552" i="22" s="1"/>
  <c r="N401" i="23"/>
  <c r="K401" i="23"/>
  <c r="F548" i="22" s="1"/>
  <c r="F552" i="22" s="1"/>
  <c r="H401" i="23"/>
  <c r="E548" i="22" s="1"/>
  <c r="E552" i="22" s="1"/>
  <c r="O548" i="22"/>
  <c r="L399" i="23"/>
  <c r="V394" i="23"/>
  <c r="R394" i="23"/>
  <c r="N394" i="23"/>
  <c r="V393" i="23"/>
  <c r="R393" i="23"/>
  <c r="N393" i="23"/>
  <c r="K504" i="22"/>
  <c r="K526" i="22" s="1"/>
  <c r="V391" i="23"/>
  <c r="R391" i="23"/>
  <c r="H504" i="22" s="1"/>
  <c r="H526" i="22" s="1"/>
  <c r="N391" i="23"/>
  <c r="G504" i="22" s="1"/>
  <c r="K391" i="23"/>
  <c r="F504" i="22" s="1"/>
  <c r="F526" i="22" s="1"/>
  <c r="H391" i="23"/>
  <c r="M388" i="23"/>
  <c r="L388" i="23"/>
  <c r="M386" i="23"/>
  <c r="L386" i="23"/>
  <c r="M385" i="23"/>
  <c r="L385" i="23"/>
  <c r="M381" i="23"/>
  <c r="L381" i="23"/>
  <c r="M380" i="23"/>
  <c r="L380" i="23"/>
  <c r="V367" i="23"/>
  <c r="V371" i="23" s="1"/>
  <c r="R367" i="23"/>
  <c r="R371" i="23" s="1"/>
  <c r="N367" i="23"/>
  <c r="N371" i="23" s="1"/>
  <c r="V366" i="23"/>
  <c r="V370" i="23" s="1"/>
  <c r="R366" i="23"/>
  <c r="R370" i="23" s="1"/>
  <c r="N366" i="23"/>
  <c r="N370" i="23" s="1"/>
  <c r="V364" i="23"/>
  <c r="R364" i="23"/>
  <c r="N364" i="23"/>
  <c r="K364" i="23"/>
  <c r="H364" i="23"/>
  <c r="V338" i="23"/>
  <c r="R338" i="23"/>
  <c r="N338" i="23"/>
  <c r="V337" i="23"/>
  <c r="R337" i="23"/>
  <c r="N337" i="23"/>
  <c r="K335" i="23"/>
  <c r="H335" i="23"/>
  <c r="V328" i="23"/>
  <c r="R328" i="23"/>
  <c r="N328" i="23"/>
  <c r="V327" i="23"/>
  <c r="R327" i="23"/>
  <c r="N327" i="23"/>
  <c r="V325" i="23"/>
  <c r="R325" i="23"/>
  <c r="H339" i="22" s="1"/>
  <c r="H344" i="22" s="1"/>
  <c r="N325" i="23"/>
  <c r="G339" i="22" s="1"/>
  <c r="K325" i="23"/>
  <c r="F339" i="22" s="1"/>
  <c r="H325" i="23"/>
  <c r="E339" i="22" s="1"/>
  <c r="E344" i="22" s="1"/>
  <c r="M321" i="23"/>
  <c r="L321" i="23"/>
  <c r="V318" i="23"/>
  <c r="R318" i="23"/>
  <c r="N318" i="23"/>
  <c r="V317" i="23"/>
  <c r="R317" i="23"/>
  <c r="N317" i="23"/>
  <c r="V315" i="23"/>
  <c r="R315" i="23"/>
  <c r="N315" i="23"/>
  <c r="G316" i="22" s="1"/>
  <c r="K315" i="23"/>
  <c r="H315" i="23"/>
  <c r="V308" i="23"/>
  <c r="R308" i="23"/>
  <c r="N308" i="23"/>
  <c r="V307" i="23"/>
  <c r="R307" i="23"/>
  <c r="N307" i="23"/>
  <c r="V305" i="23"/>
  <c r="R305" i="23"/>
  <c r="H305" i="22" s="1"/>
  <c r="H311" i="22" s="1"/>
  <c r="N305" i="23"/>
  <c r="G305" i="22" s="1"/>
  <c r="K305" i="23"/>
  <c r="F305" i="22" s="1"/>
  <c r="H305" i="23"/>
  <c r="M302" i="23"/>
  <c r="L302" i="23"/>
  <c r="M300" i="23"/>
  <c r="L300" i="23"/>
  <c r="M299" i="23"/>
  <c r="L299" i="23"/>
  <c r="V296" i="23"/>
  <c r="R296" i="23"/>
  <c r="N296" i="23"/>
  <c r="V295" i="23"/>
  <c r="R295" i="23"/>
  <c r="N295" i="23"/>
  <c r="V293" i="23"/>
  <c r="R293" i="23"/>
  <c r="H296" i="22" s="1"/>
  <c r="N293" i="23"/>
  <c r="G296" i="22" s="1"/>
  <c r="K293" i="23"/>
  <c r="F296" i="22" s="1"/>
  <c r="F302" i="22" s="1"/>
  <c r="H293" i="23"/>
  <c r="E296" i="22" s="1"/>
  <c r="E302" i="22" s="1"/>
  <c r="M284" i="23"/>
  <c r="L284" i="23"/>
  <c r="M283" i="23"/>
  <c r="L283" i="23"/>
  <c r="M282" i="23"/>
  <c r="L282" i="23"/>
  <c r="V277" i="23"/>
  <c r="R277" i="23"/>
  <c r="N277" i="23"/>
  <c r="V276" i="23"/>
  <c r="R276" i="23"/>
  <c r="N276" i="23"/>
  <c r="V274" i="23"/>
  <c r="R274" i="23"/>
  <c r="H286" i="22" s="1"/>
  <c r="N274" i="23"/>
  <c r="G286" i="22" s="1"/>
  <c r="K274" i="23"/>
  <c r="F286" i="22" s="1"/>
  <c r="H274" i="23"/>
  <c r="M262" i="23"/>
  <c r="L262" i="23"/>
  <c r="V254" i="23"/>
  <c r="R254" i="23"/>
  <c r="N254" i="23"/>
  <c r="V253" i="23"/>
  <c r="R253" i="23"/>
  <c r="N253" i="23"/>
  <c r="V251" i="23"/>
  <c r="R251" i="23"/>
  <c r="H272" i="22" s="1"/>
  <c r="N251" i="23"/>
  <c r="G272" i="22" s="1"/>
  <c r="K251" i="23"/>
  <c r="F272" i="22" s="1"/>
  <c r="F283" i="22" s="1"/>
  <c r="H251" i="23"/>
  <c r="E272" i="22" s="1"/>
  <c r="E283" i="22" s="1"/>
  <c r="M249" i="23"/>
  <c r="L249" i="23"/>
  <c r="M247" i="23"/>
  <c r="L247" i="23"/>
  <c r="V238" i="23"/>
  <c r="R238" i="23"/>
  <c r="N238" i="23"/>
  <c r="V237" i="23"/>
  <c r="R237" i="23"/>
  <c r="N237" i="23"/>
  <c r="V235" i="23"/>
  <c r="R235" i="23"/>
  <c r="H264" i="22" s="1"/>
  <c r="H269" i="22" s="1"/>
  <c r="N235" i="23"/>
  <c r="G264" i="22" s="1"/>
  <c r="K235" i="23"/>
  <c r="F264" i="22" s="1"/>
  <c r="F269" i="22" s="1"/>
  <c r="H235" i="23"/>
  <c r="E264" i="22" s="1"/>
  <c r="E269" i="22" s="1"/>
  <c r="V218" i="23"/>
  <c r="R218" i="23"/>
  <c r="N218" i="23"/>
  <c r="V217" i="23"/>
  <c r="R217" i="23"/>
  <c r="N217" i="23"/>
  <c r="V215" i="23"/>
  <c r="R215" i="23"/>
  <c r="H259" i="22" s="1"/>
  <c r="H261" i="22" s="1"/>
  <c r="N215" i="23"/>
  <c r="G259" i="22" s="1"/>
  <c r="K215" i="23"/>
  <c r="F259" i="22" s="1"/>
  <c r="H215" i="23"/>
  <c r="M213" i="23"/>
  <c r="L213" i="23"/>
  <c r="V208" i="23"/>
  <c r="R208" i="23"/>
  <c r="N208" i="23"/>
  <c r="V207" i="23"/>
  <c r="R207" i="23"/>
  <c r="N207" i="23"/>
  <c r="V205" i="23"/>
  <c r="R205" i="23"/>
  <c r="N205" i="23"/>
  <c r="G236" i="22" s="1"/>
  <c r="K205" i="23"/>
  <c r="F236" i="22" s="1"/>
  <c r="H205" i="23"/>
  <c r="E236" i="22" s="1"/>
  <c r="E241" i="22" s="1"/>
  <c r="V198" i="23"/>
  <c r="R198" i="23"/>
  <c r="N198" i="23"/>
  <c r="V197" i="23"/>
  <c r="R197" i="23"/>
  <c r="N197" i="23"/>
  <c r="V195" i="23"/>
  <c r="R195" i="23"/>
  <c r="H218" i="22" s="1"/>
  <c r="N195" i="23"/>
  <c r="K195" i="23"/>
  <c r="F218" i="22" s="1"/>
  <c r="H195" i="23"/>
  <c r="E218" i="22" s="1"/>
  <c r="E233" i="22" s="1"/>
  <c r="V179" i="23"/>
  <c r="R179" i="23"/>
  <c r="N179" i="23"/>
  <c r="V178" i="23"/>
  <c r="R178" i="23"/>
  <c r="N178" i="23"/>
  <c r="V176" i="23"/>
  <c r="R176" i="23"/>
  <c r="H185" i="22" s="1"/>
  <c r="N176" i="23"/>
  <c r="G185" i="22" s="1"/>
  <c r="K176" i="23"/>
  <c r="F185" i="22" s="1"/>
  <c r="F193" i="22" s="1"/>
  <c r="H176" i="23"/>
  <c r="V168" i="23"/>
  <c r="R168" i="23"/>
  <c r="N168" i="23"/>
  <c r="V167" i="23"/>
  <c r="R167" i="23"/>
  <c r="N167" i="23"/>
  <c r="M163" i="22"/>
  <c r="V165" i="23"/>
  <c r="R165" i="23"/>
  <c r="H163" i="22" s="1"/>
  <c r="N165" i="23"/>
  <c r="G163" i="22" s="1"/>
  <c r="K165" i="23"/>
  <c r="F163" i="22" s="1"/>
  <c r="H165" i="23"/>
  <c r="E163" i="22" s="1"/>
  <c r="M158" i="23"/>
  <c r="L158" i="23"/>
  <c r="M156" i="23"/>
  <c r="M152" i="23"/>
  <c r="M151" i="23"/>
  <c r="M150" i="23"/>
  <c r="M149" i="23"/>
  <c r="M148" i="23"/>
  <c r="M147" i="23"/>
  <c r="M145" i="23"/>
  <c r="V136" i="23"/>
  <c r="R136" i="23"/>
  <c r="N136" i="23"/>
  <c r="V135" i="23"/>
  <c r="R135" i="23"/>
  <c r="N135" i="23"/>
  <c r="M125" i="22"/>
  <c r="K125" i="22"/>
  <c r="V133" i="23"/>
  <c r="R133" i="23"/>
  <c r="H125" i="22" s="1"/>
  <c r="N133" i="23"/>
  <c r="G125" i="22" s="1"/>
  <c r="K133" i="23"/>
  <c r="F125" i="22" s="1"/>
  <c r="F131" i="22" s="1"/>
  <c r="H133" i="23"/>
  <c r="E125" i="22" s="1"/>
  <c r="E131" i="22" s="1"/>
  <c r="M130" i="23"/>
  <c r="L130" i="23"/>
  <c r="M128" i="23"/>
  <c r="L123" i="23"/>
  <c r="V119" i="23"/>
  <c r="R119" i="23"/>
  <c r="N119" i="23"/>
  <c r="V118" i="23"/>
  <c r="R118" i="23"/>
  <c r="N118" i="23"/>
  <c r="M117" i="22"/>
  <c r="K117" i="22"/>
  <c r="K122" i="22" s="1"/>
  <c r="V116" i="23"/>
  <c r="R116" i="23"/>
  <c r="H117" i="22" s="1"/>
  <c r="H122" i="22" s="1"/>
  <c r="N116" i="23"/>
  <c r="K116" i="23"/>
  <c r="F117" i="22" s="1"/>
  <c r="H116" i="23"/>
  <c r="E117" i="22" s="1"/>
  <c r="E122" i="22" s="1"/>
  <c r="M112" i="23"/>
  <c r="L112" i="23"/>
  <c r="V109" i="23"/>
  <c r="R109" i="23"/>
  <c r="N109" i="23"/>
  <c r="V108" i="23"/>
  <c r="R108" i="23"/>
  <c r="N108" i="23"/>
  <c r="V106" i="23"/>
  <c r="R106" i="23"/>
  <c r="H106" i="22" s="1"/>
  <c r="N106" i="23"/>
  <c r="G106" i="22" s="1"/>
  <c r="K106" i="23"/>
  <c r="F106" i="22" s="1"/>
  <c r="H106" i="23"/>
  <c r="E106" i="22" s="1"/>
  <c r="V92" i="23"/>
  <c r="R92" i="23"/>
  <c r="N92" i="23"/>
  <c r="V91" i="23"/>
  <c r="R91" i="23"/>
  <c r="N91" i="23"/>
  <c r="K89" i="23"/>
  <c r="H89" i="23"/>
  <c r="V85" i="23"/>
  <c r="R85" i="23"/>
  <c r="N85" i="23"/>
  <c r="V84" i="23"/>
  <c r="R84" i="23"/>
  <c r="N84" i="23"/>
  <c r="V82" i="23"/>
  <c r="R82" i="23"/>
  <c r="H56" i="22" s="1"/>
  <c r="H64" i="22" s="1"/>
  <c r="N82" i="23"/>
  <c r="G56" i="22" s="1"/>
  <c r="K82" i="23"/>
  <c r="F56" i="22" s="1"/>
  <c r="H82" i="23"/>
  <c r="E56" i="22" s="1"/>
  <c r="V60" i="23"/>
  <c r="R60" i="23"/>
  <c r="N60" i="23"/>
  <c r="V59" i="23"/>
  <c r="R59" i="23"/>
  <c r="N59" i="23"/>
  <c r="V57" i="23"/>
  <c r="R57" i="23"/>
  <c r="H25" i="22" s="1"/>
  <c r="H26" i="22" s="1"/>
  <c r="N57" i="23"/>
  <c r="G25" i="22" s="1"/>
  <c r="K57" i="23"/>
  <c r="F25" i="22" s="1"/>
  <c r="H57" i="23"/>
  <c r="E25" i="22" s="1"/>
  <c r="E26" i="22" s="1"/>
  <c r="V23" i="23"/>
  <c r="R23" i="23"/>
  <c r="N23" i="23"/>
  <c r="V22" i="23"/>
  <c r="R22" i="23"/>
  <c r="N22" i="23"/>
  <c r="V20" i="23"/>
  <c r="R20" i="23"/>
  <c r="H13" i="22" s="1"/>
  <c r="N20" i="23"/>
  <c r="G13" i="22" s="1"/>
  <c r="K20" i="23"/>
  <c r="H20" i="23"/>
  <c r="U2593" i="22"/>
  <c r="T2593" i="22"/>
  <c r="S2593" i="22"/>
  <c r="M2593" i="22"/>
  <c r="K2593" i="22"/>
  <c r="H2593" i="22"/>
  <c r="G2593" i="22"/>
  <c r="F2593" i="22"/>
  <c r="U2588" i="22"/>
  <c r="T2588" i="22"/>
  <c r="S2588" i="22"/>
  <c r="O2588" i="22"/>
  <c r="M2588" i="22"/>
  <c r="K2588" i="22"/>
  <c r="H2588" i="22"/>
  <c r="G2588" i="22"/>
  <c r="F2588" i="22"/>
  <c r="E2588" i="22"/>
  <c r="U2587" i="22"/>
  <c r="T2587" i="22"/>
  <c r="S2587" i="22"/>
  <c r="O2587" i="22"/>
  <c r="M2587" i="22"/>
  <c r="K2587" i="22"/>
  <c r="H2587" i="22"/>
  <c r="G2587" i="22"/>
  <c r="F2587" i="22"/>
  <c r="E2587" i="22"/>
  <c r="P2573" i="22"/>
  <c r="N2573" i="22"/>
  <c r="L2573" i="22"/>
  <c r="J2573" i="22"/>
  <c r="I2573" i="22"/>
  <c r="P2572" i="22"/>
  <c r="N2572" i="22"/>
  <c r="L2572" i="22"/>
  <c r="J2572" i="22"/>
  <c r="I2572" i="22"/>
  <c r="E2559" i="22"/>
  <c r="U2554" i="22"/>
  <c r="T2554" i="22"/>
  <c r="S2554" i="22"/>
  <c r="G2554" i="22"/>
  <c r="F2554" i="22"/>
  <c r="U2553" i="22"/>
  <c r="T2553" i="22"/>
  <c r="S2553" i="22"/>
  <c r="G2553" i="22"/>
  <c r="F2553" i="22"/>
  <c r="U2547" i="22"/>
  <c r="T2547" i="22"/>
  <c r="S2547" i="22"/>
  <c r="O2547" i="22"/>
  <c r="M2547" i="22"/>
  <c r="K2547" i="22"/>
  <c r="H2547" i="22"/>
  <c r="G2547" i="22"/>
  <c r="F2547" i="22"/>
  <c r="U2546" i="22"/>
  <c r="T2546" i="22"/>
  <c r="S2546" i="22"/>
  <c r="O2546" i="22"/>
  <c r="M2546" i="22"/>
  <c r="K2546" i="22"/>
  <c r="H2546" i="22"/>
  <c r="J2546" i="22" s="1"/>
  <c r="I2546" i="22"/>
  <c r="G2545" i="22"/>
  <c r="F2545" i="22"/>
  <c r="U2544" i="22"/>
  <c r="T2544" i="22"/>
  <c r="S2544" i="22"/>
  <c r="O2544" i="22"/>
  <c r="M2544" i="22"/>
  <c r="K2544" i="22"/>
  <c r="H2544" i="22"/>
  <c r="G2544" i="22"/>
  <c r="F2544" i="22"/>
  <c r="H2543" i="22"/>
  <c r="G2543" i="22"/>
  <c r="F2543" i="22"/>
  <c r="U2542" i="22"/>
  <c r="U2577" i="22" s="1"/>
  <c r="T2542" i="22"/>
  <c r="T2577" i="22" s="1"/>
  <c r="S2542" i="22"/>
  <c r="S2577" i="22" s="1"/>
  <c r="O2542" i="22"/>
  <c r="O2577" i="22" s="1"/>
  <c r="M2542" i="22"/>
  <c r="M2577" i="22" s="1"/>
  <c r="K2542" i="22"/>
  <c r="K2577" i="22" s="1"/>
  <c r="H2542" i="22"/>
  <c r="G2542" i="22"/>
  <c r="F2542" i="22"/>
  <c r="F2577" i="22" s="1"/>
  <c r="U2541" i="22"/>
  <c r="U2574" i="22" s="1"/>
  <c r="T2541" i="22"/>
  <c r="T2574" i="22" s="1"/>
  <c r="S2541" i="22"/>
  <c r="S2574" i="22" s="1"/>
  <c r="O2541" i="22"/>
  <c r="M2541" i="22"/>
  <c r="M2574" i="22" s="1"/>
  <c r="K2541" i="22"/>
  <c r="H2541" i="22"/>
  <c r="G2541" i="22"/>
  <c r="F2541" i="22"/>
  <c r="F2574" i="22" s="1"/>
  <c r="U2540" i="22"/>
  <c r="T2540" i="22"/>
  <c r="S2540" i="22"/>
  <c r="O2540" i="22"/>
  <c r="M2540" i="22"/>
  <c r="K2540" i="22"/>
  <c r="G2540" i="22"/>
  <c r="F2540" i="22"/>
  <c r="U2539" i="22"/>
  <c r="T2539" i="22"/>
  <c r="S2539" i="22"/>
  <c r="O2539" i="22"/>
  <c r="M2539" i="22"/>
  <c r="K2539" i="22"/>
  <c r="G2539" i="22"/>
  <c r="F2539" i="22"/>
  <c r="O2538" i="22"/>
  <c r="M2538" i="22"/>
  <c r="K2538" i="22"/>
  <c r="O2537" i="22"/>
  <c r="M2537" i="22"/>
  <c r="K2537" i="22"/>
  <c r="P2536" i="22"/>
  <c r="N2536" i="22"/>
  <c r="L2536" i="22"/>
  <c r="G2536" i="22"/>
  <c r="F2536" i="22"/>
  <c r="U2527" i="22"/>
  <c r="T2527" i="22"/>
  <c r="S2527" i="22"/>
  <c r="O2527" i="22"/>
  <c r="M2527" i="22"/>
  <c r="K2527" i="22"/>
  <c r="H2527" i="22"/>
  <c r="G2527" i="22"/>
  <c r="F2527" i="22"/>
  <c r="E2527" i="22"/>
  <c r="E2526" i="22"/>
  <c r="U2525" i="22"/>
  <c r="T2525" i="22"/>
  <c r="S2525" i="22"/>
  <c r="O2525" i="22"/>
  <c r="M2525" i="22"/>
  <c r="K2525" i="22"/>
  <c r="H2525" i="22"/>
  <c r="G2525" i="22"/>
  <c r="F2525" i="22"/>
  <c r="E2525" i="22"/>
  <c r="U2524" i="22"/>
  <c r="T2524" i="22"/>
  <c r="S2524" i="22"/>
  <c r="O2524" i="22"/>
  <c r="M2524" i="22"/>
  <c r="K2524" i="22"/>
  <c r="H2524" i="22"/>
  <c r="G2524" i="22"/>
  <c r="F2524" i="22"/>
  <c r="E2524" i="22"/>
  <c r="U2523" i="22"/>
  <c r="T2523" i="22"/>
  <c r="S2523" i="22"/>
  <c r="O2523" i="22"/>
  <c r="M2523" i="22"/>
  <c r="K2523" i="22"/>
  <c r="H2523" i="22"/>
  <c r="G2523" i="22"/>
  <c r="F2523" i="22"/>
  <c r="E2523" i="22"/>
  <c r="U2522" i="22"/>
  <c r="T2522" i="22"/>
  <c r="S2522" i="22"/>
  <c r="O2522" i="22"/>
  <c r="M2522" i="22"/>
  <c r="K2522" i="22"/>
  <c r="H2522" i="22"/>
  <c r="G2522" i="22"/>
  <c r="F2522" i="22"/>
  <c r="E2522" i="22"/>
  <c r="U2521" i="22"/>
  <c r="T2521" i="22"/>
  <c r="S2521" i="22"/>
  <c r="O2521" i="22"/>
  <c r="M2521" i="22"/>
  <c r="K2521" i="22"/>
  <c r="H2521" i="22"/>
  <c r="G2521" i="22"/>
  <c r="F2521" i="22"/>
  <c r="E2521" i="22"/>
  <c r="U2520" i="22"/>
  <c r="T2520" i="22"/>
  <c r="S2520" i="22"/>
  <c r="O2520" i="22"/>
  <c r="M2520" i="22"/>
  <c r="K2520" i="22"/>
  <c r="H2520" i="22"/>
  <c r="G2520" i="22"/>
  <c r="F2520" i="22"/>
  <c r="E2520" i="22"/>
  <c r="E2514" i="22"/>
  <c r="P2512" i="22"/>
  <c r="S2512" i="22" s="1"/>
  <c r="T2512" i="22" s="1"/>
  <c r="U2512" i="22" s="1"/>
  <c r="N2512" i="22"/>
  <c r="L2512" i="22"/>
  <c r="J2512" i="22"/>
  <c r="I2512" i="22"/>
  <c r="P2511" i="22"/>
  <c r="N2511" i="22"/>
  <c r="L2511" i="22"/>
  <c r="J2511" i="22"/>
  <c r="I2511" i="22"/>
  <c r="P2510" i="22"/>
  <c r="N2510" i="22"/>
  <c r="L2510" i="22"/>
  <c r="J2510" i="22"/>
  <c r="I2510" i="22"/>
  <c r="P2509" i="22"/>
  <c r="N2509" i="22"/>
  <c r="L2509" i="22"/>
  <c r="J2509" i="22"/>
  <c r="I2509" i="22"/>
  <c r="P2508" i="22"/>
  <c r="N2508" i="22"/>
  <c r="L2508" i="22"/>
  <c r="J2508" i="22"/>
  <c r="I2508" i="22"/>
  <c r="U2507" i="22"/>
  <c r="T2507" i="22"/>
  <c r="S2507" i="22"/>
  <c r="M2507" i="22"/>
  <c r="K2507" i="22"/>
  <c r="K2514" i="22" s="1"/>
  <c r="H2514" i="22"/>
  <c r="G2507" i="22"/>
  <c r="F2507" i="22"/>
  <c r="F2514" i="22" s="1"/>
  <c r="P2506" i="22"/>
  <c r="N2506" i="22"/>
  <c r="L2506" i="22"/>
  <c r="J2506" i="22"/>
  <c r="I2506" i="22"/>
  <c r="P2505" i="22"/>
  <c r="N2505" i="22"/>
  <c r="L2505" i="22"/>
  <c r="J2505" i="22"/>
  <c r="I2505" i="22"/>
  <c r="P2504" i="22"/>
  <c r="N2504" i="22"/>
  <c r="L2504" i="22"/>
  <c r="J2504" i="22"/>
  <c r="I2504" i="22"/>
  <c r="P2503" i="22"/>
  <c r="N2503" i="22"/>
  <c r="L2503" i="22"/>
  <c r="J2503" i="22"/>
  <c r="I2503" i="22"/>
  <c r="P2502" i="22"/>
  <c r="N2502" i="22"/>
  <c r="L2502" i="22"/>
  <c r="J2502" i="22"/>
  <c r="I2502" i="22"/>
  <c r="P2501" i="22"/>
  <c r="N2501" i="22"/>
  <c r="L2501" i="22"/>
  <c r="J2501" i="22"/>
  <c r="I2501" i="22"/>
  <c r="P2500" i="22"/>
  <c r="N2500" i="22"/>
  <c r="L2500" i="22"/>
  <c r="J2500" i="22"/>
  <c r="I2500" i="22"/>
  <c r="P2499" i="22"/>
  <c r="N2499" i="22"/>
  <c r="L2499" i="22"/>
  <c r="J2499" i="22"/>
  <c r="I2499" i="22"/>
  <c r="P2498" i="22"/>
  <c r="N2498" i="22"/>
  <c r="L2498" i="22"/>
  <c r="J2498" i="22"/>
  <c r="I2498" i="22"/>
  <c r="E2493" i="22"/>
  <c r="P2492" i="22"/>
  <c r="N2492" i="22"/>
  <c r="L2492" i="22"/>
  <c r="J2492" i="22"/>
  <c r="I2492" i="22"/>
  <c r="P2491" i="22"/>
  <c r="N2491" i="22"/>
  <c r="L2491" i="22"/>
  <c r="J2491" i="22"/>
  <c r="P2490" i="22"/>
  <c r="N2490" i="22"/>
  <c r="L2490" i="22"/>
  <c r="J2490" i="22"/>
  <c r="P2489" i="22"/>
  <c r="N2489" i="22"/>
  <c r="L2489" i="22"/>
  <c r="J2489" i="22"/>
  <c r="P2488" i="22"/>
  <c r="N2488" i="22"/>
  <c r="L2488" i="22"/>
  <c r="J2488" i="22"/>
  <c r="P2487" i="22"/>
  <c r="N2487" i="22"/>
  <c r="L2487" i="22"/>
  <c r="J2487" i="22"/>
  <c r="P2486" i="22"/>
  <c r="N2486" i="22"/>
  <c r="L2486" i="22"/>
  <c r="J2486" i="22"/>
  <c r="U2485" i="22"/>
  <c r="U2493" i="22" s="1"/>
  <c r="T2485" i="22"/>
  <c r="T2493" i="22" s="1"/>
  <c r="S2485" i="22"/>
  <c r="S2493" i="22" s="1"/>
  <c r="M2485" i="22"/>
  <c r="M2493" i="22" s="1"/>
  <c r="K2485" i="22"/>
  <c r="K2493" i="22" s="1"/>
  <c r="G2485" i="22"/>
  <c r="F2485" i="22"/>
  <c r="F2493" i="22" s="1"/>
  <c r="U2479" i="22"/>
  <c r="T2479" i="22"/>
  <c r="S2479" i="22"/>
  <c r="M2479" i="22"/>
  <c r="K2479" i="22"/>
  <c r="G2479" i="22"/>
  <c r="F2479" i="22"/>
  <c r="E2479" i="22"/>
  <c r="P2478" i="22"/>
  <c r="N2478" i="22"/>
  <c r="L2478" i="22"/>
  <c r="J2478" i="22"/>
  <c r="I2478" i="22"/>
  <c r="P2477" i="22"/>
  <c r="N2477" i="22"/>
  <c r="L2477" i="22"/>
  <c r="J2477" i="22"/>
  <c r="I2477" i="22"/>
  <c r="P2476" i="22"/>
  <c r="N2476" i="22"/>
  <c r="L2476" i="22"/>
  <c r="J2476" i="22"/>
  <c r="I2476" i="22"/>
  <c r="P2475" i="22"/>
  <c r="N2475" i="22"/>
  <c r="L2475" i="22"/>
  <c r="J2475" i="22"/>
  <c r="I2475" i="22"/>
  <c r="P2474" i="22"/>
  <c r="N2474" i="22"/>
  <c r="L2474" i="22"/>
  <c r="J2474" i="22"/>
  <c r="I2474" i="22"/>
  <c r="P2473" i="22"/>
  <c r="N2473" i="22"/>
  <c r="L2473" i="22"/>
  <c r="J2473" i="22"/>
  <c r="I2473" i="22"/>
  <c r="P2472" i="22"/>
  <c r="N2472" i="22"/>
  <c r="L2472" i="22"/>
  <c r="J2472" i="22"/>
  <c r="I2472" i="22"/>
  <c r="P2471" i="22"/>
  <c r="N2471" i="22"/>
  <c r="L2471" i="22"/>
  <c r="J2471" i="22"/>
  <c r="I2471" i="22"/>
  <c r="P2470" i="22"/>
  <c r="N2470" i="22"/>
  <c r="L2470" i="22"/>
  <c r="J2470" i="22"/>
  <c r="I2470" i="22"/>
  <c r="P2469" i="22"/>
  <c r="N2469" i="22"/>
  <c r="L2469" i="22"/>
  <c r="J2469" i="22"/>
  <c r="I2469" i="22"/>
  <c r="P2468" i="22"/>
  <c r="N2468" i="22"/>
  <c r="L2468" i="22"/>
  <c r="J2468" i="22"/>
  <c r="I2468" i="22"/>
  <c r="P2467" i="22"/>
  <c r="N2467" i="22"/>
  <c r="L2467" i="22"/>
  <c r="J2467" i="22"/>
  <c r="I2467" i="22"/>
  <c r="P2466" i="22"/>
  <c r="N2466" i="22"/>
  <c r="L2466" i="22"/>
  <c r="J2466" i="22"/>
  <c r="I2466" i="22"/>
  <c r="P2465" i="22"/>
  <c r="N2465" i="22"/>
  <c r="L2465" i="22"/>
  <c r="J2465" i="22"/>
  <c r="I2465" i="22"/>
  <c r="P2464" i="22"/>
  <c r="N2464" i="22"/>
  <c r="L2464" i="22"/>
  <c r="J2464" i="22"/>
  <c r="I2464" i="22"/>
  <c r="P2463" i="22"/>
  <c r="N2463" i="22"/>
  <c r="L2463" i="22"/>
  <c r="J2463" i="22"/>
  <c r="I2463" i="22"/>
  <c r="P2462" i="22"/>
  <c r="N2462" i="22"/>
  <c r="L2462" i="22"/>
  <c r="J2462" i="22"/>
  <c r="I2462" i="22"/>
  <c r="P2461" i="22"/>
  <c r="N2461" i="22"/>
  <c r="L2461" i="22"/>
  <c r="J2461" i="22"/>
  <c r="I2461" i="22"/>
  <c r="P2460" i="22"/>
  <c r="N2460" i="22"/>
  <c r="L2460" i="22"/>
  <c r="J2460" i="22"/>
  <c r="I2460" i="22"/>
  <c r="E2454" i="22"/>
  <c r="P2453" i="22"/>
  <c r="N2453" i="22"/>
  <c r="L2453" i="22"/>
  <c r="J2453" i="22"/>
  <c r="I2453" i="22"/>
  <c r="P2452" i="22"/>
  <c r="P2451" i="22"/>
  <c r="U2450" i="22"/>
  <c r="U2454" i="22" s="1"/>
  <c r="T2450" i="22"/>
  <c r="T2454" i="22" s="1"/>
  <c r="S2450" i="22"/>
  <c r="S2454" i="22" s="1"/>
  <c r="M2454" i="22"/>
  <c r="G2450" i="22"/>
  <c r="F2450" i="22"/>
  <c r="P2449" i="22"/>
  <c r="P2448" i="22"/>
  <c r="P2447" i="22"/>
  <c r="P2446" i="22"/>
  <c r="P2445" i="22"/>
  <c r="P2444" i="22"/>
  <c r="P2443" i="22"/>
  <c r="P2442" i="22"/>
  <c r="P2441" i="22"/>
  <c r="P2440" i="22"/>
  <c r="P2439" i="22"/>
  <c r="P2438" i="22"/>
  <c r="P2437" i="22"/>
  <c r="P2436" i="22"/>
  <c r="P2435" i="22"/>
  <c r="P2434" i="22"/>
  <c r="P2433" i="22"/>
  <c r="P2432" i="22"/>
  <c r="P2431" i="22"/>
  <c r="P2430" i="22"/>
  <c r="U2425" i="22"/>
  <c r="T2425" i="22"/>
  <c r="S2425" i="22"/>
  <c r="M2425" i="22"/>
  <c r="K2425" i="22"/>
  <c r="G2425" i="22"/>
  <c r="F2425" i="22"/>
  <c r="E2425" i="22"/>
  <c r="P2424" i="22"/>
  <c r="N2424" i="22"/>
  <c r="L2424" i="22"/>
  <c r="J2424" i="22"/>
  <c r="I2424" i="22"/>
  <c r="P2423" i="22"/>
  <c r="N2423" i="22"/>
  <c r="L2423" i="22"/>
  <c r="J2423" i="22"/>
  <c r="I2423" i="22"/>
  <c r="P2422" i="22"/>
  <c r="N2422" i="22"/>
  <c r="L2422" i="22"/>
  <c r="J2422" i="22"/>
  <c r="I2422" i="22"/>
  <c r="P2421" i="22"/>
  <c r="N2421" i="22"/>
  <c r="L2421" i="22"/>
  <c r="J2421" i="22"/>
  <c r="I2421" i="22"/>
  <c r="P2420" i="22"/>
  <c r="N2420" i="22"/>
  <c r="L2420" i="22"/>
  <c r="J2420" i="22"/>
  <c r="I2420" i="22"/>
  <c r="P2419" i="22"/>
  <c r="N2419" i="22"/>
  <c r="L2419" i="22"/>
  <c r="J2419" i="22"/>
  <c r="I2419" i="22"/>
  <c r="P2418" i="22"/>
  <c r="N2418" i="22"/>
  <c r="L2418" i="22"/>
  <c r="J2418" i="22"/>
  <c r="I2418" i="22"/>
  <c r="P2417" i="22"/>
  <c r="N2417" i="22"/>
  <c r="L2417" i="22"/>
  <c r="J2417" i="22"/>
  <c r="I2417" i="22"/>
  <c r="P2414" i="22"/>
  <c r="N2414" i="22"/>
  <c r="L2414" i="22"/>
  <c r="J2414" i="22"/>
  <c r="I2414" i="22"/>
  <c r="P2413" i="22"/>
  <c r="N2413" i="22"/>
  <c r="L2413" i="22"/>
  <c r="J2413" i="22"/>
  <c r="I2413" i="22"/>
  <c r="P2412" i="22"/>
  <c r="N2412" i="22"/>
  <c r="L2412" i="22"/>
  <c r="J2412" i="22"/>
  <c r="I2412" i="22"/>
  <c r="P2411" i="22"/>
  <c r="N2411" i="22"/>
  <c r="L2411" i="22"/>
  <c r="J2411" i="22"/>
  <c r="I2411" i="22"/>
  <c r="P2410" i="22"/>
  <c r="N2410" i="22"/>
  <c r="L2410" i="22"/>
  <c r="J2410" i="22"/>
  <c r="I2410" i="22"/>
  <c r="P2409" i="22"/>
  <c r="N2409" i="22"/>
  <c r="L2409" i="22"/>
  <c r="J2409" i="22"/>
  <c r="I2409" i="22"/>
  <c r="P2408" i="22"/>
  <c r="N2408" i="22"/>
  <c r="L2408" i="22"/>
  <c r="J2408" i="22"/>
  <c r="I2408" i="22"/>
  <c r="P2407" i="22"/>
  <c r="N2407" i="22"/>
  <c r="L2407" i="22"/>
  <c r="J2407" i="22"/>
  <c r="I2407" i="22"/>
  <c r="P2406" i="22"/>
  <c r="N2406" i="22"/>
  <c r="L2406" i="22"/>
  <c r="J2406" i="22"/>
  <c r="I2406" i="22"/>
  <c r="P2405" i="22"/>
  <c r="N2405" i="22"/>
  <c r="L2405" i="22"/>
  <c r="J2405" i="22"/>
  <c r="I2405" i="22"/>
  <c r="P2404" i="22"/>
  <c r="N2404" i="22"/>
  <c r="L2404" i="22"/>
  <c r="J2404" i="22"/>
  <c r="I2404" i="22"/>
  <c r="P2403" i="22"/>
  <c r="N2403" i="22"/>
  <c r="L2403" i="22"/>
  <c r="J2403" i="22"/>
  <c r="I2403" i="22"/>
  <c r="P2402" i="22"/>
  <c r="N2402" i="22"/>
  <c r="L2402" i="22"/>
  <c r="J2402" i="22"/>
  <c r="I2402" i="22"/>
  <c r="P2401" i="22"/>
  <c r="N2401" i="22"/>
  <c r="L2401" i="22"/>
  <c r="J2401" i="22"/>
  <c r="I2401" i="22"/>
  <c r="P2400" i="22"/>
  <c r="N2400" i="22"/>
  <c r="L2400" i="22"/>
  <c r="J2400" i="22"/>
  <c r="I2400" i="22"/>
  <c r="P2399" i="22"/>
  <c r="N2399" i="22"/>
  <c r="L2399" i="22"/>
  <c r="J2399" i="22"/>
  <c r="I2399" i="22"/>
  <c r="P2398" i="22"/>
  <c r="N2398" i="22"/>
  <c r="L2398" i="22"/>
  <c r="J2398" i="22"/>
  <c r="I2398" i="22"/>
  <c r="P2397" i="22"/>
  <c r="N2397" i="22"/>
  <c r="L2397" i="22"/>
  <c r="J2397" i="22"/>
  <c r="I2397" i="22"/>
  <c r="P2396" i="22"/>
  <c r="N2396" i="22"/>
  <c r="L2396" i="22"/>
  <c r="J2396" i="22"/>
  <c r="I2396" i="22"/>
  <c r="P2395" i="22"/>
  <c r="N2395" i="22"/>
  <c r="L2395" i="22"/>
  <c r="J2395" i="22"/>
  <c r="I2395" i="22"/>
  <c r="P2394" i="22"/>
  <c r="N2394" i="22"/>
  <c r="L2394" i="22"/>
  <c r="J2394" i="22"/>
  <c r="I2394" i="22"/>
  <c r="P2393" i="22"/>
  <c r="N2393" i="22"/>
  <c r="L2393" i="22"/>
  <c r="J2393" i="22"/>
  <c r="I2393" i="22"/>
  <c r="P2392" i="22"/>
  <c r="N2392" i="22"/>
  <c r="L2392" i="22"/>
  <c r="J2392" i="22"/>
  <c r="I2392" i="22"/>
  <c r="P2391" i="22"/>
  <c r="N2391" i="22"/>
  <c r="L2391" i="22"/>
  <c r="J2391" i="22"/>
  <c r="I2391" i="22"/>
  <c r="P2390" i="22"/>
  <c r="N2390" i="22"/>
  <c r="L2390" i="22"/>
  <c r="J2390" i="22"/>
  <c r="I2390" i="22"/>
  <c r="P2389" i="22"/>
  <c r="N2389" i="22"/>
  <c r="L2389" i="22"/>
  <c r="J2389" i="22"/>
  <c r="I2389" i="22"/>
  <c r="N2388" i="22"/>
  <c r="L2388" i="22"/>
  <c r="J2388" i="22"/>
  <c r="I2388" i="22"/>
  <c r="N2387" i="22"/>
  <c r="L2387" i="22"/>
  <c r="J2387" i="22"/>
  <c r="I2387" i="22"/>
  <c r="N2386" i="22"/>
  <c r="L2386" i="22"/>
  <c r="J2386" i="22"/>
  <c r="I2386" i="22"/>
  <c r="N2385" i="22"/>
  <c r="L2385" i="22"/>
  <c r="J2385" i="22"/>
  <c r="I2385" i="22"/>
  <c r="N2384" i="22"/>
  <c r="L2384" i="22"/>
  <c r="J2384" i="22"/>
  <c r="I2384" i="22"/>
  <c r="P2383" i="22"/>
  <c r="N2383" i="22"/>
  <c r="L2383" i="22"/>
  <c r="J2383" i="22"/>
  <c r="I2383" i="22"/>
  <c r="P2382" i="22"/>
  <c r="N2382" i="22"/>
  <c r="L2382" i="22"/>
  <c r="J2382" i="22"/>
  <c r="I2382" i="22"/>
  <c r="P2380" i="22"/>
  <c r="N2380" i="22"/>
  <c r="L2380" i="22"/>
  <c r="J2380" i="22"/>
  <c r="I2380" i="22"/>
  <c r="P2379" i="22"/>
  <c r="N2379" i="22"/>
  <c r="L2379" i="22"/>
  <c r="J2379" i="22"/>
  <c r="I2379" i="22"/>
  <c r="P2378" i="22"/>
  <c r="N2378" i="22"/>
  <c r="L2378" i="22"/>
  <c r="J2378" i="22"/>
  <c r="I2378" i="22"/>
  <c r="P2377" i="22"/>
  <c r="N2377" i="22"/>
  <c r="L2377" i="22"/>
  <c r="J2377" i="22"/>
  <c r="I2377" i="22"/>
  <c r="P2376" i="22"/>
  <c r="N2376" i="22"/>
  <c r="L2376" i="22"/>
  <c r="J2376" i="22"/>
  <c r="I2376" i="22"/>
  <c r="U2370" i="22"/>
  <c r="T2370" i="22"/>
  <c r="S2370" i="22"/>
  <c r="M2370" i="22"/>
  <c r="K2370" i="22"/>
  <c r="G2370" i="22"/>
  <c r="F2370" i="22"/>
  <c r="E2370" i="22"/>
  <c r="P2369" i="22"/>
  <c r="N2369" i="22"/>
  <c r="L2369" i="22"/>
  <c r="J2369" i="22"/>
  <c r="I2369" i="22"/>
  <c r="P2368" i="22"/>
  <c r="N2368" i="22"/>
  <c r="L2368" i="22"/>
  <c r="J2368" i="22"/>
  <c r="I2368" i="22"/>
  <c r="P2367" i="22"/>
  <c r="N2367" i="22"/>
  <c r="L2367" i="22"/>
  <c r="J2367" i="22"/>
  <c r="I2367" i="22"/>
  <c r="P2366" i="22"/>
  <c r="N2366" i="22"/>
  <c r="L2366" i="22"/>
  <c r="J2366" i="22"/>
  <c r="I2366" i="22"/>
  <c r="P2365" i="22"/>
  <c r="N2365" i="22"/>
  <c r="L2365" i="22"/>
  <c r="J2365" i="22"/>
  <c r="I2365" i="22"/>
  <c r="P2364" i="22"/>
  <c r="N2364" i="22"/>
  <c r="L2364" i="22"/>
  <c r="J2364" i="22"/>
  <c r="I2364" i="22"/>
  <c r="P2363" i="22"/>
  <c r="N2363" i="22"/>
  <c r="L2363" i="22"/>
  <c r="J2363" i="22"/>
  <c r="I2363" i="22"/>
  <c r="P2362" i="22"/>
  <c r="N2362" i="22"/>
  <c r="L2362" i="22"/>
  <c r="J2362" i="22"/>
  <c r="I2362" i="22"/>
  <c r="P2361" i="22"/>
  <c r="N2361" i="22"/>
  <c r="L2361" i="22"/>
  <c r="J2361" i="22"/>
  <c r="I2361" i="22"/>
  <c r="P2360" i="22"/>
  <c r="N2360" i="22"/>
  <c r="L2360" i="22"/>
  <c r="J2360" i="22"/>
  <c r="I2360" i="22"/>
  <c r="P2359" i="22"/>
  <c r="N2359" i="22"/>
  <c r="L2359" i="22"/>
  <c r="J2359" i="22"/>
  <c r="I2359" i="22"/>
  <c r="P2358" i="22"/>
  <c r="N2358" i="22"/>
  <c r="L2358" i="22"/>
  <c r="J2358" i="22"/>
  <c r="I2358" i="22"/>
  <c r="P2357" i="22"/>
  <c r="N2357" i="22"/>
  <c r="L2357" i="22"/>
  <c r="J2357" i="22"/>
  <c r="I2357" i="22"/>
  <c r="P2356" i="22"/>
  <c r="N2356" i="22"/>
  <c r="L2356" i="22"/>
  <c r="J2356" i="22"/>
  <c r="I2356" i="22"/>
  <c r="P2355" i="22"/>
  <c r="N2355" i="22"/>
  <c r="L2355" i="22"/>
  <c r="J2355" i="22"/>
  <c r="I2355" i="22"/>
  <c r="E2335" i="22"/>
  <c r="O2334" i="22"/>
  <c r="O2335" i="22" s="1"/>
  <c r="M2334" i="22"/>
  <c r="M2335" i="22" s="1"/>
  <c r="K2334" i="22"/>
  <c r="K2335" i="22" s="1"/>
  <c r="U2328" i="22"/>
  <c r="T2328" i="22"/>
  <c r="S2328" i="22"/>
  <c r="O2328" i="22"/>
  <c r="D55" i="25" s="1"/>
  <c r="G55" i="25" s="1"/>
  <c r="M2328" i="22"/>
  <c r="K2328" i="22"/>
  <c r="H2328" i="22"/>
  <c r="G2328" i="22"/>
  <c r="F2328" i="22"/>
  <c r="E2328" i="22"/>
  <c r="P2327" i="22"/>
  <c r="N2327" i="22"/>
  <c r="L2327" i="22"/>
  <c r="J2327" i="22"/>
  <c r="I2327" i="22"/>
  <c r="P2326" i="22"/>
  <c r="N2326" i="22"/>
  <c r="L2326" i="22"/>
  <c r="J2326" i="22"/>
  <c r="I2326" i="22"/>
  <c r="P2325" i="22"/>
  <c r="N2325" i="22"/>
  <c r="L2325" i="22"/>
  <c r="J2325" i="22"/>
  <c r="I2325" i="22"/>
  <c r="P2324" i="22"/>
  <c r="N2324" i="22"/>
  <c r="L2324" i="22"/>
  <c r="J2324" i="22"/>
  <c r="I2324" i="22"/>
  <c r="P2323" i="22"/>
  <c r="N2323" i="22"/>
  <c r="L2323" i="22"/>
  <c r="J2323" i="22"/>
  <c r="I2323" i="22"/>
  <c r="P2322" i="22"/>
  <c r="N2322" i="22"/>
  <c r="L2322" i="22"/>
  <c r="J2322" i="22"/>
  <c r="I2322" i="22"/>
  <c r="P2321" i="22"/>
  <c r="N2321" i="22"/>
  <c r="L2321" i="22"/>
  <c r="J2321" i="22"/>
  <c r="I2321" i="22"/>
  <c r="U2318" i="22"/>
  <c r="T2318" i="22"/>
  <c r="S2318" i="22"/>
  <c r="O2318" i="22"/>
  <c r="D52" i="25" s="1"/>
  <c r="G52" i="25" s="1"/>
  <c r="M2318" i="22"/>
  <c r="K2318" i="22"/>
  <c r="G2318" i="22"/>
  <c r="F2318" i="22"/>
  <c r="E2318" i="22"/>
  <c r="H2317" i="22"/>
  <c r="L2317" i="22" s="1"/>
  <c r="H2316" i="22"/>
  <c r="P2315" i="22"/>
  <c r="N2315" i="22"/>
  <c r="L2315" i="22"/>
  <c r="J2315" i="22"/>
  <c r="I2315" i="22"/>
  <c r="P2314" i="22"/>
  <c r="N2314" i="22"/>
  <c r="L2314" i="22"/>
  <c r="J2314" i="22"/>
  <c r="I2314" i="22"/>
  <c r="O2311" i="22"/>
  <c r="D53" i="25" s="1"/>
  <c r="G53" i="25" s="1"/>
  <c r="M2311" i="22"/>
  <c r="K2311" i="22"/>
  <c r="E2311" i="22"/>
  <c r="S2310" i="22"/>
  <c r="T2310" i="22" s="1"/>
  <c r="F2310" i="22"/>
  <c r="S2309" i="22"/>
  <c r="S2537" i="22" s="1"/>
  <c r="F2309" i="22"/>
  <c r="P2308" i="22"/>
  <c r="N2308" i="22"/>
  <c r="L2308" i="22"/>
  <c r="J2308" i="22"/>
  <c r="I2308" i="22"/>
  <c r="E2290" i="22"/>
  <c r="U2289" i="22"/>
  <c r="T2289" i="22"/>
  <c r="S2289" i="22"/>
  <c r="O2289" i="22"/>
  <c r="M2289" i="22"/>
  <c r="K2289" i="22"/>
  <c r="H2289" i="22"/>
  <c r="G2289" i="22"/>
  <c r="F2289" i="22"/>
  <c r="U2288" i="22"/>
  <c r="T2288" i="22"/>
  <c r="S2288" i="22"/>
  <c r="O2288" i="22"/>
  <c r="M2288" i="22"/>
  <c r="K2288" i="22"/>
  <c r="H2288" i="22"/>
  <c r="G2288" i="22"/>
  <c r="F2288" i="22"/>
  <c r="U2282" i="22"/>
  <c r="T2282" i="22"/>
  <c r="S2282" i="22"/>
  <c r="O2282" i="22"/>
  <c r="M2282" i="22"/>
  <c r="K2282" i="22"/>
  <c r="H2282" i="22"/>
  <c r="G2282" i="22"/>
  <c r="F2282" i="22"/>
  <c r="E2282" i="22"/>
  <c r="P2281" i="22"/>
  <c r="N2281" i="22"/>
  <c r="L2281" i="22"/>
  <c r="J2281" i="22"/>
  <c r="I2281" i="22"/>
  <c r="P2280" i="22"/>
  <c r="N2280" i="22"/>
  <c r="L2280" i="22"/>
  <c r="J2280" i="22"/>
  <c r="I2280" i="22"/>
  <c r="P2261" i="22"/>
  <c r="N2261" i="22"/>
  <c r="L2261" i="22"/>
  <c r="J2261" i="22"/>
  <c r="I2261" i="22"/>
  <c r="U2258" i="22"/>
  <c r="T2258" i="22"/>
  <c r="S2258" i="22"/>
  <c r="O2258" i="22"/>
  <c r="M2258" i="22"/>
  <c r="K2258" i="22"/>
  <c r="H2258" i="22"/>
  <c r="G2258" i="22"/>
  <c r="F2258" i="22"/>
  <c r="E2258" i="22"/>
  <c r="P2257" i="22"/>
  <c r="N2257" i="22"/>
  <c r="L2257" i="22"/>
  <c r="J2257" i="22"/>
  <c r="I2257" i="22"/>
  <c r="G2254" i="22"/>
  <c r="F2254" i="22"/>
  <c r="E2254" i="22"/>
  <c r="O2253" i="22"/>
  <c r="O2545" i="22" s="1"/>
  <c r="M2253" i="22"/>
  <c r="M2254" i="22" s="1"/>
  <c r="K2253" i="22"/>
  <c r="K2545" i="22" s="1"/>
  <c r="H2253" i="22"/>
  <c r="H2254" i="22" s="1"/>
  <c r="U2249" i="22"/>
  <c r="T2249" i="22"/>
  <c r="S2249" i="22"/>
  <c r="O2249" i="22"/>
  <c r="D49" i="25" s="1"/>
  <c r="G49" i="25" s="1"/>
  <c r="M2249" i="22"/>
  <c r="K2249" i="22"/>
  <c r="H2249" i="22"/>
  <c r="G2249" i="22"/>
  <c r="F2249" i="22"/>
  <c r="E2249" i="22"/>
  <c r="P2248" i="22"/>
  <c r="D46" i="25" s="1"/>
  <c r="G46" i="25" s="1"/>
  <c r="N2248" i="22"/>
  <c r="L2248" i="22"/>
  <c r="J2248" i="22"/>
  <c r="I2248" i="22"/>
  <c r="H2244" i="22"/>
  <c r="G2244" i="22"/>
  <c r="F2244" i="22"/>
  <c r="E2244" i="22"/>
  <c r="P2243" i="22"/>
  <c r="N2243" i="22"/>
  <c r="L2243" i="22"/>
  <c r="J2243" i="22"/>
  <c r="I2243" i="22"/>
  <c r="P2242" i="22"/>
  <c r="N2242" i="22"/>
  <c r="L2242" i="22"/>
  <c r="J2242" i="22"/>
  <c r="I2242" i="22"/>
  <c r="S2241" i="22"/>
  <c r="O2241" i="22"/>
  <c r="D47" i="25" s="1"/>
  <c r="G47" i="25" s="1"/>
  <c r="M2241" i="22"/>
  <c r="M2244" i="22" s="1"/>
  <c r="K2241" i="22"/>
  <c r="K2244" i="22" s="1"/>
  <c r="J2241" i="22"/>
  <c r="I2241" i="22"/>
  <c r="U2223" i="22"/>
  <c r="T2223" i="22"/>
  <c r="S2223" i="22"/>
  <c r="O2223" i="22"/>
  <c r="M2223" i="22"/>
  <c r="K2223" i="22"/>
  <c r="H2223" i="22"/>
  <c r="G2223" i="22"/>
  <c r="F2223" i="22"/>
  <c r="E2223" i="22"/>
  <c r="U2222" i="22"/>
  <c r="T2222" i="22"/>
  <c r="S2222" i="22"/>
  <c r="O2222" i="22"/>
  <c r="M2222" i="22"/>
  <c r="K2222" i="22"/>
  <c r="H2222" i="22"/>
  <c r="G2222" i="22"/>
  <c r="F2222" i="22"/>
  <c r="E2222" i="22"/>
  <c r="U2221" i="22"/>
  <c r="T2221" i="22"/>
  <c r="S2221" i="22"/>
  <c r="O2221" i="22"/>
  <c r="M2221" i="22"/>
  <c r="K2221" i="22"/>
  <c r="H2221" i="22"/>
  <c r="G2221" i="22"/>
  <c r="F2221" i="22"/>
  <c r="E2221" i="22"/>
  <c r="U2220" i="22"/>
  <c r="T2220" i="22"/>
  <c r="S2220" i="22"/>
  <c r="O2220" i="22"/>
  <c r="M2220" i="22"/>
  <c r="K2220" i="22"/>
  <c r="H2220" i="22"/>
  <c r="G2220" i="22"/>
  <c r="F2220" i="22"/>
  <c r="E2220" i="22"/>
  <c r="U2219" i="22"/>
  <c r="T2219" i="22"/>
  <c r="S2219" i="22"/>
  <c r="O2219" i="22"/>
  <c r="M2219" i="22"/>
  <c r="K2219" i="22"/>
  <c r="H2219" i="22"/>
  <c r="G2219" i="22"/>
  <c r="F2219" i="22"/>
  <c r="E2219" i="22"/>
  <c r="U2218" i="22"/>
  <c r="T2218" i="22"/>
  <c r="S2218" i="22"/>
  <c r="O2218" i="22"/>
  <c r="M2218" i="22"/>
  <c r="K2218" i="22"/>
  <c r="H2218" i="22"/>
  <c r="G2218" i="22"/>
  <c r="F2218" i="22"/>
  <c r="E2218" i="22"/>
  <c r="P2209" i="22"/>
  <c r="N2209" i="22"/>
  <c r="L2209" i="22"/>
  <c r="J2209" i="22"/>
  <c r="I2209" i="22"/>
  <c r="P2208" i="22"/>
  <c r="N2208" i="22"/>
  <c r="L2208" i="22"/>
  <c r="J2208" i="22"/>
  <c r="I2208" i="22"/>
  <c r="P2207" i="22"/>
  <c r="N2207" i="22"/>
  <c r="L2207" i="22"/>
  <c r="J2207" i="22"/>
  <c r="I2207" i="22"/>
  <c r="P2206" i="22"/>
  <c r="N2206" i="22"/>
  <c r="L2206" i="22"/>
  <c r="J2206" i="22"/>
  <c r="I2206" i="22"/>
  <c r="P2205" i="22"/>
  <c r="N2205" i="22"/>
  <c r="L2205" i="22"/>
  <c r="J2205" i="22"/>
  <c r="I2205" i="22"/>
  <c r="P2204" i="22"/>
  <c r="N2204" i="22"/>
  <c r="L2204" i="22"/>
  <c r="J2204" i="22"/>
  <c r="I2204" i="22"/>
  <c r="P2203" i="22"/>
  <c r="N2203" i="22"/>
  <c r="L2203" i="22"/>
  <c r="J2203" i="22"/>
  <c r="I2203" i="22"/>
  <c r="G2202" i="22"/>
  <c r="U2183" i="22"/>
  <c r="T2183" i="22"/>
  <c r="S2183" i="22"/>
  <c r="O2183" i="22"/>
  <c r="M2183" i="22"/>
  <c r="K2183" i="22"/>
  <c r="H2183" i="22"/>
  <c r="G2183" i="22"/>
  <c r="E2183" i="22"/>
  <c r="U2182" i="22"/>
  <c r="T2182" i="22"/>
  <c r="S2182" i="22"/>
  <c r="O2182" i="22"/>
  <c r="M2182" i="22"/>
  <c r="K2182" i="22"/>
  <c r="H2182" i="22"/>
  <c r="G2182" i="22"/>
  <c r="F2182" i="22"/>
  <c r="E2182" i="22"/>
  <c r="U2181" i="22"/>
  <c r="T2181" i="22"/>
  <c r="S2181" i="22"/>
  <c r="O2181" i="22"/>
  <c r="M2181" i="22"/>
  <c r="K2181" i="22"/>
  <c r="H2181" i="22"/>
  <c r="G2181" i="22"/>
  <c r="F2181" i="22"/>
  <c r="E2181" i="22"/>
  <c r="U2180" i="22"/>
  <c r="T2180" i="22"/>
  <c r="S2180" i="22"/>
  <c r="O2180" i="22"/>
  <c r="M2180" i="22"/>
  <c r="K2180" i="22"/>
  <c r="H2180" i="22"/>
  <c r="G2180" i="22"/>
  <c r="F2180" i="22"/>
  <c r="E2180" i="22"/>
  <c r="U2179" i="22"/>
  <c r="T2179" i="22"/>
  <c r="S2179" i="22"/>
  <c r="O2179" i="22"/>
  <c r="M2179" i="22"/>
  <c r="K2179" i="22"/>
  <c r="H2179" i="22"/>
  <c r="G2179" i="22"/>
  <c r="F2179" i="22"/>
  <c r="E2179" i="22"/>
  <c r="U2178" i="22"/>
  <c r="T2178" i="22"/>
  <c r="S2178" i="22"/>
  <c r="O2178" i="22"/>
  <c r="M2178" i="22"/>
  <c r="K2178" i="22"/>
  <c r="H2178" i="22"/>
  <c r="G2178" i="22"/>
  <c r="F2178" i="22"/>
  <c r="E2178" i="22"/>
  <c r="U2177" i="22"/>
  <c r="T2177" i="22"/>
  <c r="S2177" i="22"/>
  <c r="O2177" i="22"/>
  <c r="M2177" i="22"/>
  <c r="K2177" i="22"/>
  <c r="H2177" i="22"/>
  <c r="G2177" i="22"/>
  <c r="F2177" i="22"/>
  <c r="E2177" i="22"/>
  <c r="P2171" i="22"/>
  <c r="N2171" i="22"/>
  <c r="L2171" i="22"/>
  <c r="J2171" i="22"/>
  <c r="I2171" i="22"/>
  <c r="T2170" i="22"/>
  <c r="T2172" i="22" s="1"/>
  <c r="S2170" i="22"/>
  <c r="S2172" i="22" s="1"/>
  <c r="M2170" i="22"/>
  <c r="M2172" i="22" s="1"/>
  <c r="I2170" i="22"/>
  <c r="H2170" i="22"/>
  <c r="H2172" i="22" s="1"/>
  <c r="P2166" i="22"/>
  <c r="N2166" i="22"/>
  <c r="L2166" i="22"/>
  <c r="J2166" i="22"/>
  <c r="I2166" i="22"/>
  <c r="P2165" i="22"/>
  <c r="N2165" i="22"/>
  <c r="L2165" i="22"/>
  <c r="J2165" i="22"/>
  <c r="I2165" i="22"/>
  <c r="P2164" i="22"/>
  <c r="N2164" i="22"/>
  <c r="L2164" i="22"/>
  <c r="J2164" i="22"/>
  <c r="I2164" i="22"/>
  <c r="F2164" i="22"/>
  <c r="P2163" i="22"/>
  <c r="N2163" i="22"/>
  <c r="L2163" i="22"/>
  <c r="J2163" i="22"/>
  <c r="I2163" i="22"/>
  <c r="H2162" i="22"/>
  <c r="F2162" i="22"/>
  <c r="F2176" i="22" s="1"/>
  <c r="H2151" i="22"/>
  <c r="U2145" i="22"/>
  <c r="T2145" i="22"/>
  <c r="S2145" i="22"/>
  <c r="O2145" i="22"/>
  <c r="M2145" i="22"/>
  <c r="K2145" i="22"/>
  <c r="H2145" i="22"/>
  <c r="G2145" i="22"/>
  <c r="F2145" i="22"/>
  <c r="E2145" i="22"/>
  <c r="U2144" i="22"/>
  <c r="T2144" i="22"/>
  <c r="S2144" i="22"/>
  <c r="O2144" i="22"/>
  <c r="M2144" i="22"/>
  <c r="K2144" i="22"/>
  <c r="H2144" i="22"/>
  <c r="G2144" i="22"/>
  <c r="F2144" i="22"/>
  <c r="E2144" i="22"/>
  <c r="U2143" i="22"/>
  <c r="T2143" i="22"/>
  <c r="S2143" i="22"/>
  <c r="O2143" i="22"/>
  <c r="M2143" i="22"/>
  <c r="K2143" i="22"/>
  <c r="H2143" i="22"/>
  <c r="G2143" i="22"/>
  <c r="F2143" i="22"/>
  <c r="E2143" i="22"/>
  <c r="U2142" i="22"/>
  <c r="T2142" i="22"/>
  <c r="S2142" i="22"/>
  <c r="O2142" i="22"/>
  <c r="M2142" i="22"/>
  <c r="K2142" i="22"/>
  <c r="H2142" i="22"/>
  <c r="G2142" i="22"/>
  <c r="F2142" i="22"/>
  <c r="E2142" i="22"/>
  <c r="U2141" i="22"/>
  <c r="T2141" i="22"/>
  <c r="S2141" i="22"/>
  <c r="O2141" i="22"/>
  <c r="M2141" i="22"/>
  <c r="K2141" i="22"/>
  <c r="H2141" i="22"/>
  <c r="G2141" i="22"/>
  <c r="F2141" i="22"/>
  <c r="E2141" i="22"/>
  <c r="U2140" i="22"/>
  <c r="T2140" i="22"/>
  <c r="S2140" i="22"/>
  <c r="O2140" i="22"/>
  <c r="M2140" i="22"/>
  <c r="K2140" i="22"/>
  <c r="H2140" i="22"/>
  <c r="G2140" i="22"/>
  <c r="F2140" i="22"/>
  <c r="E2140" i="22"/>
  <c r="P2133" i="22"/>
  <c r="N2133" i="22"/>
  <c r="L2133" i="22"/>
  <c r="J2133" i="22"/>
  <c r="I2133" i="22"/>
  <c r="P2132" i="22"/>
  <c r="N2132" i="22"/>
  <c r="L2132" i="22"/>
  <c r="J2132" i="22"/>
  <c r="I2132" i="22"/>
  <c r="P2131" i="22"/>
  <c r="N2131" i="22"/>
  <c r="L2131" i="22"/>
  <c r="J2131" i="22"/>
  <c r="I2131" i="22"/>
  <c r="P2130" i="22"/>
  <c r="N2130" i="22"/>
  <c r="L2130" i="22"/>
  <c r="J2130" i="22"/>
  <c r="I2130" i="22"/>
  <c r="P2129" i="22"/>
  <c r="N2129" i="22"/>
  <c r="L2129" i="22"/>
  <c r="J2129" i="22"/>
  <c r="I2129" i="22"/>
  <c r="P2128" i="22"/>
  <c r="N2128" i="22"/>
  <c r="L2128" i="22"/>
  <c r="J2128" i="22"/>
  <c r="I2128" i="22"/>
  <c r="P2127" i="22"/>
  <c r="N2127" i="22"/>
  <c r="L2127" i="22"/>
  <c r="J2127" i="22"/>
  <c r="I2127" i="22"/>
  <c r="P2126" i="22"/>
  <c r="N2126" i="22"/>
  <c r="L2126" i="22"/>
  <c r="J2126" i="22"/>
  <c r="I2126" i="22"/>
  <c r="P2125" i="22"/>
  <c r="N2125" i="22"/>
  <c r="L2125" i="22"/>
  <c r="J2125" i="22"/>
  <c r="I2125" i="22"/>
  <c r="P2124" i="22"/>
  <c r="N2124" i="22"/>
  <c r="L2124" i="22"/>
  <c r="J2124" i="22"/>
  <c r="I2124" i="22"/>
  <c r="P2123" i="22"/>
  <c r="N2123" i="22"/>
  <c r="L2123" i="22"/>
  <c r="J2123" i="22"/>
  <c r="I2123" i="22"/>
  <c r="P2122" i="22"/>
  <c r="N2122" i="22"/>
  <c r="L2122" i="22"/>
  <c r="J2122" i="22"/>
  <c r="I2122" i="22"/>
  <c r="P2121" i="22"/>
  <c r="N2121" i="22"/>
  <c r="L2121" i="22"/>
  <c r="J2121" i="22"/>
  <c r="I2121" i="22"/>
  <c r="P2120" i="22"/>
  <c r="N2120" i="22"/>
  <c r="L2120" i="22"/>
  <c r="J2120" i="22"/>
  <c r="I2120" i="22"/>
  <c r="P2119" i="22"/>
  <c r="N2119" i="22"/>
  <c r="L2119" i="22"/>
  <c r="J2119" i="22"/>
  <c r="I2119" i="22"/>
  <c r="F2118" i="22"/>
  <c r="F2134" i="22" s="1"/>
  <c r="U2099" i="22"/>
  <c r="T2099" i="22"/>
  <c r="S2099" i="22"/>
  <c r="O2099" i="22"/>
  <c r="M2099" i="22"/>
  <c r="K2099" i="22"/>
  <c r="H2099" i="22"/>
  <c r="G2099" i="22"/>
  <c r="F2099" i="22"/>
  <c r="E2099" i="22"/>
  <c r="U2098" i="22"/>
  <c r="T2098" i="22"/>
  <c r="S2098" i="22"/>
  <c r="O2098" i="22"/>
  <c r="M2098" i="22"/>
  <c r="K2098" i="22"/>
  <c r="H2098" i="22"/>
  <c r="G2098" i="22"/>
  <c r="F2098" i="22"/>
  <c r="E2098" i="22"/>
  <c r="U2097" i="22"/>
  <c r="T2097" i="22"/>
  <c r="S2097" i="22"/>
  <c r="O2097" i="22"/>
  <c r="M2097" i="22"/>
  <c r="K2097" i="22"/>
  <c r="H2097" i="22"/>
  <c r="G2097" i="22"/>
  <c r="F2097" i="22"/>
  <c r="E2097" i="22"/>
  <c r="U2096" i="22"/>
  <c r="T2096" i="22"/>
  <c r="S2096" i="22"/>
  <c r="O2096" i="22"/>
  <c r="M2096" i="22"/>
  <c r="K2096" i="22"/>
  <c r="H2096" i="22"/>
  <c r="G2096" i="22"/>
  <c r="F2096" i="22"/>
  <c r="E2096" i="22"/>
  <c r="U2095" i="22"/>
  <c r="T2095" i="22"/>
  <c r="S2095" i="22"/>
  <c r="O2095" i="22"/>
  <c r="M2095" i="22"/>
  <c r="K2095" i="22"/>
  <c r="H2095" i="22"/>
  <c r="G2095" i="22"/>
  <c r="F2095" i="22"/>
  <c r="E2095" i="22"/>
  <c r="U2094" i="22"/>
  <c r="T2094" i="22"/>
  <c r="S2094" i="22"/>
  <c r="O2094" i="22"/>
  <c r="M2094" i="22"/>
  <c r="K2094" i="22"/>
  <c r="H2094" i="22"/>
  <c r="G2094" i="22"/>
  <c r="F2094" i="22"/>
  <c r="E2094" i="22"/>
  <c r="P2087" i="22"/>
  <c r="N2087" i="22"/>
  <c r="L2087" i="22"/>
  <c r="J2087" i="22"/>
  <c r="I2087" i="22"/>
  <c r="P2086" i="22"/>
  <c r="N2086" i="22"/>
  <c r="L2086" i="22"/>
  <c r="J2086" i="22"/>
  <c r="I2086" i="22"/>
  <c r="P2085" i="22"/>
  <c r="N2085" i="22"/>
  <c r="L2085" i="22"/>
  <c r="J2085" i="22"/>
  <c r="I2085" i="22"/>
  <c r="P2084" i="22"/>
  <c r="N2084" i="22"/>
  <c r="L2084" i="22"/>
  <c r="J2084" i="22"/>
  <c r="I2084" i="22"/>
  <c r="P2083" i="22"/>
  <c r="N2083" i="22"/>
  <c r="L2083" i="22"/>
  <c r="J2083" i="22"/>
  <c r="I2083" i="22"/>
  <c r="P2082" i="22"/>
  <c r="N2082" i="22"/>
  <c r="L2082" i="22"/>
  <c r="J2082" i="22"/>
  <c r="I2082" i="22"/>
  <c r="P2081" i="22"/>
  <c r="N2081" i="22"/>
  <c r="L2081" i="22"/>
  <c r="J2081" i="22"/>
  <c r="I2081" i="22"/>
  <c r="H2080" i="22"/>
  <c r="G2080" i="22"/>
  <c r="E2080" i="22"/>
  <c r="U2063" i="22"/>
  <c r="T2063" i="22"/>
  <c r="S2063" i="22"/>
  <c r="O2063" i="22"/>
  <c r="M2063" i="22"/>
  <c r="K2063" i="22"/>
  <c r="H2063" i="22"/>
  <c r="G2063" i="22"/>
  <c r="F2063" i="22"/>
  <c r="E2063" i="22"/>
  <c r="U2062" i="22"/>
  <c r="T2062" i="22"/>
  <c r="S2062" i="22"/>
  <c r="O2062" i="22"/>
  <c r="M2062" i="22"/>
  <c r="K2062" i="22"/>
  <c r="H2062" i="22"/>
  <c r="G2062" i="22"/>
  <c r="F2062" i="22"/>
  <c r="E2062" i="22"/>
  <c r="U2061" i="22"/>
  <c r="T2061" i="22"/>
  <c r="S2061" i="22"/>
  <c r="O2061" i="22"/>
  <c r="M2061" i="22"/>
  <c r="K2061" i="22"/>
  <c r="H2061" i="22"/>
  <c r="G2061" i="22"/>
  <c r="F2061" i="22"/>
  <c r="E2061" i="22"/>
  <c r="U2060" i="22"/>
  <c r="T2060" i="22"/>
  <c r="S2060" i="22"/>
  <c r="O2060" i="22"/>
  <c r="M2060" i="22"/>
  <c r="K2060" i="22"/>
  <c r="H2060" i="22"/>
  <c r="G2060" i="22"/>
  <c r="F2060" i="22"/>
  <c r="E2060" i="22"/>
  <c r="U2059" i="22"/>
  <c r="T2059" i="22"/>
  <c r="S2059" i="22"/>
  <c r="O2059" i="22"/>
  <c r="M2059" i="22"/>
  <c r="K2059" i="22"/>
  <c r="H2059" i="22"/>
  <c r="G2059" i="22"/>
  <c r="F2059" i="22"/>
  <c r="E2059" i="22"/>
  <c r="U2058" i="22"/>
  <c r="T2058" i="22"/>
  <c r="S2058" i="22"/>
  <c r="O2058" i="22"/>
  <c r="M2058" i="22"/>
  <c r="K2058" i="22"/>
  <c r="H2058" i="22"/>
  <c r="G2058" i="22"/>
  <c r="F2058" i="22"/>
  <c r="E2058" i="22"/>
  <c r="U2057" i="22"/>
  <c r="T2057" i="22"/>
  <c r="S2057" i="22"/>
  <c r="O2057" i="22"/>
  <c r="M2057" i="22"/>
  <c r="K2057" i="22"/>
  <c r="H2057" i="22"/>
  <c r="G2057" i="22"/>
  <c r="F2057" i="22"/>
  <c r="E2057" i="22"/>
  <c r="P2050" i="22"/>
  <c r="N2050" i="22"/>
  <c r="L2050" i="22"/>
  <c r="J2050" i="22"/>
  <c r="I2050" i="22"/>
  <c r="P2049" i="22"/>
  <c r="N2049" i="22"/>
  <c r="L2049" i="22"/>
  <c r="J2049" i="22"/>
  <c r="I2049" i="22"/>
  <c r="P2048" i="22"/>
  <c r="N2048" i="22"/>
  <c r="L2048" i="22"/>
  <c r="J2048" i="22"/>
  <c r="I2048" i="22"/>
  <c r="P2047" i="22"/>
  <c r="N2047" i="22"/>
  <c r="L2047" i="22"/>
  <c r="J2047" i="22"/>
  <c r="I2047" i="22"/>
  <c r="P2045" i="22"/>
  <c r="N2045" i="22"/>
  <c r="L2045" i="22"/>
  <c r="J2045" i="22"/>
  <c r="I2045" i="22"/>
  <c r="H2044" i="22"/>
  <c r="G2044" i="22"/>
  <c r="P2040" i="22"/>
  <c r="N2040" i="22"/>
  <c r="L2040" i="22"/>
  <c r="J2040" i="22"/>
  <c r="I2040" i="22"/>
  <c r="P2039" i="22"/>
  <c r="N2039" i="22"/>
  <c r="L2039" i="22"/>
  <c r="J2039" i="22"/>
  <c r="I2039" i="22"/>
  <c r="P2038" i="22"/>
  <c r="N2038" i="22"/>
  <c r="L2038" i="22"/>
  <c r="J2038" i="22"/>
  <c r="I2038" i="22"/>
  <c r="P2037" i="22"/>
  <c r="N2037" i="22"/>
  <c r="L2037" i="22"/>
  <c r="J2037" i="22"/>
  <c r="I2037" i="22"/>
  <c r="H2036" i="22"/>
  <c r="G2036" i="22"/>
  <c r="F2036" i="22"/>
  <c r="F2041" i="22" s="1"/>
  <c r="P2032" i="22"/>
  <c r="N2032" i="22"/>
  <c r="L2032" i="22"/>
  <c r="J2032" i="22"/>
  <c r="I2032" i="22"/>
  <c r="P2031" i="22"/>
  <c r="N2031" i="22"/>
  <c r="L2031" i="22"/>
  <c r="J2031" i="22"/>
  <c r="I2031" i="22"/>
  <c r="P2030" i="22"/>
  <c r="N2030" i="22"/>
  <c r="L2030" i="22"/>
  <c r="J2030" i="22"/>
  <c r="I2030" i="22"/>
  <c r="P2029" i="22"/>
  <c r="N2029" i="22"/>
  <c r="L2029" i="22"/>
  <c r="J2029" i="22"/>
  <c r="I2029" i="22"/>
  <c r="P2028" i="22"/>
  <c r="N2028" i="22"/>
  <c r="L2028" i="22"/>
  <c r="J2028" i="22"/>
  <c r="I2028" i="22"/>
  <c r="P2027" i="22"/>
  <c r="N2027" i="22"/>
  <c r="L2027" i="22"/>
  <c r="J2027" i="22"/>
  <c r="I2027" i="22"/>
  <c r="P2026" i="22"/>
  <c r="N2026" i="22"/>
  <c r="L2026" i="22"/>
  <c r="J2026" i="22"/>
  <c r="I2026" i="22"/>
  <c r="P2025" i="22"/>
  <c r="N2025" i="22"/>
  <c r="L2025" i="22"/>
  <c r="J2025" i="22"/>
  <c r="I2025" i="22"/>
  <c r="P2024" i="22"/>
  <c r="N2024" i="22"/>
  <c r="L2024" i="22"/>
  <c r="J2024" i="22"/>
  <c r="I2024" i="22"/>
  <c r="H2023" i="22"/>
  <c r="H2033" i="22" s="1"/>
  <c r="G2023" i="22"/>
  <c r="F2023" i="22"/>
  <c r="F2033" i="22" s="1"/>
  <c r="P2019" i="22"/>
  <c r="N2019" i="22"/>
  <c r="L2019" i="22"/>
  <c r="J2019" i="22"/>
  <c r="I2019" i="22"/>
  <c r="P2018" i="22"/>
  <c r="N2018" i="22"/>
  <c r="L2018" i="22"/>
  <c r="J2018" i="22"/>
  <c r="I2018" i="22"/>
  <c r="P2017" i="22"/>
  <c r="N2017" i="22"/>
  <c r="L2017" i="22"/>
  <c r="J2017" i="22"/>
  <c r="I2017" i="22"/>
  <c r="P2016" i="22"/>
  <c r="N2016" i="22"/>
  <c r="L2016" i="22"/>
  <c r="J2016" i="22"/>
  <c r="I2016" i="22"/>
  <c r="P2015" i="22"/>
  <c r="N2015" i="22"/>
  <c r="L2015" i="22"/>
  <c r="J2015" i="22"/>
  <c r="I2015" i="22"/>
  <c r="P2014" i="22"/>
  <c r="N2014" i="22"/>
  <c r="L2014" i="22"/>
  <c r="J2014" i="22"/>
  <c r="I2014" i="22"/>
  <c r="P2013" i="22"/>
  <c r="N2013" i="22"/>
  <c r="L2013" i="22"/>
  <c r="J2013" i="22"/>
  <c r="I2013" i="22"/>
  <c r="P2012" i="22"/>
  <c r="N2012" i="22"/>
  <c r="L2012" i="22"/>
  <c r="J2012" i="22"/>
  <c r="I2012" i="22"/>
  <c r="P2011" i="22"/>
  <c r="N2011" i="22"/>
  <c r="L2011" i="22"/>
  <c r="J2011" i="22"/>
  <c r="I2011" i="22"/>
  <c r="P2010" i="22"/>
  <c r="N2010" i="22"/>
  <c r="L2010" i="22"/>
  <c r="J2010" i="22"/>
  <c r="I2010" i="22"/>
  <c r="H1998" i="22"/>
  <c r="U1991" i="22"/>
  <c r="T1991" i="22"/>
  <c r="S1991" i="22"/>
  <c r="O1991" i="22"/>
  <c r="M1991" i="22"/>
  <c r="K1991" i="22"/>
  <c r="H1991" i="22"/>
  <c r="G1991" i="22"/>
  <c r="F1991" i="22"/>
  <c r="E1991" i="22"/>
  <c r="U1990" i="22"/>
  <c r="T1990" i="22"/>
  <c r="S1990" i="22"/>
  <c r="O1990" i="22"/>
  <c r="M1990" i="22"/>
  <c r="K1990" i="22"/>
  <c r="H1990" i="22"/>
  <c r="G1990" i="22"/>
  <c r="F1990" i="22"/>
  <c r="E1990" i="22"/>
  <c r="U1989" i="22"/>
  <c r="T1989" i="22"/>
  <c r="S1989" i="22"/>
  <c r="O1989" i="22"/>
  <c r="M1989" i="22"/>
  <c r="K1989" i="22"/>
  <c r="H1989" i="22"/>
  <c r="G1989" i="22"/>
  <c r="F1989" i="22"/>
  <c r="E1989" i="22"/>
  <c r="U1988" i="22"/>
  <c r="T1988" i="22"/>
  <c r="S1988" i="22"/>
  <c r="O1988" i="22"/>
  <c r="M1988" i="22"/>
  <c r="K1988" i="22"/>
  <c r="H1988" i="22"/>
  <c r="G1988" i="22"/>
  <c r="F1988" i="22"/>
  <c r="E1988" i="22"/>
  <c r="U1987" i="22"/>
  <c r="T1987" i="22"/>
  <c r="S1987" i="22"/>
  <c r="O1987" i="22"/>
  <c r="M1987" i="22"/>
  <c r="K1987" i="22"/>
  <c r="H1987" i="22"/>
  <c r="G1987" i="22"/>
  <c r="F1987" i="22"/>
  <c r="E1987" i="22"/>
  <c r="U1986" i="22"/>
  <c r="T1986" i="22"/>
  <c r="S1986" i="22"/>
  <c r="O1986" i="22"/>
  <c r="M1986" i="22"/>
  <c r="K1986" i="22"/>
  <c r="H1986" i="22"/>
  <c r="G1986" i="22"/>
  <c r="F1986" i="22"/>
  <c r="E1986" i="22"/>
  <c r="U1981" i="22"/>
  <c r="T1981" i="22"/>
  <c r="S1981" i="22"/>
  <c r="O1981" i="22"/>
  <c r="M1981" i="22"/>
  <c r="K1981" i="22"/>
  <c r="H1981" i="22"/>
  <c r="G1981" i="22"/>
  <c r="F1981" i="22"/>
  <c r="P1980" i="22"/>
  <c r="N1980" i="22"/>
  <c r="L1980" i="22"/>
  <c r="J1980" i="22"/>
  <c r="I1980" i="22"/>
  <c r="P1976" i="22"/>
  <c r="N1976" i="22"/>
  <c r="L1976" i="22"/>
  <c r="J1976" i="22"/>
  <c r="I1976" i="22"/>
  <c r="P1975" i="22"/>
  <c r="N1975" i="22"/>
  <c r="L1975" i="22"/>
  <c r="J1975" i="22"/>
  <c r="I1975" i="22"/>
  <c r="P1974" i="22"/>
  <c r="N1974" i="22"/>
  <c r="L1974" i="22"/>
  <c r="J1974" i="22"/>
  <c r="I1974" i="22"/>
  <c r="P1973" i="22"/>
  <c r="N1973" i="22"/>
  <c r="L1973" i="22"/>
  <c r="J1973" i="22"/>
  <c r="I1973" i="22"/>
  <c r="P1972" i="22"/>
  <c r="N1972" i="22"/>
  <c r="L1972" i="22"/>
  <c r="J1972" i="22"/>
  <c r="I1972" i="22"/>
  <c r="P1971" i="22"/>
  <c r="N1971" i="22"/>
  <c r="L1971" i="22"/>
  <c r="J1971" i="22"/>
  <c r="I1971" i="22"/>
  <c r="H1970" i="22"/>
  <c r="H1977" i="22" s="1"/>
  <c r="F1970" i="22"/>
  <c r="U1948" i="22"/>
  <c r="T1948" i="22"/>
  <c r="S1948" i="22"/>
  <c r="O1948" i="22"/>
  <c r="M1948" i="22"/>
  <c r="K1948" i="22"/>
  <c r="H1948" i="22"/>
  <c r="J1948" i="22" s="1"/>
  <c r="I1948" i="22"/>
  <c r="P1947" i="22"/>
  <c r="N1947" i="22"/>
  <c r="L1947" i="22"/>
  <c r="J1947" i="22"/>
  <c r="I1947" i="22"/>
  <c r="U1944" i="22"/>
  <c r="T1944" i="22"/>
  <c r="S1944" i="22"/>
  <c r="O1944" i="22"/>
  <c r="M1944" i="22"/>
  <c r="K1944" i="22"/>
  <c r="H1944" i="22"/>
  <c r="J1944" i="22" s="1"/>
  <c r="I1944" i="22"/>
  <c r="P1943" i="22"/>
  <c r="N1943" i="22"/>
  <c r="L1943" i="22"/>
  <c r="J1943" i="22"/>
  <c r="I1943" i="22"/>
  <c r="U1940" i="22"/>
  <c r="T1940" i="22"/>
  <c r="S1940" i="22"/>
  <c r="O1940" i="22"/>
  <c r="M1940" i="22"/>
  <c r="K1940" i="22"/>
  <c r="H1940" i="22"/>
  <c r="G1940" i="22"/>
  <c r="F1940" i="22"/>
  <c r="E1940" i="22"/>
  <c r="P1939" i="22"/>
  <c r="N1939" i="22"/>
  <c r="L1939" i="22"/>
  <c r="J1939" i="22"/>
  <c r="I1939" i="22"/>
  <c r="U1937" i="22"/>
  <c r="T1937" i="22"/>
  <c r="S1937" i="22"/>
  <c r="O1937" i="22"/>
  <c r="M1937" i="22"/>
  <c r="K1937" i="22"/>
  <c r="H1937" i="22"/>
  <c r="G1937" i="22"/>
  <c r="F1937" i="22"/>
  <c r="E1937" i="22"/>
  <c r="P1936" i="22"/>
  <c r="N1936" i="22"/>
  <c r="L1936" i="22"/>
  <c r="J1936" i="22"/>
  <c r="I1936" i="22"/>
  <c r="U1933" i="22"/>
  <c r="T1933" i="22"/>
  <c r="S1933" i="22"/>
  <c r="O1933" i="22"/>
  <c r="M1933" i="22"/>
  <c r="K1933" i="22"/>
  <c r="H1933" i="22"/>
  <c r="G1933" i="22"/>
  <c r="F1933" i="22"/>
  <c r="P1932" i="22"/>
  <c r="N1932" i="22"/>
  <c r="L1932" i="22"/>
  <c r="J1932" i="22"/>
  <c r="I1932" i="22"/>
  <c r="U1929" i="22"/>
  <c r="T1929" i="22"/>
  <c r="S1929" i="22"/>
  <c r="O1929" i="22"/>
  <c r="M1929" i="22"/>
  <c r="K1929" i="22"/>
  <c r="H1929" i="22"/>
  <c r="G1929" i="22"/>
  <c r="F1929" i="22"/>
  <c r="P1928" i="22"/>
  <c r="N1928" i="22"/>
  <c r="L1928" i="22"/>
  <c r="J1928" i="22"/>
  <c r="I1928" i="22"/>
  <c r="J1926" i="22"/>
  <c r="J1925" i="22"/>
  <c r="J1923" i="22"/>
  <c r="J1922" i="22"/>
  <c r="U1919" i="22"/>
  <c r="T1919" i="22"/>
  <c r="S1919" i="22"/>
  <c r="O1919" i="22"/>
  <c r="M1919" i="22"/>
  <c r="K1919" i="22"/>
  <c r="H1919" i="22"/>
  <c r="G1919" i="22"/>
  <c r="F1919" i="22"/>
  <c r="P1918" i="22"/>
  <c r="N1918" i="22"/>
  <c r="L1918" i="22"/>
  <c r="J1918" i="22"/>
  <c r="I1918" i="22"/>
  <c r="J1915" i="22"/>
  <c r="J1914" i="22"/>
  <c r="U1897" i="22"/>
  <c r="U1898" i="22" s="1"/>
  <c r="U2560" i="22" s="1"/>
  <c r="T1897" i="22"/>
  <c r="T1898" i="22" s="1"/>
  <c r="T2560" i="22" s="1"/>
  <c r="S1897" i="22"/>
  <c r="S1898" i="22" s="1"/>
  <c r="S2560" i="22" s="1"/>
  <c r="O1897" i="22"/>
  <c r="M1897" i="22"/>
  <c r="M1898" i="22" s="1"/>
  <c r="M2560" i="22" s="1"/>
  <c r="K1897" i="22"/>
  <c r="K1898" i="22" s="1"/>
  <c r="K2560" i="22" s="1"/>
  <c r="H1897" i="22"/>
  <c r="G1897" i="22"/>
  <c r="G1898" i="22" s="1"/>
  <c r="G2560" i="22" s="1"/>
  <c r="F1897" i="22"/>
  <c r="F1898" i="22" s="1"/>
  <c r="F2560" i="22" s="1"/>
  <c r="E1897" i="22"/>
  <c r="E1898" i="22" s="1"/>
  <c r="P1894" i="22"/>
  <c r="N1894" i="22"/>
  <c r="L1894" i="22"/>
  <c r="J1894" i="22"/>
  <c r="I1894" i="22"/>
  <c r="F1894" i="22"/>
  <c r="E1894" i="22"/>
  <c r="P1893" i="22"/>
  <c r="N1893" i="22"/>
  <c r="L1893" i="22"/>
  <c r="J1893" i="22"/>
  <c r="I1893" i="22"/>
  <c r="U1890" i="22"/>
  <c r="T1890" i="22"/>
  <c r="S1890" i="22"/>
  <c r="O1890" i="22"/>
  <c r="M1890" i="22"/>
  <c r="K1890" i="22"/>
  <c r="H1890" i="22"/>
  <c r="G1890" i="22"/>
  <c r="F1890" i="22"/>
  <c r="E1890" i="22"/>
  <c r="P1889" i="22"/>
  <c r="N1889" i="22"/>
  <c r="L1889" i="22"/>
  <c r="J1889" i="22"/>
  <c r="I1889" i="22"/>
  <c r="U1868" i="22"/>
  <c r="U1872" i="22" s="1"/>
  <c r="U1873" i="22" s="1"/>
  <c r="T1868" i="22"/>
  <c r="T1872" i="22" s="1"/>
  <c r="T1873" i="22" s="1"/>
  <c r="T2557" i="22" s="1"/>
  <c r="T2586" i="22" s="1"/>
  <c r="S1868" i="22"/>
  <c r="S1872" i="22" s="1"/>
  <c r="S1873" i="22" s="1"/>
  <c r="S2557" i="22" s="1"/>
  <c r="S2586" i="22" s="1"/>
  <c r="O1868" i="22"/>
  <c r="O1872" i="22" s="1"/>
  <c r="M1868" i="22"/>
  <c r="M1872" i="22" s="1"/>
  <c r="K1868" i="22"/>
  <c r="K1872" i="22" s="1"/>
  <c r="H1868" i="22"/>
  <c r="H1872" i="22" s="1"/>
  <c r="G1868" i="22"/>
  <c r="F1868" i="22"/>
  <c r="F1872" i="22" s="1"/>
  <c r="F1873" i="22" s="1"/>
  <c r="P1867" i="22"/>
  <c r="N1867" i="22"/>
  <c r="L1867" i="22"/>
  <c r="J1867" i="22"/>
  <c r="I1867" i="22"/>
  <c r="U1845" i="22"/>
  <c r="U2559" i="22" s="1"/>
  <c r="T1845" i="22"/>
  <c r="T2559" i="22" s="1"/>
  <c r="S1845" i="22"/>
  <c r="O1845" i="22"/>
  <c r="O2559" i="22" s="1"/>
  <c r="M1845" i="22"/>
  <c r="M2559" i="22" s="1"/>
  <c r="K1845" i="22"/>
  <c r="K2559" i="22" s="1"/>
  <c r="H1845" i="22"/>
  <c r="G1845" i="22"/>
  <c r="F1845" i="22"/>
  <c r="N1842" i="22"/>
  <c r="L1842" i="22"/>
  <c r="J1842" i="22"/>
  <c r="I1842" i="22"/>
  <c r="U1839" i="22"/>
  <c r="U2558" i="22" s="1"/>
  <c r="T1839" i="22"/>
  <c r="T2558" i="22" s="1"/>
  <c r="S1839" i="22"/>
  <c r="S2558" i="22" s="1"/>
  <c r="O1839" i="22"/>
  <c r="M1839" i="22"/>
  <c r="M2558" i="22" s="1"/>
  <c r="K1839" i="22"/>
  <c r="H1839" i="22"/>
  <c r="H2558" i="22" s="1"/>
  <c r="G1839" i="22"/>
  <c r="F1839" i="22"/>
  <c r="E1839" i="22"/>
  <c r="E1848" i="22" s="1"/>
  <c r="E1849" i="22" s="1"/>
  <c r="P1838" i="22"/>
  <c r="N1838" i="22"/>
  <c r="L1838" i="22"/>
  <c r="J1838" i="22"/>
  <c r="I1838" i="22"/>
  <c r="P1837" i="22"/>
  <c r="N1837" i="22"/>
  <c r="L1837" i="22"/>
  <c r="J1837" i="22"/>
  <c r="I1837" i="22"/>
  <c r="U1834" i="22"/>
  <c r="T1834" i="22"/>
  <c r="S1834" i="22"/>
  <c r="K1834" i="22"/>
  <c r="G1834" i="22"/>
  <c r="F1834" i="22"/>
  <c r="O1833" i="22"/>
  <c r="M1833" i="22"/>
  <c r="K2554" i="22"/>
  <c r="H1833" i="22"/>
  <c r="H2554" i="22" s="1"/>
  <c r="O1832" i="22"/>
  <c r="M1832" i="22"/>
  <c r="M2553" i="22" s="1"/>
  <c r="K2553" i="22"/>
  <c r="H1832" i="22"/>
  <c r="U1696" i="22"/>
  <c r="T1696" i="22"/>
  <c r="S1696" i="22"/>
  <c r="O1696" i="22"/>
  <c r="M1696" i="22"/>
  <c r="K1696" i="22"/>
  <c r="H1696" i="22"/>
  <c r="G1696" i="22"/>
  <c r="F1696" i="22"/>
  <c r="E1696" i="22"/>
  <c r="U1695" i="22"/>
  <c r="T1695" i="22"/>
  <c r="S1695" i="22"/>
  <c r="O1695" i="22"/>
  <c r="M1695" i="22"/>
  <c r="K1695" i="22"/>
  <c r="H1695" i="22"/>
  <c r="G1695" i="22"/>
  <c r="F1695" i="22"/>
  <c r="E1695" i="22"/>
  <c r="U1694" i="22"/>
  <c r="T1694" i="22"/>
  <c r="S1694" i="22"/>
  <c r="O1694" i="22"/>
  <c r="M1694" i="22"/>
  <c r="K1694" i="22"/>
  <c r="H1694" i="22"/>
  <c r="G1694" i="22"/>
  <c r="F1694" i="22"/>
  <c r="E1694" i="22"/>
  <c r="U1693" i="22"/>
  <c r="T1693" i="22"/>
  <c r="S1693" i="22"/>
  <c r="O1693" i="22"/>
  <c r="M1693" i="22"/>
  <c r="K1693" i="22"/>
  <c r="H1693" i="22"/>
  <c r="G1693" i="22"/>
  <c r="F1693" i="22"/>
  <c r="E1693" i="22"/>
  <c r="U1692" i="22"/>
  <c r="T1692" i="22"/>
  <c r="S1692" i="22"/>
  <c r="O1692" i="22"/>
  <c r="M1692" i="22"/>
  <c r="K1692" i="22"/>
  <c r="H1692" i="22"/>
  <c r="G1692" i="22"/>
  <c r="F1692" i="22"/>
  <c r="E1692" i="22"/>
  <c r="U1691" i="22"/>
  <c r="T1691" i="22"/>
  <c r="S1691" i="22"/>
  <c r="O1691" i="22"/>
  <c r="M1691" i="22"/>
  <c r="K1691" i="22"/>
  <c r="H1691" i="22"/>
  <c r="G1691" i="22"/>
  <c r="F1691" i="22"/>
  <c r="E1691" i="22"/>
  <c r="P1684" i="22"/>
  <c r="N1684" i="22"/>
  <c r="L1684" i="22"/>
  <c r="J1684" i="22"/>
  <c r="I1684" i="22"/>
  <c r="P1683" i="22"/>
  <c r="N1683" i="22"/>
  <c r="L1683" i="22"/>
  <c r="J1683" i="22"/>
  <c r="I1683" i="22"/>
  <c r="F1682" i="22"/>
  <c r="F1685" i="22" s="1"/>
  <c r="P1678" i="22"/>
  <c r="N1678" i="22"/>
  <c r="L1678" i="22"/>
  <c r="J1678" i="22"/>
  <c r="I1678" i="22"/>
  <c r="P1677" i="22"/>
  <c r="N1677" i="22"/>
  <c r="L1677" i="22"/>
  <c r="J1677" i="22"/>
  <c r="I1677" i="22"/>
  <c r="P1676" i="22"/>
  <c r="N1676" i="22"/>
  <c r="L1676" i="22"/>
  <c r="J1676" i="22"/>
  <c r="I1676" i="22"/>
  <c r="P1675" i="22"/>
  <c r="N1675" i="22"/>
  <c r="L1675" i="22"/>
  <c r="J1675" i="22"/>
  <c r="I1675" i="22"/>
  <c r="P1674" i="22"/>
  <c r="N1674" i="22"/>
  <c r="L1674" i="22"/>
  <c r="J1674" i="22"/>
  <c r="I1674" i="22"/>
  <c r="P1673" i="22"/>
  <c r="N1673" i="22"/>
  <c r="L1673" i="22"/>
  <c r="J1673" i="22"/>
  <c r="I1673" i="22"/>
  <c r="P1672" i="22"/>
  <c r="N1672" i="22"/>
  <c r="L1672" i="22"/>
  <c r="J1672" i="22"/>
  <c r="I1672" i="22"/>
  <c r="P1671" i="22"/>
  <c r="N1671" i="22"/>
  <c r="L1671" i="22"/>
  <c r="J1671" i="22"/>
  <c r="I1671" i="22"/>
  <c r="P1670" i="22"/>
  <c r="N1670" i="22"/>
  <c r="L1670" i="22"/>
  <c r="J1670" i="22"/>
  <c r="I1670" i="22"/>
  <c r="P1669" i="22"/>
  <c r="N1669" i="22"/>
  <c r="L1669" i="22"/>
  <c r="J1669" i="22"/>
  <c r="I1669" i="22"/>
  <c r="P1668" i="22"/>
  <c r="N1668" i="22"/>
  <c r="L1668" i="22"/>
  <c r="J1668" i="22"/>
  <c r="I1668" i="22"/>
  <c r="P1667" i="22"/>
  <c r="N1667" i="22"/>
  <c r="L1667" i="22"/>
  <c r="J1667" i="22"/>
  <c r="I1667" i="22"/>
  <c r="P1666" i="22"/>
  <c r="N1666" i="22"/>
  <c r="L1666" i="22"/>
  <c r="J1666" i="22"/>
  <c r="I1666" i="22"/>
  <c r="K1665" i="22"/>
  <c r="F1665" i="22"/>
  <c r="U1648" i="22"/>
  <c r="T1648" i="22"/>
  <c r="S1648" i="22"/>
  <c r="O1648" i="22"/>
  <c r="M1648" i="22"/>
  <c r="K1648" i="22"/>
  <c r="H1648" i="22"/>
  <c r="E1648" i="22"/>
  <c r="U1647" i="22"/>
  <c r="T1647" i="22"/>
  <c r="S1647" i="22"/>
  <c r="O1647" i="22"/>
  <c r="M1647" i="22"/>
  <c r="K1647" i="22"/>
  <c r="H1647" i="22"/>
  <c r="G1647" i="22"/>
  <c r="F1647" i="22"/>
  <c r="E1647" i="22"/>
  <c r="U1646" i="22"/>
  <c r="T1646" i="22"/>
  <c r="S1646" i="22"/>
  <c r="O1646" i="22"/>
  <c r="M1646" i="22"/>
  <c r="K1646" i="22"/>
  <c r="H1646" i="22"/>
  <c r="G1646" i="22"/>
  <c r="F1646" i="22"/>
  <c r="E1646" i="22"/>
  <c r="U1645" i="22"/>
  <c r="T1645" i="22"/>
  <c r="S1645" i="22"/>
  <c r="O1645" i="22"/>
  <c r="M1645" i="22"/>
  <c r="K1645" i="22"/>
  <c r="H1645" i="22"/>
  <c r="G1645" i="22"/>
  <c r="F1645" i="22"/>
  <c r="E1645" i="22"/>
  <c r="U1644" i="22"/>
  <c r="T1644" i="22"/>
  <c r="S1644" i="22"/>
  <c r="O1644" i="22"/>
  <c r="M1644" i="22"/>
  <c r="K1644" i="22"/>
  <c r="H1644" i="22"/>
  <c r="G1644" i="22"/>
  <c r="F1644" i="22"/>
  <c r="E1644" i="22"/>
  <c r="U1643" i="22"/>
  <c r="T1643" i="22"/>
  <c r="S1643" i="22"/>
  <c r="O1643" i="22"/>
  <c r="M1643" i="22"/>
  <c r="K1643" i="22"/>
  <c r="H1643" i="22"/>
  <c r="G1643" i="22"/>
  <c r="F1643" i="22"/>
  <c r="E1643" i="22"/>
  <c r="U1637" i="22"/>
  <c r="T1637" i="22"/>
  <c r="S1637" i="22"/>
  <c r="O1637" i="22"/>
  <c r="M1637" i="22"/>
  <c r="K1637" i="22"/>
  <c r="H1637" i="22"/>
  <c r="G1637" i="22"/>
  <c r="F1637" i="22"/>
  <c r="E1637" i="22"/>
  <c r="P1636" i="22"/>
  <c r="N1636" i="22"/>
  <c r="L1636" i="22"/>
  <c r="J1636" i="22"/>
  <c r="I1636" i="22"/>
  <c r="P1635" i="22"/>
  <c r="N1635" i="22"/>
  <c r="L1635" i="22"/>
  <c r="J1635" i="22"/>
  <c r="I1635" i="22"/>
  <c r="P1634" i="22"/>
  <c r="N1634" i="22"/>
  <c r="L1634" i="22"/>
  <c r="J1634" i="22"/>
  <c r="I1634" i="22"/>
  <c r="P1633" i="22"/>
  <c r="N1633" i="22"/>
  <c r="L1633" i="22"/>
  <c r="J1633" i="22"/>
  <c r="I1633" i="22"/>
  <c r="P1632" i="22"/>
  <c r="N1632" i="22"/>
  <c r="L1632" i="22"/>
  <c r="J1632" i="22"/>
  <c r="I1632" i="22"/>
  <c r="U1629" i="22"/>
  <c r="T1629" i="22"/>
  <c r="S1629" i="22"/>
  <c r="O1629" i="22"/>
  <c r="M1629" i="22"/>
  <c r="K1629" i="22"/>
  <c r="H1629" i="22"/>
  <c r="G1629" i="22"/>
  <c r="F1629" i="22"/>
  <c r="E1629" i="22"/>
  <c r="P1628" i="22"/>
  <c r="N1628" i="22"/>
  <c r="L1628" i="22"/>
  <c r="J1628" i="22"/>
  <c r="I1628" i="22"/>
  <c r="P1627" i="22"/>
  <c r="N1627" i="22"/>
  <c r="L1627" i="22"/>
  <c r="J1627" i="22"/>
  <c r="I1627" i="22"/>
  <c r="P1626" i="22"/>
  <c r="N1626" i="22"/>
  <c r="L1626" i="22"/>
  <c r="J1626" i="22"/>
  <c r="I1626" i="22"/>
  <c r="P1625" i="22"/>
  <c r="N1625" i="22"/>
  <c r="L1625" i="22"/>
  <c r="J1625" i="22"/>
  <c r="I1625" i="22"/>
  <c r="P1624" i="22"/>
  <c r="N1624" i="22"/>
  <c r="L1624" i="22"/>
  <c r="J1624" i="22"/>
  <c r="I1624" i="22"/>
  <c r="P1623" i="22"/>
  <c r="N1623" i="22"/>
  <c r="L1623" i="22"/>
  <c r="J1623" i="22"/>
  <c r="I1623" i="22"/>
  <c r="P1619" i="22"/>
  <c r="N1619" i="22"/>
  <c r="L1619" i="22"/>
  <c r="J1619" i="22"/>
  <c r="I1619" i="22"/>
  <c r="P1618" i="22"/>
  <c r="N1618" i="22"/>
  <c r="L1618" i="22"/>
  <c r="J1618" i="22"/>
  <c r="I1618" i="22"/>
  <c r="P1617" i="22"/>
  <c r="N1617" i="22"/>
  <c r="L1617" i="22"/>
  <c r="J1617" i="22"/>
  <c r="I1617" i="22"/>
  <c r="P1616" i="22"/>
  <c r="N1616" i="22"/>
  <c r="L1616" i="22"/>
  <c r="J1616" i="22"/>
  <c r="I1616" i="22"/>
  <c r="E1615" i="22"/>
  <c r="E1620" i="22" s="1"/>
  <c r="U1611" i="22"/>
  <c r="T1611" i="22"/>
  <c r="S1611" i="22"/>
  <c r="O1611" i="22"/>
  <c r="M1611" i="22"/>
  <c r="K1611" i="22"/>
  <c r="H1611" i="22"/>
  <c r="G1611" i="22"/>
  <c r="F1611" i="22"/>
  <c r="E1611" i="22"/>
  <c r="P1610" i="22"/>
  <c r="N1610" i="22"/>
  <c r="L1610" i="22"/>
  <c r="J1610" i="22"/>
  <c r="I1610" i="22"/>
  <c r="P1609" i="22"/>
  <c r="N1609" i="22"/>
  <c r="L1609" i="22"/>
  <c r="J1609" i="22"/>
  <c r="I1609" i="22"/>
  <c r="P1608" i="22"/>
  <c r="N1608" i="22"/>
  <c r="L1608" i="22"/>
  <c r="J1608" i="22"/>
  <c r="I1608" i="22"/>
  <c r="P1607" i="22"/>
  <c r="N1607" i="22"/>
  <c r="L1607" i="22"/>
  <c r="J1607" i="22"/>
  <c r="I1607" i="22"/>
  <c r="P1606" i="22"/>
  <c r="N1606" i="22"/>
  <c r="L1606" i="22"/>
  <c r="J1606" i="22"/>
  <c r="I1606" i="22"/>
  <c r="P1601" i="22"/>
  <c r="N1601" i="22"/>
  <c r="L1601" i="22"/>
  <c r="J1601" i="22"/>
  <c r="I1601" i="22"/>
  <c r="P1600" i="22"/>
  <c r="N1600" i="22"/>
  <c r="L1600" i="22"/>
  <c r="J1600" i="22"/>
  <c r="I1600" i="22"/>
  <c r="P1599" i="22"/>
  <c r="N1599" i="22"/>
  <c r="L1599" i="22"/>
  <c r="J1599" i="22"/>
  <c r="I1599" i="22"/>
  <c r="P1598" i="22"/>
  <c r="N1598" i="22"/>
  <c r="L1598" i="22"/>
  <c r="J1598" i="22"/>
  <c r="I1598" i="22"/>
  <c r="U1593" i="22"/>
  <c r="T1593" i="22"/>
  <c r="S1593" i="22"/>
  <c r="O1593" i="22"/>
  <c r="M1593" i="22"/>
  <c r="K1593" i="22"/>
  <c r="H1593" i="22"/>
  <c r="G1593" i="22"/>
  <c r="F1593" i="22"/>
  <c r="E1593" i="22"/>
  <c r="P1592" i="22"/>
  <c r="N1592" i="22"/>
  <c r="L1592" i="22"/>
  <c r="J1592" i="22"/>
  <c r="I1592" i="22"/>
  <c r="P1591" i="22"/>
  <c r="N1591" i="22"/>
  <c r="L1591" i="22"/>
  <c r="J1591" i="22"/>
  <c r="I1591" i="22"/>
  <c r="P1590" i="22"/>
  <c r="N1590" i="22"/>
  <c r="L1590" i="22"/>
  <c r="J1590" i="22"/>
  <c r="I1590" i="22"/>
  <c r="P1586" i="22"/>
  <c r="N1586" i="22"/>
  <c r="L1586" i="22"/>
  <c r="J1586" i="22"/>
  <c r="I1586" i="22"/>
  <c r="P1585" i="22"/>
  <c r="N1585" i="22"/>
  <c r="L1585" i="22"/>
  <c r="J1585" i="22"/>
  <c r="I1585" i="22"/>
  <c r="P1584" i="22"/>
  <c r="N1584" i="22"/>
  <c r="L1584" i="22"/>
  <c r="J1584" i="22"/>
  <c r="I1584" i="22"/>
  <c r="P1583" i="22"/>
  <c r="N1583" i="22"/>
  <c r="L1583" i="22"/>
  <c r="J1583" i="22"/>
  <c r="I1583" i="22"/>
  <c r="P1582" i="22"/>
  <c r="N1582" i="22"/>
  <c r="L1582" i="22"/>
  <c r="J1582" i="22"/>
  <c r="I1582" i="22"/>
  <c r="P1577" i="22"/>
  <c r="N1577" i="22"/>
  <c r="L1577" i="22"/>
  <c r="J1577" i="22"/>
  <c r="I1577" i="22"/>
  <c r="P1576" i="22"/>
  <c r="N1576" i="22"/>
  <c r="L1576" i="22"/>
  <c r="J1576" i="22"/>
  <c r="I1576" i="22"/>
  <c r="P1575" i="22"/>
  <c r="N1575" i="22"/>
  <c r="L1575" i="22"/>
  <c r="J1575" i="22"/>
  <c r="I1575" i="22"/>
  <c r="M1574" i="22"/>
  <c r="H1574" i="22"/>
  <c r="H1578" i="22" s="1"/>
  <c r="G1574" i="22"/>
  <c r="P1570" i="22"/>
  <c r="N1570" i="22"/>
  <c r="L1570" i="22"/>
  <c r="J1570" i="22"/>
  <c r="I1570" i="22"/>
  <c r="P1569" i="22"/>
  <c r="N1569" i="22"/>
  <c r="L1569" i="22"/>
  <c r="J1569" i="22"/>
  <c r="I1569" i="22"/>
  <c r="P1568" i="22"/>
  <c r="N1568" i="22"/>
  <c r="L1568" i="22"/>
  <c r="J1568" i="22"/>
  <c r="I1568" i="22"/>
  <c r="P1567" i="22"/>
  <c r="N1567" i="22"/>
  <c r="L1567" i="22"/>
  <c r="J1567" i="22"/>
  <c r="I1567" i="22"/>
  <c r="P1566" i="22"/>
  <c r="N1566" i="22"/>
  <c r="L1566" i="22"/>
  <c r="J1566" i="22"/>
  <c r="I1566" i="22"/>
  <c r="M1565" i="22"/>
  <c r="K1565" i="22"/>
  <c r="K1571" i="22" s="1"/>
  <c r="P1561" i="22"/>
  <c r="N1561" i="22"/>
  <c r="L1561" i="22"/>
  <c r="G1561" i="22"/>
  <c r="F1561" i="22"/>
  <c r="F1648" i="22" s="1"/>
  <c r="P1560" i="22"/>
  <c r="N1560" i="22"/>
  <c r="L1560" i="22"/>
  <c r="J1560" i="22"/>
  <c r="I1560" i="22"/>
  <c r="P1559" i="22"/>
  <c r="N1559" i="22"/>
  <c r="L1559" i="22"/>
  <c r="J1559" i="22"/>
  <c r="I1559" i="22"/>
  <c r="P1558" i="22"/>
  <c r="N1558" i="22"/>
  <c r="L1558" i="22"/>
  <c r="J1558" i="22"/>
  <c r="I1558" i="22"/>
  <c r="P1557" i="22"/>
  <c r="N1557" i="22"/>
  <c r="L1557" i="22"/>
  <c r="J1557" i="22"/>
  <c r="I1557" i="22"/>
  <c r="P1556" i="22"/>
  <c r="N1556" i="22"/>
  <c r="L1556" i="22"/>
  <c r="J1556" i="22"/>
  <c r="I1556" i="22"/>
  <c r="P1555" i="22"/>
  <c r="N1555" i="22"/>
  <c r="L1555" i="22"/>
  <c r="J1555" i="22"/>
  <c r="I1555" i="22"/>
  <c r="P1554" i="22"/>
  <c r="N1554" i="22"/>
  <c r="L1554" i="22"/>
  <c r="J1554" i="22"/>
  <c r="I1554" i="22"/>
  <c r="P1553" i="22"/>
  <c r="N1553" i="22"/>
  <c r="L1553" i="22"/>
  <c r="J1553" i="22"/>
  <c r="I1553" i="22"/>
  <c r="P1552" i="22"/>
  <c r="N1552" i="22"/>
  <c r="L1552" i="22"/>
  <c r="J1552" i="22"/>
  <c r="I1552" i="22"/>
  <c r="P1551" i="22"/>
  <c r="N1551" i="22"/>
  <c r="L1551" i="22"/>
  <c r="J1551" i="22"/>
  <c r="I1551" i="22"/>
  <c r="P1550" i="22"/>
  <c r="N1550" i="22"/>
  <c r="L1550" i="22"/>
  <c r="J1550" i="22"/>
  <c r="I1550" i="22"/>
  <c r="P1549" i="22"/>
  <c r="N1549" i="22"/>
  <c r="L1549" i="22"/>
  <c r="J1549" i="22"/>
  <c r="I1549" i="22"/>
  <c r="P1548" i="22"/>
  <c r="N1548" i="22"/>
  <c r="L1548" i="22"/>
  <c r="J1548" i="22"/>
  <c r="I1548" i="22"/>
  <c r="M1547" i="22"/>
  <c r="K1547" i="22"/>
  <c r="K1562" i="22" s="1"/>
  <c r="H1547" i="22"/>
  <c r="E1528" i="22"/>
  <c r="U1527" i="22"/>
  <c r="T1527" i="22"/>
  <c r="S1527" i="22"/>
  <c r="O1527" i="22"/>
  <c r="J37" i="416" s="1"/>
  <c r="K37" i="416" s="1"/>
  <c r="D29" i="25" s="1"/>
  <c r="G29" i="25" s="1"/>
  <c r="M1527" i="22"/>
  <c r="K1527" i="22"/>
  <c r="H1527" i="22"/>
  <c r="D37" i="416"/>
  <c r="G1527" i="22"/>
  <c r="F1527" i="22"/>
  <c r="U1526" i="22"/>
  <c r="T1526" i="22"/>
  <c r="S1526" i="22"/>
  <c r="O1526" i="22"/>
  <c r="M1526" i="22"/>
  <c r="K1526" i="22"/>
  <c r="H1526" i="22"/>
  <c r="G1526" i="22"/>
  <c r="F1526" i="22"/>
  <c r="U1525" i="22"/>
  <c r="T1525" i="22"/>
  <c r="S1525" i="22"/>
  <c r="O1525" i="22"/>
  <c r="M1525" i="22"/>
  <c r="K1525" i="22"/>
  <c r="H1525" i="22"/>
  <c r="G1525" i="22"/>
  <c r="F1525" i="22"/>
  <c r="U1524" i="22"/>
  <c r="T1524" i="22"/>
  <c r="S1524" i="22"/>
  <c r="O1524" i="22"/>
  <c r="M1524" i="22"/>
  <c r="K1524" i="22"/>
  <c r="H1524" i="22"/>
  <c r="G1524" i="22"/>
  <c r="F1524" i="22"/>
  <c r="U1523" i="22"/>
  <c r="T1523" i="22"/>
  <c r="S1523" i="22"/>
  <c r="O1523" i="22"/>
  <c r="M1523" i="22"/>
  <c r="K1523" i="22"/>
  <c r="H1523" i="22"/>
  <c r="G1523" i="22"/>
  <c r="F1523" i="22"/>
  <c r="P1522" i="22"/>
  <c r="N1522" i="22"/>
  <c r="L1522" i="22"/>
  <c r="J1522" i="22"/>
  <c r="I1522" i="22"/>
  <c r="U1521" i="22"/>
  <c r="T1521" i="22"/>
  <c r="S1521" i="22"/>
  <c r="O1521" i="22"/>
  <c r="M1521" i="22"/>
  <c r="K1521" i="22"/>
  <c r="H1521" i="22"/>
  <c r="G1521" i="22"/>
  <c r="F1521" i="22"/>
  <c r="U1516" i="22"/>
  <c r="T1516" i="22"/>
  <c r="S1516" i="22"/>
  <c r="O1516" i="22"/>
  <c r="M1516" i="22"/>
  <c r="K1516" i="22"/>
  <c r="H1516" i="22"/>
  <c r="G1516" i="22"/>
  <c r="F1516" i="22"/>
  <c r="P1515" i="22"/>
  <c r="N1515" i="22"/>
  <c r="L1515" i="22"/>
  <c r="J1515" i="22"/>
  <c r="I1515" i="22"/>
  <c r="U1498" i="22"/>
  <c r="U1499" i="22" s="1"/>
  <c r="T1498" i="22"/>
  <c r="T1499" i="22" s="1"/>
  <c r="S1498" i="22"/>
  <c r="S1499" i="22" s="1"/>
  <c r="O1498" i="22"/>
  <c r="O1499" i="22" s="1"/>
  <c r="M1498" i="22"/>
  <c r="K1498" i="22"/>
  <c r="K1499" i="22" s="1"/>
  <c r="H1498" i="22"/>
  <c r="H1499" i="22" s="1"/>
  <c r="G1498" i="22"/>
  <c r="F1498" i="22"/>
  <c r="F1499" i="22" s="1"/>
  <c r="E1498" i="22"/>
  <c r="E1499" i="22" s="1"/>
  <c r="U1492" i="22"/>
  <c r="T1492" i="22"/>
  <c r="S1492" i="22"/>
  <c r="O1492" i="22"/>
  <c r="P1492" i="22" s="1"/>
  <c r="M1492" i="22"/>
  <c r="N1492" i="22" s="1"/>
  <c r="K1492" i="22"/>
  <c r="L1492" i="22" s="1"/>
  <c r="P1491" i="22"/>
  <c r="N1491" i="22"/>
  <c r="L1491" i="22"/>
  <c r="U1489" i="22"/>
  <c r="T1489" i="22"/>
  <c r="S1489" i="22"/>
  <c r="O1489" i="22"/>
  <c r="M1489" i="22"/>
  <c r="K1489" i="22"/>
  <c r="H1489" i="22"/>
  <c r="G1489" i="22"/>
  <c r="P1488" i="22"/>
  <c r="N1488" i="22"/>
  <c r="L1488" i="22"/>
  <c r="J1488" i="22"/>
  <c r="I1488" i="22"/>
  <c r="U1485" i="22"/>
  <c r="T1485" i="22"/>
  <c r="S1485" i="22"/>
  <c r="O1485" i="22"/>
  <c r="M1485" i="22"/>
  <c r="K1485" i="22"/>
  <c r="H1485" i="22"/>
  <c r="G1485" i="22"/>
  <c r="P1484" i="22"/>
  <c r="N1484" i="22"/>
  <c r="L1484" i="22"/>
  <c r="J1484" i="22"/>
  <c r="I1484" i="22"/>
  <c r="U1482" i="22"/>
  <c r="T1482" i="22"/>
  <c r="S1482" i="22"/>
  <c r="O1482" i="22"/>
  <c r="M1482" i="22"/>
  <c r="K1482" i="22"/>
  <c r="H1482" i="22"/>
  <c r="G1482" i="22"/>
  <c r="F1482" i="22"/>
  <c r="E1482" i="22"/>
  <c r="P1481" i="22"/>
  <c r="N1481" i="22"/>
  <c r="L1481" i="22"/>
  <c r="J1481" i="22"/>
  <c r="I1481" i="22"/>
  <c r="U1479" i="22"/>
  <c r="T1479" i="22"/>
  <c r="S1479" i="22"/>
  <c r="O1479" i="22"/>
  <c r="M1479" i="22"/>
  <c r="K1479" i="22"/>
  <c r="H1479" i="22"/>
  <c r="G1479" i="22"/>
  <c r="F1479" i="22"/>
  <c r="E1479" i="22"/>
  <c r="P1478" i="22"/>
  <c r="N1478" i="22"/>
  <c r="L1478" i="22"/>
  <c r="J1478" i="22"/>
  <c r="I1478" i="22"/>
  <c r="U1475" i="22"/>
  <c r="T1475" i="22"/>
  <c r="S1475" i="22"/>
  <c r="O1475" i="22"/>
  <c r="M1475" i="22"/>
  <c r="K1475" i="22"/>
  <c r="H1475" i="22"/>
  <c r="G1475" i="22"/>
  <c r="F1475" i="22"/>
  <c r="E1475" i="22"/>
  <c r="P1474" i="22"/>
  <c r="N1474" i="22"/>
  <c r="L1474" i="22"/>
  <c r="J1474" i="22"/>
  <c r="I1474" i="22"/>
  <c r="U1471" i="22"/>
  <c r="T1471" i="22"/>
  <c r="S1471" i="22"/>
  <c r="O1471" i="22"/>
  <c r="M1471" i="22"/>
  <c r="K1471" i="22"/>
  <c r="H1471" i="22"/>
  <c r="G1471" i="22"/>
  <c r="F1471" i="22"/>
  <c r="E1471" i="22"/>
  <c r="P1470" i="22"/>
  <c r="N1470" i="22"/>
  <c r="L1470" i="22"/>
  <c r="J1470" i="22"/>
  <c r="I1470" i="22"/>
  <c r="U1467" i="22"/>
  <c r="T1467" i="22"/>
  <c r="S1467" i="22"/>
  <c r="O1467" i="22"/>
  <c r="M1467" i="22"/>
  <c r="K1467" i="22"/>
  <c r="H1467" i="22"/>
  <c r="G1467" i="22"/>
  <c r="F1467" i="22"/>
  <c r="E1467" i="22"/>
  <c r="P1466" i="22"/>
  <c r="N1466" i="22"/>
  <c r="L1466" i="22"/>
  <c r="J1466" i="22"/>
  <c r="I1466" i="22"/>
  <c r="U1464" i="22"/>
  <c r="T1464" i="22"/>
  <c r="S1464" i="22"/>
  <c r="O1464" i="22"/>
  <c r="M1464" i="22"/>
  <c r="K1464" i="22"/>
  <c r="H1464" i="22"/>
  <c r="G1464" i="22"/>
  <c r="F1464" i="22"/>
  <c r="E1464" i="22"/>
  <c r="P1463" i="22"/>
  <c r="N1463" i="22"/>
  <c r="L1463" i="22"/>
  <c r="J1463" i="22"/>
  <c r="I1463" i="22"/>
  <c r="U1460" i="22"/>
  <c r="T1460" i="22"/>
  <c r="S1460" i="22"/>
  <c r="O1460" i="22"/>
  <c r="M1460" i="22"/>
  <c r="K1460" i="22"/>
  <c r="H1460" i="22"/>
  <c r="G1460" i="22"/>
  <c r="F1460" i="22"/>
  <c r="E1460" i="22"/>
  <c r="P1459" i="22"/>
  <c r="N1459" i="22"/>
  <c r="L1459" i="22"/>
  <c r="J1459" i="22"/>
  <c r="I1459" i="22"/>
  <c r="U1455" i="22"/>
  <c r="T1455" i="22"/>
  <c r="S1455" i="22"/>
  <c r="O1455" i="22"/>
  <c r="M1455" i="22"/>
  <c r="K1455" i="22"/>
  <c r="H1455" i="22"/>
  <c r="G1455" i="22"/>
  <c r="F1455" i="22"/>
  <c r="P1454" i="22"/>
  <c r="P1455" i="22" s="1"/>
  <c r="N1454" i="22"/>
  <c r="N1455" i="22" s="1"/>
  <c r="L1454" i="22"/>
  <c r="L1455" i="22" s="1"/>
  <c r="J1454" i="22"/>
  <c r="J1455" i="22" s="1"/>
  <c r="I1454" i="22"/>
  <c r="I1455" i="22" s="1"/>
  <c r="U1452" i="22"/>
  <c r="T1452" i="22"/>
  <c r="S1452" i="22"/>
  <c r="O1452" i="22"/>
  <c r="M1452" i="22"/>
  <c r="K1452" i="22"/>
  <c r="H1452" i="22"/>
  <c r="G1452" i="22"/>
  <c r="F1452" i="22"/>
  <c r="E1452" i="22"/>
  <c r="P1451" i="22"/>
  <c r="N1451" i="22"/>
  <c r="L1451" i="22"/>
  <c r="J1451" i="22"/>
  <c r="I1451" i="22"/>
  <c r="U1448" i="22"/>
  <c r="T1448" i="22"/>
  <c r="S1448" i="22"/>
  <c r="O1448" i="22"/>
  <c r="M1448" i="22"/>
  <c r="K1448" i="22"/>
  <c r="H1448" i="22"/>
  <c r="G1448" i="22"/>
  <c r="F1448" i="22"/>
  <c r="E1448" i="22"/>
  <c r="P1447" i="22"/>
  <c r="N1447" i="22"/>
  <c r="L1447" i="22"/>
  <c r="J1447" i="22"/>
  <c r="I1447" i="22"/>
  <c r="U1444" i="22"/>
  <c r="T1444" i="22"/>
  <c r="S1444" i="22"/>
  <c r="O1444" i="22"/>
  <c r="M1444" i="22"/>
  <c r="K1444" i="22"/>
  <c r="H1444" i="22"/>
  <c r="G1444" i="22"/>
  <c r="F1444" i="22"/>
  <c r="E1444" i="22"/>
  <c r="P1443" i="22"/>
  <c r="N1443" i="22"/>
  <c r="L1443" i="22"/>
  <c r="J1443" i="22"/>
  <c r="I1443" i="22"/>
  <c r="U1440" i="22"/>
  <c r="T1440" i="22"/>
  <c r="S1440" i="22"/>
  <c r="O1440" i="22"/>
  <c r="M1440" i="22"/>
  <c r="K1440" i="22"/>
  <c r="H1440" i="22"/>
  <c r="G1440" i="22"/>
  <c r="F1440" i="22"/>
  <c r="E1440" i="22"/>
  <c r="P1439" i="22"/>
  <c r="N1439" i="22"/>
  <c r="L1439" i="22"/>
  <c r="J1439" i="22"/>
  <c r="I1439" i="22"/>
  <c r="U1416" i="22"/>
  <c r="U1421" i="22" s="1"/>
  <c r="U1422" i="22" s="1"/>
  <c r="T1416" i="22"/>
  <c r="T1421" i="22" s="1"/>
  <c r="T1422" i="22" s="1"/>
  <c r="S1416" i="22"/>
  <c r="S1421" i="22" s="1"/>
  <c r="S1422" i="22" s="1"/>
  <c r="O1416" i="22"/>
  <c r="O1421" i="22" s="1"/>
  <c r="O1422" i="22" s="1"/>
  <c r="M1416" i="22"/>
  <c r="K1416" i="22"/>
  <c r="H1416" i="22"/>
  <c r="G1416" i="22"/>
  <c r="P1415" i="22"/>
  <c r="N1415" i="22"/>
  <c r="L1415" i="22"/>
  <c r="J1415" i="22"/>
  <c r="I1415" i="22"/>
  <c r="F1415" i="22"/>
  <c r="E1399" i="22"/>
  <c r="U1393" i="22"/>
  <c r="U1398" i="22" s="1"/>
  <c r="U1399" i="22" s="1"/>
  <c r="U2555" i="22" s="1"/>
  <c r="U2584" i="22" s="1"/>
  <c r="T1393" i="22"/>
  <c r="T1398" i="22" s="1"/>
  <c r="T1399" i="22" s="1"/>
  <c r="T2555" i="22" s="1"/>
  <c r="T2584" i="22" s="1"/>
  <c r="S1393" i="22"/>
  <c r="S1398" i="22" s="1"/>
  <c r="S1399" i="22" s="1"/>
  <c r="S2555" i="22" s="1"/>
  <c r="S2584" i="22" s="1"/>
  <c r="O1393" i="22"/>
  <c r="O1398" i="22" s="1"/>
  <c r="M1393" i="22"/>
  <c r="M1398" i="22" s="1"/>
  <c r="K1393" i="22"/>
  <c r="K1398" i="22" s="1"/>
  <c r="H1393" i="22"/>
  <c r="H1398" i="22" s="1"/>
  <c r="H1399" i="22" s="1"/>
  <c r="E1393" i="22"/>
  <c r="P1391" i="22"/>
  <c r="N1391" i="22"/>
  <c r="L1391" i="22"/>
  <c r="J1391" i="22"/>
  <c r="I1391" i="22"/>
  <c r="F1391" i="22"/>
  <c r="P1390" i="22"/>
  <c r="N1390" i="22"/>
  <c r="L1390" i="22"/>
  <c r="G1390" i="22"/>
  <c r="J1390" i="22" s="1"/>
  <c r="P1389" i="22"/>
  <c r="N1389" i="22"/>
  <c r="L1389" i="22"/>
  <c r="J1389" i="22"/>
  <c r="I1389" i="22"/>
  <c r="U1321" i="22"/>
  <c r="T1321" i="22"/>
  <c r="S1321" i="22"/>
  <c r="M1321" i="22"/>
  <c r="K1321" i="22"/>
  <c r="G1321" i="22"/>
  <c r="F1321" i="22"/>
  <c r="U1320" i="22"/>
  <c r="T1320" i="22"/>
  <c r="S1320" i="22"/>
  <c r="O1320" i="22"/>
  <c r="M1320" i="22"/>
  <c r="K1320" i="22"/>
  <c r="H1320" i="22"/>
  <c r="G1320" i="22"/>
  <c r="F1320" i="22"/>
  <c r="U1319" i="22"/>
  <c r="T1319" i="22"/>
  <c r="S1319" i="22"/>
  <c r="O1319" i="22"/>
  <c r="M1319" i="22"/>
  <c r="K1319" i="22"/>
  <c r="H1319" i="22"/>
  <c r="G1319" i="22"/>
  <c r="F1319" i="22"/>
  <c r="U1318" i="22"/>
  <c r="T1318" i="22"/>
  <c r="S1318" i="22"/>
  <c r="O1318" i="22"/>
  <c r="M1318" i="22"/>
  <c r="K1318" i="22"/>
  <c r="H1318" i="22"/>
  <c r="G1318" i="22"/>
  <c r="F1318" i="22"/>
  <c r="U1317" i="22"/>
  <c r="T1317" i="22"/>
  <c r="S1317" i="22"/>
  <c r="O1317" i="22"/>
  <c r="M1317" i="22"/>
  <c r="K1317" i="22"/>
  <c r="H1317" i="22"/>
  <c r="G1317" i="22"/>
  <c r="F1317" i="22"/>
  <c r="P1316" i="22"/>
  <c r="N1316" i="22"/>
  <c r="L1316" i="22"/>
  <c r="J1316" i="22"/>
  <c r="I1316" i="22"/>
  <c r="U1299" i="22"/>
  <c r="T1299" i="22"/>
  <c r="S1299" i="22"/>
  <c r="O1299" i="22"/>
  <c r="M1299" i="22"/>
  <c r="K1299" i="22"/>
  <c r="H1299" i="22"/>
  <c r="G1299" i="22"/>
  <c r="F1299" i="22"/>
  <c r="P1298" i="22"/>
  <c r="N1298" i="22"/>
  <c r="L1298" i="22"/>
  <c r="J1298" i="22"/>
  <c r="I1298" i="22"/>
  <c r="P1297" i="22"/>
  <c r="N1297" i="22"/>
  <c r="L1297" i="22"/>
  <c r="J1297" i="22"/>
  <c r="I1297" i="22"/>
  <c r="P1296" i="22"/>
  <c r="N1296" i="22"/>
  <c r="L1296" i="22"/>
  <c r="J1296" i="22"/>
  <c r="I1296" i="22"/>
  <c r="P1295" i="22"/>
  <c r="N1295" i="22"/>
  <c r="L1295" i="22"/>
  <c r="J1295" i="22"/>
  <c r="I1295" i="22"/>
  <c r="P1291" i="22"/>
  <c r="N1291" i="22"/>
  <c r="L1291" i="22"/>
  <c r="J1291" i="22"/>
  <c r="I1291" i="22"/>
  <c r="P1290" i="22"/>
  <c r="N1290" i="22"/>
  <c r="L1290" i="22"/>
  <c r="J1290" i="22"/>
  <c r="I1290" i="22"/>
  <c r="P1289" i="22"/>
  <c r="N1289" i="22"/>
  <c r="L1289" i="22"/>
  <c r="J1289" i="22"/>
  <c r="I1289" i="22"/>
  <c r="O1321" i="22"/>
  <c r="I1288" i="22"/>
  <c r="H1288" i="22"/>
  <c r="P1287" i="22"/>
  <c r="N1287" i="22"/>
  <c r="L1287" i="22"/>
  <c r="J1287" i="22"/>
  <c r="I1287" i="22"/>
  <c r="P1286" i="22"/>
  <c r="N1286" i="22"/>
  <c r="L1286" i="22"/>
  <c r="J1286" i="22"/>
  <c r="I1286" i="22"/>
  <c r="P1285" i="22"/>
  <c r="N1285" i="22"/>
  <c r="L1285" i="22"/>
  <c r="J1285" i="22"/>
  <c r="I1285" i="22"/>
  <c r="P1284" i="22"/>
  <c r="N1284" i="22"/>
  <c r="L1284" i="22"/>
  <c r="J1284" i="22"/>
  <c r="I1284" i="22"/>
  <c r="P1283" i="22"/>
  <c r="N1283" i="22"/>
  <c r="L1283" i="22"/>
  <c r="J1283" i="22"/>
  <c r="I1283" i="22"/>
  <c r="P1282" i="22"/>
  <c r="N1282" i="22"/>
  <c r="L1282" i="22"/>
  <c r="J1282" i="22"/>
  <c r="I1282" i="22"/>
  <c r="P1281" i="22"/>
  <c r="N1281" i="22"/>
  <c r="L1281" i="22"/>
  <c r="J1281" i="22"/>
  <c r="I1281" i="22"/>
  <c r="P1280" i="22"/>
  <c r="N1280" i="22"/>
  <c r="L1280" i="22"/>
  <c r="J1280" i="22"/>
  <c r="I1280" i="22"/>
  <c r="P1279" i="22"/>
  <c r="N1279" i="22"/>
  <c r="L1279" i="22"/>
  <c r="J1279" i="22"/>
  <c r="I1279" i="22"/>
  <c r="P1278" i="22"/>
  <c r="N1278" i="22"/>
  <c r="L1278" i="22"/>
  <c r="J1278" i="22"/>
  <c r="I1278" i="22"/>
  <c r="M1265" i="22"/>
  <c r="H1265" i="22"/>
  <c r="U1258" i="22"/>
  <c r="T1258" i="22"/>
  <c r="S1258" i="22"/>
  <c r="O1258" i="22"/>
  <c r="M1258" i="22"/>
  <c r="K1258" i="22"/>
  <c r="H1258" i="22"/>
  <c r="G1258" i="22"/>
  <c r="F1258" i="22"/>
  <c r="E1258" i="22"/>
  <c r="U1257" i="22"/>
  <c r="T1257" i="22"/>
  <c r="S1257" i="22"/>
  <c r="O1257" i="22"/>
  <c r="M1257" i="22"/>
  <c r="K1257" i="22"/>
  <c r="H1257" i="22"/>
  <c r="G1257" i="22"/>
  <c r="F1257" i="22"/>
  <c r="E1257" i="22"/>
  <c r="U1256" i="22"/>
  <c r="T1256" i="22"/>
  <c r="S1256" i="22"/>
  <c r="O1256" i="22"/>
  <c r="M1256" i="22"/>
  <c r="K1256" i="22"/>
  <c r="H1256" i="22"/>
  <c r="G1256" i="22"/>
  <c r="F1256" i="22"/>
  <c r="E1256" i="22"/>
  <c r="U1255" i="22"/>
  <c r="T1255" i="22"/>
  <c r="S1255" i="22"/>
  <c r="O1255" i="22"/>
  <c r="M1255" i="22"/>
  <c r="K1255" i="22"/>
  <c r="H1255" i="22"/>
  <c r="G1255" i="22"/>
  <c r="F1255" i="22"/>
  <c r="E1255" i="22"/>
  <c r="U1254" i="22"/>
  <c r="T1254" i="22"/>
  <c r="S1254" i="22"/>
  <c r="O1254" i="22"/>
  <c r="M1254" i="22"/>
  <c r="K1254" i="22"/>
  <c r="H1254" i="22"/>
  <c r="G1254" i="22"/>
  <c r="F1254" i="22"/>
  <c r="E1254" i="22"/>
  <c r="U1253" i="22"/>
  <c r="T1253" i="22"/>
  <c r="S1253" i="22"/>
  <c r="O1253" i="22"/>
  <c r="M1253" i="22"/>
  <c r="K1253" i="22"/>
  <c r="H1253" i="22"/>
  <c r="G1253" i="22"/>
  <c r="F1253" i="22"/>
  <c r="E1253" i="22"/>
  <c r="P1246" i="22"/>
  <c r="N1246" i="22"/>
  <c r="L1246" i="22"/>
  <c r="J1246" i="22"/>
  <c r="I1246" i="22"/>
  <c r="P1245" i="22"/>
  <c r="N1245" i="22"/>
  <c r="L1245" i="22"/>
  <c r="J1245" i="22"/>
  <c r="I1245" i="22"/>
  <c r="P1244" i="22"/>
  <c r="N1244" i="22"/>
  <c r="L1244" i="22"/>
  <c r="J1244" i="22"/>
  <c r="I1244" i="22"/>
  <c r="P1243" i="22"/>
  <c r="N1243" i="22"/>
  <c r="L1243" i="22"/>
  <c r="J1243" i="22"/>
  <c r="I1243" i="22"/>
  <c r="P1242" i="22"/>
  <c r="N1242" i="22"/>
  <c r="L1242" i="22"/>
  <c r="J1242" i="22"/>
  <c r="I1242" i="22"/>
  <c r="P1241" i="22"/>
  <c r="N1241" i="22"/>
  <c r="L1241" i="22"/>
  <c r="J1241" i="22"/>
  <c r="I1241" i="22"/>
  <c r="P1240" i="22"/>
  <c r="N1240" i="22"/>
  <c r="L1240" i="22"/>
  <c r="J1240" i="22"/>
  <c r="I1240" i="22"/>
  <c r="H1239" i="22"/>
  <c r="G1239" i="22"/>
  <c r="F1239" i="22"/>
  <c r="U1222" i="22"/>
  <c r="T1222" i="22"/>
  <c r="S1222" i="22"/>
  <c r="O1222" i="22"/>
  <c r="M1222" i="22"/>
  <c r="K1222" i="22"/>
  <c r="H1222" i="22"/>
  <c r="G1222" i="22"/>
  <c r="F1222" i="22"/>
  <c r="E1222" i="22"/>
  <c r="U1221" i="22"/>
  <c r="T1221" i="22"/>
  <c r="S1221" i="22"/>
  <c r="O1221" i="22"/>
  <c r="M1221" i="22"/>
  <c r="K1221" i="22"/>
  <c r="H1221" i="22"/>
  <c r="G1221" i="22"/>
  <c r="F1221" i="22"/>
  <c r="E1221" i="22"/>
  <c r="U1220" i="22"/>
  <c r="T1220" i="22"/>
  <c r="S1220" i="22"/>
  <c r="O1220" i="22"/>
  <c r="M1220" i="22"/>
  <c r="K1220" i="22"/>
  <c r="H1220" i="22"/>
  <c r="G1220" i="22"/>
  <c r="F1220" i="22"/>
  <c r="E1220" i="22"/>
  <c r="U1219" i="22"/>
  <c r="T1219" i="22"/>
  <c r="S1219" i="22"/>
  <c r="O1219" i="22"/>
  <c r="M1219" i="22"/>
  <c r="K1219" i="22"/>
  <c r="H1219" i="22"/>
  <c r="G1219" i="22"/>
  <c r="F1219" i="22"/>
  <c r="E1219" i="22"/>
  <c r="U1218" i="22"/>
  <c r="T1218" i="22"/>
  <c r="S1218" i="22"/>
  <c r="O1218" i="22"/>
  <c r="M1218" i="22"/>
  <c r="K1218" i="22"/>
  <c r="H1218" i="22"/>
  <c r="G1218" i="22"/>
  <c r="F1218" i="22"/>
  <c r="E1218" i="22"/>
  <c r="U1217" i="22"/>
  <c r="T1217" i="22"/>
  <c r="S1217" i="22"/>
  <c r="O1217" i="22"/>
  <c r="M1217" i="22"/>
  <c r="K1217" i="22"/>
  <c r="H1217" i="22"/>
  <c r="G1217" i="22"/>
  <c r="F1217" i="22"/>
  <c r="E1217" i="22"/>
  <c r="U1216" i="22"/>
  <c r="T1216" i="22"/>
  <c r="S1216" i="22"/>
  <c r="O1216" i="22"/>
  <c r="M1216" i="22"/>
  <c r="K1216" i="22"/>
  <c r="H1216" i="22"/>
  <c r="G1216" i="22"/>
  <c r="F1216" i="22"/>
  <c r="E1216" i="22"/>
  <c r="P1209" i="22"/>
  <c r="N1209" i="22"/>
  <c r="L1209" i="22"/>
  <c r="J1209" i="22"/>
  <c r="I1209" i="22"/>
  <c r="P1208" i="22"/>
  <c r="N1208" i="22"/>
  <c r="L1208" i="22"/>
  <c r="J1208" i="22"/>
  <c r="I1208" i="22"/>
  <c r="P1207" i="22"/>
  <c r="N1207" i="22"/>
  <c r="L1207" i="22"/>
  <c r="J1207" i="22"/>
  <c r="I1207" i="22"/>
  <c r="P1206" i="22"/>
  <c r="N1206" i="22"/>
  <c r="L1206" i="22"/>
  <c r="J1206" i="22"/>
  <c r="I1206" i="22"/>
  <c r="P1205" i="22"/>
  <c r="N1205" i="22"/>
  <c r="L1205" i="22"/>
  <c r="J1205" i="22"/>
  <c r="I1205" i="22"/>
  <c r="P1204" i="22"/>
  <c r="N1204" i="22"/>
  <c r="L1204" i="22"/>
  <c r="J1204" i="22"/>
  <c r="I1204" i="22"/>
  <c r="E1203" i="22"/>
  <c r="E1210" i="22" s="1"/>
  <c r="H1193" i="22"/>
  <c r="U1186" i="22"/>
  <c r="T1186" i="22"/>
  <c r="S1186" i="22"/>
  <c r="O1186" i="22"/>
  <c r="K1186" i="22"/>
  <c r="H1186" i="22"/>
  <c r="G1186" i="22"/>
  <c r="F1186" i="22"/>
  <c r="E1186" i="22"/>
  <c r="U1185" i="22"/>
  <c r="T1185" i="22"/>
  <c r="S1185" i="22"/>
  <c r="O1185" i="22"/>
  <c r="M1185" i="22"/>
  <c r="K1185" i="22"/>
  <c r="H1185" i="22"/>
  <c r="G1185" i="22"/>
  <c r="F1185" i="22"/>
  <c r="E1185" i="22"/>
  <c r="U1184" i="22"/>
  <c r="T1184" i="22"/>
  <c r="S1184" i="22"/>
  <c r="O1184" i="22"/>
  <c r="M1184" i="22"/>
  <c r="K1184" i="22"/>
  <c r="H1184" i="22"/>
  <c r="G1184" i="22"/>
  <c r="F1184" i="22"/>
  <c r="E1184" i="22"/>
  <c r="U1183" i="22"/>
  <c r="T1183" i="22"/>
  <c r="S1183" i="22"/>
  <c r="O1183" i="22"/>
  <c r="M1183" i="22"/>
  <c r="K1183" i="22"/>
  <c r="H1183" i="22"/>
  <c r="G1183" i="22"/>
  <c r="F1183" i="22"/>
  <c r="E1183" i="22"/>
  <c r="U1182" i="22"/>
  <c r="T1182" i="22"/>
  <c r="S1182" i="22"/>
  <c r="O1182" i="22"/>
  <c r="M1182" i="22"/>
  <c r="K1182" i="22"/>
  <c r="H1182" i="22"/>
  <c r="G1182" i="22"/>
  <c r="F1182" i="22"/>
  <c r="E1182" i="22"/>
  <c r="U1181" i="22"/>
  <c r="T1181" i="22"/>
  <c r="S1181" i="22"/>
  <c r="O1181" i="22"/>
  <c r="M1181" i="22"/>
  <c r="K1181" i="22"/>
  <c r="H1181" i="22"/>
  <c r="G1181" i="22"/>
  <c r="F1181" i="22"/>
  <c r="E1181" i="22"/>
  <c r="P1174" i="22"/>
  <c r="N1174" i="22"/>
  <c r="L1174" i="22"/>
  <c r="J1174" i="22"/>
  <c r="I1174" i="22"/>
  <c r="P1173" i="22"/>
  <c r="N1173" i="22"/>
  <c r="L1173" i="22"/>
  <c r="J1173" i="22"/>
  <c r="I1173" i="22"/>
  <c r="P1172" i="22"/>
  <c r="N1172" i="22"/>
  <c r="L1172" i="22"/>
  <c r="J1172" i="22"/>
  <c r="I1172" i="22"/>
  <c r="P1171" i="22"/>
  <c r="N1171" i="22"/>
  <c r="L1171" i="22"/>
  <c r="J1171" i="22"/>
  <c r="I1171" i="22"/>
  <c r="P1170" i="22"/>
  <c r="N1170" i="22"/>
  <c r="L1170" i="22"/>
  <c r="J1170" i="22"/>
  <c r="I1170" i="22"/>
  <c r="P1169" i="22"/>
  <c r="N1169" i="22"/>
  <c r="L1169" i="22"/>
  <c r="J1169" i="22"/>
  <c r="I1169" i="22"/>
  <c r="P1168" i="22"/>
  <c r="M1168" i="22"/>
  <c r="N1168" i="22" s="1"/>
  <c r="L1168" i="22"/>
  <c r="J1168" i="22"/>
  <c r="I1168" i="22"/>
  <c r="P1167" i="22"/>
  <c r="N1167" i="22"/>
  <c r="L1167" i="22"/>
  <c r="J1167" i="22"/>
  <c r="I1167" i="22"/>
  <c r="P1166" i="22"/>
  <c r="N1166" i="22"/>
  <c r="L1166" i="22"/>
  <c r="J1166" i="22"/>
  <c r="I1166" i="22"/>
  <c r="P1165" i="22"/>
  <c r="N1165" i="22"/>
  <c r="L1165" i="22"/>
  <c r="J1165" i="22"/>
  <c r="I1165" i="22"/>
  <c r="P1164" i="22"/>
  <c r="N1164" i="22"/>
  <c r="L1164" i="22"/>
  <c r="J1164" i="22"/>
  <c r="I1164" i="22"/>
  <c r="P1163" i="22"/>
  <c r="N1163" i="22"/>
  <c r="L1163" i="22"/>
  <c r="J1163" i="22"/>
  <c r="I1163" i="22"/>
  <c r="P1162" i="22"/>
  <c r="N1162" i="22"/>
  <c r="L1162" i="22"/>
  <c r="J1162" i="22"/>
  <c r="I1162" i="22"/>
  <c r="P1161" i="22"/>
  <c r="N1161" i="22"/>
  <c r="L1161" i="22"/>
  <c r="J1161" i="22"/>
  <c r="I1161" i="22"/>
  <c r="P1160" i="22"/>
  <c r="N1160" i="22"/>
  <c r="L1160" i="22"/>
  <c r="J1160" i="22"/>
  <c r="I1160" i="22"/>
  <c r="U1159" i="22"/>
  <c r="T1159" i="22"/>
  <c r="S1159" i="22"/>
  <c r="O1159" i="22"/>
  <c r="M1159" i="22"/>
  <c r="K1159" i="22"/>
  <c r="H1159" i="22"/>
  <c r="J1159" i="22" s="1"/>
  <c r="I1159" i="22"/>
  <c r="H1158" i="22"/>
  <c r="G1158" i="22"/>
  <c r="F1158" i="22"/>
  <c r="F1175" i="22" s="1"/>
  <c r="H1147" i="22"/>
  <c r="U1140" i="22"/>
  <c r="T1140" i="22"/>
  <c r="S1140" i="22"/>
  <c r="O1140" i="22"/>
  <c r="M1140" i="22"/>
  <c r="K1140" i="22"/>
  <c r="H1140" i="22"/>
  <c r="G1140" i="22"/>
  <c r="F1140" i="22"/>
  <c r="E1140" i="22"/>
  <c r="U1139" i="22"/>
  <c r="T1139" i="22"/>
  <c r="S1139" i="22"/>
  <c r="O1139" i="22"/>
  <c r="M1139" i="22"/>
  <c r="K1139" i="22"/>
  <c r="H1139" i="22"/>
  <c r="G1139" i="22"/>
  <c r="F1139" i="22"/>
  <c r="E1139" i="22"/>
  <c r="U1138" i="22"/>
  <c r="T1138" i="22"/>
  <c r="S1138" i="22"/>
  <c r="O1138" i="22"/>
  <c r="M1138" i="22"/>
  <c r="K1138" i="22"/>
  <c r="H1138" i="22"/>
  <c r="G1138" i="22"/>
  <c r="F1138" i="22"/>
  <c r="E1138" i="22"/>
  <c r="U1137" i="22"/>
  <c r="T1137" i="22"/>
  <c r="S1137" i="22"/>
  <c r="O1137" i="22"/>
  <c r="M1137" i="22"/>
  <c r="K1137" i="22"/>
  <c r="H1137" i="22"/>
  <c r="G1137" i="22"/>
  <c r="F1137" i="22"/>
  <c r="E1137" i="22"/>
  <c r="U1136" i="22"/>
  <c r="T1136" i="22"/>
  <c r="S1136" i="22"/>
  <c r="O1136" i="22"/>
  <c r="M1136" i="22"/>
  <c r="K1136" i="22"/>
  <c r="H1136" i="22"/>
  <c r="G1136" i="22"/>
  <c r="F1136" i="22"/>
  <c r="E1136" i="22"/>
  <c r="U1135" i="22"/>
  <c r="T1135" i="22"/>
  <c r="S1135" i="22"/>
  <c r="O1135" i="22"/>
  <c r="M1135" i="22"/>
  <c r="K1135" i="22"/>
  <c r="H1135" i="22"/>
  <c r="G1135" i="22"/>
  <c r="F1135" i="22"/>
  <c r="E1135" i="22"/>
  <c r="P1128" i="22"/>
  <c r="N1128" i="22"/>
  <c r="L1128" i="22"/>
  <c r="J1128" i="22"/>
  <c r="I1128" i="22"/>
  <c r="P1127" i="22"/>
  <c r="N1127" i="22"/>
  <c r="L1127" i="22"/>
  <c r="J1127" i="22"/>
  <c r="I1127" i="22"/>
  <c r="P1126" i="22"/>
  <c r="N1126" i="22"/>
  <c r="L1126" i="22"/>
  <c r="J1126" i="22"/>
  <c r="I1126" i="22"/>
  <c r="P1125" i="22"/>
  <c r="N1125" i="22"/>
  <c r="L1125" i="22"/>
  <c r="J1125" i="22"/>
  <c r="I1125" i="22"/>
  <c r="P1124" i="22"/>
  <c r="N1124" i="22"/>
  <c r="L1124" i="22"/>
  <c r="J1124" i="22"/>
  <c r="I1124" i="22"/>
  <c r="P1123" i="22"/>
  <c r="N1123" i="22"/>
  <c r="L1123" i="22"/>
  <c r="J1123" i="22"/>
  <c r="I1123" i="22"/>
  <c r="P1122" i="22"/>
  <c r="N1122" i="22"/>
  <c r="L1122" i="22"/>
  <c r="J1122" i="22"/>
  <c r="I1122" i="22"/>
  <c r="N1121" i="22"/>
  <c r="L1121" i="22"/>
  <c r="J1121" i="22"/>
  <c r="I1121" i="22"/>
  <c r="G1120" i="22"/>
  <c r="F1120" i="22"/>
  <c r="F1134" i="22" s="1"/>
  <c r="U1103" i="22"/>
  <c r="T1103" i="22"/>
  <c r="S1103" i="22"/>
  <c r="O1103" i="22"/>
  <c r="M1103" i="22"/>
  <c r="K1103" i="22"/>
  <c r="H1103" i="22"/>
  <c r="G1103" i="22"/>
  <c r="F1103" i="22"/>
  <c r="E1103" i="22"/>
  <c r="U1102" i="22"/>
  <c r="T1102" i="22"/>
  <c r="S1102" i="22"/>
  <c r="O1102" i="22"/>
  <c r="M1102" i="22"/>
  <c r="K1102" i="22"/>
  <c r="H1102" i="22"/>
  <c r="G1102" i="22"/>
  <c r="F1102" i="22"/>
  <c r="E1102" i="22"/>
  <c r="U1101" i="22"/>
  <c r="T1101" i="22"/>
  <c r="S1101" i="22"/>
  <c r="O1101" i="22"/>
  <c r="M1101" i="22"/>
  <c r="K1101" i="22"/>
  <c r="H1101" i="22"/>
  <c r="G1101" i="22"/>
  <c r="F1101" i="22"/>
  <c r="E1101" i="22"/>
  <c r="U1100" i="22"/>
  <c r="T1100" i="22"/>
  <c r="S1100" i="22"/>
  <c r="O1100" i="22"/>
  <c r="M1100" i="22"/>
  <c r="K1100" i="22"/>
  <c r="H1100" i="22"/>
  <c r="G1100" i="22"/>
  <c r="F1100" i="22"/>
  <c r="E1100" i="22"/>
  <c r="U1099" i="22"/>
  <c r="T1099" i="22"/>
  <c r="S1099" i="22"/>
  <c r="O1099" i="22"/>
  <c r="M1099" i="22"/>
  <c r="K1099" i="22"/>
  <c r="H1099" i="22"/>
  <c r="G1099" i="22"/>
  <c r="F1099" i="22"/>
  <c r="E1099" i="22"/>
  <c r="U1098" i="22"/>
  <c r="T1098" i="22"/>
  <c r="S1098" i="22"/>
  <c r="O1098" i="22"/>
  <c r="M1098" i="22"/>
  <c r="K1098" i="22"/>
  <c r="H1098" i="22"/>
  <c r="G1098" i="22"/>
  <c r="F1098" i="22"/>
  <c r="E1098" i="22"/>
  <c r="P1092" i="22"/>
  <c r="N1092" i="22"/>
  <c r="L1092" i="22"/>
  <c r="J1092" i="22"/>
  <c r="I1092" i="22"/>
  <c r="P1091" i="22"/>
  <c r="N1091" i="22"/>
  <c r="L1091" i="22"/>
  <c r="J1091" i="22"/>
  <c r="I1091" i="22"/>
  <c r="P1090" i="22"/>
  <c r="N1090" i="22"/>
  <c r="L1090" i="22"/>
  <c r="J1090" i="22"/>
  <c r="I1090" i="22"/>
  <c r="P1089" i="22"/>
  <c r="N1089" i="22"/>
  <c r="L1089" i="22"/>
  <c r="J1089" i="22"/>
  <c r="I1089" i="22"/>
  <c r="P1088" i="22"/>
  <c r="N1088" i="22"/>
  <c r="L1088" i="22"/>
  <c r="J1088" i="22"/>
  <c r="I1088" i="22"/>
  <c r="P1087" i="22"/>
  <c r="N1087" i="22"/>
  <c r="L1087" i="22"/>
  <c r="J1087" i="22"/>
  <c r="I1087" i="22"/>
  <c r="P1086" i="22"/>
  <c r="N1086" i="22"/>
  <c r="L1086" i="22"/>
  <c r="J1086" i="22"/>
  <c r="I1086" i="22"/>
  <c r="P1085" i="22"/>
  <c r="N1085" i="22"/>
  <c r="L1085" i="22"/>
  <c r="J1085" i="22"/>
  <c r="I1085" i="22"/>
  <c r="P1084" i="22"/>
  <c r="N1084" i="22"/>
  <c r="L1084" i="22"/>
  <c r="J1084" i="22"/>
  <c r="I1084" i="22"/>
  <c r="P1083" i="22"/>
  <c r="N1083" i="22"/>
  <c r="L1083" i="22"/>
  <c r="J1083" i="22"/>
  <c r="I1083" i="22"/>
  <c r="P1082" i="22"/>
  <c r="N1082" i="22"/>
  <c r="L1082" i="22"/>
  <c r="J1082" i="22"/>
  <c r="I1082" i="22"/>
  <c r="P1081" i="22"/>
  <c r="N1081" i="22"/>
  <c r="L1081" i="22"/>
  <c r="J1081" i="22"/>
  <c r="I1081" i="22"/>
  <c r="P1080" i="22"/>
  <c r="N1080" i="22"/>
  <c r="L1080" i="22"/>
  <c r="J1080" i="22"/>
  <c r="I1080" i="22"/>
  <c r="P1079" i="22"/>
  <c r="N1079" i="22"/>
  <c r="L1079" i="22"/>
  <c r="J1079" i="22"/>
  <c r="I1079" i="22"/>
  <c r="P1078" i="22"/>
  <c r="N1078" i="22"/>
  <c r="L1078" i="22"/>
  <c r="J1078" i="22"/>
  <c r="I1078" i="22"/>
  <c r="P1077" i="22"/>
  <c r="N1077" i="22"/>
  <c r="L1077" i="22"/>
  <c r="J1077" i="22"/>
  <c r="I1077" i="22"/>
  <c r="P1076" i="22"/>
  <c r="N1076" i="22"/>
  <c r="L1076" i="22"/>
  <c r="J1076" i="22"/>
  <c r="I1076" i="22"/>
  <c r="P1075" i="22"/>
  <c r="N1075" i="22"/>
  <c r="L1075" i="22"/>
  <c r="J1075" i="22"/>
  <c r="I1075" i="22"/>
  <c r="P1074" i="22"/>
  <c r="N1074" i="22"/>
  <c r="L1074" i="22"/>
  <c r="J1074" i="22"/>
  <c r="I1074" i="22"/>
  <c r="P1073" i="22"/>
  <c r="N1073" i="22"/>
  <c r="L1073" i="22"/>
  <c r="J1073" i="22"/>
  <c r="I1073" i="22"/>
  <c r="P1072" i="22"/>
  <c r="N1072" i="22"/>
  <c r="L1072" i="22"/>
  <c r="J1072" i="22"/>
  <c r="I1072" i="22"/>
  <c r="H1071" i="22"/>
  <c r="H1097" i="22" s="1"/>
  <c r="U1055" i="22"/>
  <c r="T1055" i="22"/>
  <c r="S1055" i="22"/>
  <c r="O1055" i="22"/>
  <c r="M1055" i="22"/>
  <c r="K1055" i="22"/>
  <c r="H1055" i="22"/>
  <c r="G1055" i="22"/>
  <c r="F1055" i="22"/>
  <c r="E1055" i="22"/>
  <c r="U1054" i="22"/>
  <c r="T1054" i="22"/>
  <c r="S1054" i="22"/>
  <c r="O1054" i="22"/>
  <c r="M1054" i="22"/>
  <c r="K1054" i="22"/>
  <c r="H1054" i="22"/>
  <c r="E1054" i="22"/>
  <c r="U1053" i="22"/>
  <c r="T1053" i="22"/>
  <c r="S1053" i="22"/>
  <c r="O1053" i="22"/>
  <c r="M1053" i="22"/>
  <c r="K1053" i="22"/>
  <c r="H1053" i="22"/>
  <c r="G1053" i="22"/>
  <c r="F1053" i="22"/>
  <c r="E1053" i="22"/>
  <c r="U1052" i="22"/>
  <c r="T1052" i="22"/>
  <c r="S1052" i="22"/>
  <c r="O1052" i="22"/>
  <c r="M1052" i="22"/>
  <c r="K1052" i="22"/>
  <c r="H1052" i="22"/>
  <c r="G1052" i="22"/>
  <c r="F1052" i="22"/>
  <c r="E1052" i="22"/>
  <c r="U1051" i="22"/>
  <c r="T1051" i="22"/>
  <c r="S1051" i="22"/>
  <c r="O1051" i="22"/>
  <c r="M1051" i="22"/>
  <c r="K1051" i="22"/>
  <c r="H1051" i="22"/>
  <c r="G1051" i="22"/>
  <c r="F1051" i="22"/>
  <c r="E1051" i="22"/>
  <c r="U1050" i="22"/>
  <c r="T1050" i="22"/>
  <c r="S1050" i="22"/>
  <c r="O1050" i="22"/>
  <c r="M1050" i="22"/>
  <c r="K1050" i="22"/>
  <c r="H1050" i="22"/>
  <c r="G1050" i="22"/>
  <c r="F1050" i="22"/>
  <c r="E1050" i="22"/>
  <c r="U1049" i="22"/>
  <c r="T1049" i="22"/>
  <c r="S1049" i="22"/>
  <c r="O1049" i="22"/>
  <c r="M1049" i="22"/>
  <c r="K1049" i="22"/>
  <c r="G1049" i="22"/>
  <c r="E1049" i="22"/>
  <c r="P1042" i="22"/>
  <c r="N1042" i="22"/>
  <c r="L1042" i="22"/>
  <c r="J1042" i="22"/>
  <c r="I1042" i="22"/>
  <c r="P1041" i="22"/>
  <c r="N1041" i="22"/>
  <c r="L1041" i="22"/>
  <c r="J1041" i="22"/>
  <c r="I1041" i="22"/>
  <c r="P1040" i="22"/>
  <c r="N1040" i="22"/>
  <c r="L1040" i="22"/>
  <c r="J1040" i="22"/>
  <c r="I1040" i="22"/>
  <c r="P1039" i="22"/>
  <c r="N1039" i="22"/>
  <c r="L1039" i="22"/>
  <c r="J1039" i="22"/>
  <c r="I1039" i="22"/>
  <c r="P1038" i="22"/>
  <c r="N1038" i="22"/>
  <c r="L1038" i="22"/>
  <c r="G1038" i="22"/>
  <c r="F1038" i="22"/>
  <c r="F1054" i="22" s="1"/>
  <c r="P1037" i="22"/>
  <c r="N1037" i="22"/>
  <c r="L1037" i="22"/>
  <c r="J1037" i="22"/>
  <c r="I1037" i="22"/>
  <c r="P1036" i="22"/>
  <c r="N1036" i="22"/>
  <c r="L1036" i="22"/>
  <c r="J1036" i="22"/>
  <c r="I1036" i="22"/>
  <c r="P1035" i="22"/>
  <c r="N1035" i="22"/>
  <c r="L1035" i="22"/>
  <c r="J1035" i="22"/>
  <c r="I1035" i="22"/>
  <c r="P1034" i="22"/>
  <c r="N1034" i="22"/>
  <c r="L1034" i="22"/>
  <c r="J1034" i="22"/>
  <c r="I1034" i="22"/>
  <c r="P1033" i="22"/>
  <c r="N1033" i="22"/>
  <c r="L1033" i="22"/>
  <c r="J1033" i="22"/>
  <c r="I1033" i="22"/>
  <c r="P1032" i="22"/>
  <c r="N1032" i="22"/>
  <c r="L1032" i="22"/>
  <c r="J1032" i="22"/>
  <c r="I1032" i="22"/>
  <c r="P1031" i="22"/>
  <c r="N1031" i="22"/>
  <c r="L1031" i="22"/>
  <c r="J1031" i="22"/>
  <c r="I1031" i="22"/>
  <c r="P1030" i="22"/>
  <c r="N1030" i="22"/>
  <c r="L1030" i="22"/>
  <c r="J1030" i="22"/>
  <c r="I1030" i="22"/>
  <c r="P1029" i="22"/>
  <c r="N1029" i="22"/>
  <c r="L1029" i="22"/>
  <c r="J1029" i="22"/>
  <c r="I1029" i="22"/>
  <c r="P1028" i="22"/>
  <c r="N1028" i="22"/>
  <c r="L1028" i="22"/>
  <c r="J1028" i="22"/>
  <c r="I1028" i="22"/>
  <c r="P1027" i="22"/>
  <c r="N1027" i="22"/>
  <c r="L1027" i="22"/>
  <c r="J1027" i="22"/>
  <c r="I1027" i="22"/>
  <c r="P1026" i="22"/>
  <c r="N1026" i="22"/>
  <c r="L1026" i="22"/>
  <c r="J1026" i="22"/>
  <c r="I1026" i="22"/>
  <c r="P1025" i="22"/>
  <c r="N1025" i="22"/>
  <c r="L1025" i="22"/>
  <c r="J1025" i="22"/>
  <c r="I1025" i="22"/>
  <c r="I1024" i="22"/>
  <c r="P1024" i="22"/>
  <c r="F1024" i="22"/>
  <c r="E1023" i="22"/>
  <c r="E1043" i="22" s="1"/>
  <c r="P1018" i="22"/>
  <c r="N1018" i="22"/>
  <c r="L1018" i="22"/>
  <c r="J1018" i="22"/>
  <c r="I1018" i="22"/>
  <c r="P1017" i="22"/>
  <c r="N1017" i="22"/>
  <c r="L1017" i="22"/>
  <c r="J1017" i="22"/>
  <c r="I1017" i="22"/>
  <c r="P1016" i="22"/>
  <c r="N1016" i="22"/>
  <c r="L1016" i="22"/>
  <c r="J1016" i="22"/>
  <c r="I1016" i="22"/>
  <c r="P1015" i="22"/>
  <c r="N1015" i="22"/>
  <c r="L1015" i="22"/>
  <c r="J1015" i="22"/>
  <c r="I1015" i="22"/>
  <c r="P1014" i="22"/>
  <c r="N1014" i="22"/>
  <c r="L1014" i="22"/>
  <c r="J1014" i="22"/>
  <c r="I1014" i="22"/>
  <c r="P1013" i="22"/>
  <c r="N1013" i="22"/>
  <c r="L1013" i="22"/>
  <c r="J1013" i="22"/>
  <c r="I1013" i="22"/>
  <c r="P1012" i="22"/>
  <c r="N1012" i="22"/>
  <c r="L1012" i="22"/>
  <c r="J1012" i="22"/>
  <c r="I1012" i="22"/>
  <c r="P1011" i="22"/>
  <c r="N1011" i="22"/>
  <c r="L1011" i="22"/>
  <c r="J1011" i="22"/>
  <c r="I1011" i="22"/>
  <c r="H1010" i="22"/>
  <c r="H1019" i="22" s="1"/>
  <c r="F1010" i="22"/>
  <c r="P1004" i="22"/>
  <c r="N1004" i="22"/>
  <c r="L1004" i="22"/>
  <c r="J1004" i="22"/>
  <c r="I1004" i="22"/>
  <c r="P1003" i="22"/>
  <c r="N1003" i="22"/>
  <c r="L1003" i="22"/>
  <c r="J1003" i="22"/>
  <c r="I1003" i="22"/>
  <c r="P1002" i="22"/>
  <c r="N1002" i="22"/>
  <c r="L1002" i="22"/>
  <c r="J1002" i="22"/>
  <c r="I1002" i="22"/>
  <c r="P1001" i="22"/>
  <c r="N1001" i="22"/>
  <c r="L1001" i="22"/>
  <c r="J1001" i="22"/>
  <c r="I1001" i="22"/>
  <c r="P1000" i="22"/>
  <c r="N1000" i="22"/>
  <c r="L1000" i="22"/>
  <c r="J1000" i="22"/>
  <c r="I1000" i="22"/>
  <c r="P994" i="22"/>
  <c r="N994" i="22"/>
  <c r="L994" i="22"/>
  <c r="J994" i="22"/>
  <c r="I994" i="22"/>
  <c r="P992" i="22"/>
  <c r="N992" i="22"/>
  <c r="L992" i="22"/>
  <c r="J992" i="22"/>
  <c r="I992" i="22"/>
  <c r="P991" i="22"/>
  <c r="N991" i="22"/>
  <c r="L991" i="22"/>
  <c r="J991" i="22"/>
  <c r="I991" i="22"/>
  <c r="P990" i="22"/>
  <c r="N990" i="22"/>
  <c r="L990" i="22"/>
  <c r="J990" i="22"/>
  <c r="I990" i="22"/>
  <c r="P989" i="22"/>
  <c r="N989" i="22"/>
  <c r="L989" i="22"/>
  <c r="J989" i="22"/>
  <c r="I989" i="22"/>
  <c r="P988" i="22"/>
  <c r="N988" i="22"/>
  <c r="L988" i="22"/>
  <c r="J988" i="22"/>
  <c r="I988" i="22"/>
  <c r="P987" i="22"/>
  <c r="N987" i="22"/>
  <c r="L987" i="22"/>
  <c r="J987" i="22"/>
  <c r="I987" i="22"/>
  <c r="P986" i="22"/>
  <c r="N986" i="22"/>
  <c r="L986" i="22"/>
  <c r="J986" i="22"/>
  <c r="I986" i="22"/>
  <c r="P985" i="22"/>
  <c r="N985" i="22"/>
  <c r="L985" i="22"/>
  <c r="J985" i="22"/>
  <c r="I985" i="22"/>
  <c r="P984" i="22"/>
  <c r="N984" i="22"/>
  <c r="L984" i="22"/>
  <c r="J984" i="22"/>
  <c r="I984" i="22"/>
  <c r="P983" i="22"/>
  <c r="N983" i="22"/>
  <c r="L983" i="22"/>
  <c r="J983" i="22"/>
  <c r="I983" i="22"/>
  <c r="P982" i="22"/>
  <c r="N982" i="22"/>
  <c r="L982" i="22"/>
  <c r="J982" i="22"/>
  <c r="I982" i="22"/>
  <c r="P981" i="22"/>
  <c r="N981" i="22"/>
  <c r="L981" i="22"/>
  <c r="J981" i="22"/>
  <c r="I981" i="22"/>
  <c r="P980" i="22"/>
  <c r="N980" i="22"/>
  <c r="L980" i="22"/>
  <c r="J980" i="22"/>
  <c r="I980" i="22"/>
  <c r="P979" i="22"/>
  <c r="N979" i="22"/>
  <c r="L979" i="22"/>
  <c r="J979" i="22"/>
  <c r="I979" i="22"/>
  <c r="P978" i="22"/>
  <c r="N978" i="22"/>
  <c r="L978" i="22"/>
  <c r="J978" i="22"/>
  <c r="I978" i="22"/>
  <c r="P977" i="22"/>
  <c r="N977" i="22"/>
  <c r="L977" i="22"/>
  <c r="J977" i="22"/>
  <c r="I977" i="22"/>
  <c r="P976" i="22"/>
  <c r="N976" i="22"/>
  <c r="L976" i="22"/>
  <c r="J976" i="22"/>
  <c r="I976" i="22"/>
  <c r="P975" i="22"/>
  <c r="N975" i="22"/>
  <c r="L975" i="22"/>
  <c r="J975" i="22"/>
  <c r="I975" i="22"/>
  <c r="P974" i="22"/>
  <c r="N974" i="22"/>
  <c r="L974" i="22"/>
  <c r="J974" i="22"/>
  <c r="I974" i="22"/>
  <c r="P973" i="22"/>
  <c r="N973" i="22"/>
  <c r="L973" i="22"/>
  <c r="J973" i="22"/>
  <c r="I973" i="22"/>
  <c r="P972" i="22"/>
  <c r="N972" i="22"/>
  <c r="L972" i="22"/>
  <c r="J972" i="22"/>
  <c r="I972" i="22"/>
  <c r="H971" i="22"/>
  <c r="G971" i="22"/>
  <c r="E971" i="22"/>
  <c r="E995" i="22" s="1"/>
  <c r="U955" i="22"/>
  <c r="T955" i="22"/>
  <c r="S955" i="22"/>
  <c r="O955" i="22"/>
  <c r="M955" i="22"/>
  <c r="K955" i="22"/>
  <c r="H955" i="22"/>
  <c r="G955" i="22"/>
  <c r="F955" i="22"/>
  <c r="E955" i="22"/>
  <c r="O954" i="22"/>
  <c r="M954" i="22"/>
  <c r="K954" i="22"/>
  <c r="G954" i="22"/>
  <c r="F954" i="22"/>
  <c r="E954" i="22"/>
  <c r="U953" i="22"/>
  <c r="T953" i="22"/>
  <c r="S953" i="22"/>
  <c r="O953" i="22"/>
  <c r="M953" i="22"/>
  <c r="K953" i="22"/>
  <c r="H953" i="22"/>
  <c r="G953" i="22"/>
  <c r="F953" i="22"/>
  <c r="E953" i="22"/>
  <c r="U952" i="22"/>
  <c r="T952" i="22"/>
  <c r="S952" i="22"/>
  <c r="O952" i="22"/>
  <c r="M952" i="22"/>
  <c r="K952" i="22"/>
  <c r="H952" i="22"/>
  <c r="G952" i="22"/>
  <c r="F952" i="22"/>
  <c r="E952" i="22"/>
  <c r="U951" i="22"/>
  <c r="T951" i="22"/>
  <c r="S951" i="22"/>
  <c r="O951" i="22"/>
  <c r="M951" i="22"/>
  <c r="K951" i="22"/>
  <c r="H951" i="22"/>
  <c r="G951" i="22"/>
  <c r="F951" i="22"/>
  <c r="E951" i="22"/>
  <c r="U950" i="22"/>
  <c r="U2534" i="22" s="1"/>
  <c r="U2570" i="22" s="1"/>
  <c r="T950" i="22"/>
  <c r="T2534" i="22" s="1"/>
  <c r="T2570" i="22" s="1"/>
  <c r="S950" i="22"/>
  <c r="S2534" i="22" s="1"/>
  <c r="S2570" i="22" s="1"/>
  <c r="M950" i="22"/>
  <c r="M2534" i="22" s="1"/>
  <c r="K950" i="22"/>
  <c r="K2534" i="22" s="1"/>
  <c r="G950" i="22"/>
  <c r="F950" i="22"/>
  <c r="F2534" i="22" s="1"/>
  <c r="F2570" i="22" s="1"/>
  <c r="E950" i="22"/>
  <c r="U945" i="22"/>
  <c r="T945" i="22"/>
  <c r="S945" i="22"/>
  <c r="O945" i="22"/>
  <c r="M945" i="22"/>
  <c r="K945" i="22"/>
  <c r="H945" i="22"/>
  <c r="G945" i="22"/>
  <c r="F945" i="22"/>
  <c r="E945" i="22"/>
  <c r="D945" i="22"/>
  <c r="N944" i="22"/>
  <c r="L944" i="22"/>
  <c r="J944" i="22"/>
  <c r="I944" i="22"/>
  <c r="N943" i="22"/>
  <c r="L943" i="22"/>
  <c r="J943" i="22"/>
  <c r="I943" i="22"/>
  <c r="P941" i="22"/>
  <c r="N941" i="22"/>
  <c r="L941" i="22"/>
  <c r="J941" i="22"/>
  <c r="I941" i="22"/>
  <c r="U938" i="22"/>
  <c r="T938" i="22"/>
  <c r="S938" i="22"/>
  <c r="O938" i="22"/>
  <c r="M938" i="22"/>
  <c r="K938" i="22"/>
  <c r="H938" i="22"/>
  <c r="G938" i="22"/>
  <c r="F938" i="22"/>
  <c r="E938" i="22"/>
  <c r="P937" i="22"/>
  <c r="N937" i="22"/>
  <c r="L937" i="22"/>
  <c r="J937" i="22"/>
  <c r="I937" i="22"/>
  <c r="P936" i="22"/>
  <c r="N936" i="22"/>
  <c r="L936" i="22"/>
  <c r="J936" i="22"/>
  <c r="I936" i="22"/>
  <c r="P935" i="22"/>
  <c r="N935" i="22"/>
  <c r="L935" i="22"/>
  <c r="J935" i="22"/>
  <c r="I935" i="22"/>
  <c r="P934" i="22"/>
  <c r="N934" i="22"/>
  <c r="L934" i="22"/>
  <c r="J934" i="22"/>
  <c r="I934" i="22"/>
  <c r="P931" i="22"/>
  <c r="N931" i="22"/>
  <c r="L931" i="22"/>
  <c r="J931" i="22"/>
  <c r="I931" i="22"/>
  <c r="P930" i="22"/>
  <c r="N930" i="22"/>
  <c r="L930" i="22"/>
  <c r="J930" i="22"/>
  <c r="I930" i="22"/>
  <c r="P929" i="22"/>
  <c r="N929" i="22"/>
  <c r="L929" i="22"/>
  <c r="J929" i="22"/>
  <c r="I929" i="22"/>
  <c r="U928" i="22"/>
  <c r="U954" i="22" s="1"/>
  <c r="T928" i="22"/>
  <c r="T954" i="22" s="1"/>
  <c r="S928" i="22"/>
  <c r="S954" i="22" s="1"/>
  <c r="H928" i="22"/>
  <c r="P928" i="22" s="1"/>
  <c r="P927" i="22"/>
  <c r="N927" i="22"/>
  <c r="L927" i="22"/>
  <c r="J927" i="22"/>
  <c r="I927" i="22"/>
  <c r="P926" i="22"/>
  <c r="N926" i="22"/>
  <c r="L926" i="22"/>
  <c r="J926" i="22"/>
  <c r="I926" i="22"/>
  <c r="K925" i="22"/>
  <c r="K932" i="22" s="1"/>
  <c r="H925" i="22"/>
  <c r="F925" i="22"/>
  <c r="F932" i="22" s="1"/>
  <c r="U922" i="22"/>
  <c r="T922" i="22"/>
  <c r="S922" i="22"/>
  <c r="O922" i="22"/>
  <c r="M922" i="22"/>
  <c r="K922" i="22"/>
  <c r="H922" i="22"/>
  <c r="G922" i="22"/>
  <c r="F922" i="22"/>
  <c r="E922" i="22"/>
  <c r="P921" i="22"/>
  <c r="N921" i="22"/>
  <c r="L921" i="22"/>
  <c r="J921" i="22"/>
  <c r="I921" i="22"/>
  <c r="P920" i="22"/>
  <c r="N920" i="22"/>
  <c r="L920" i="22"/>
  <c r="J920" i="22"/>
  <c r="I920" i="22"/>
  <c r="U917" i="22"/>
  <c r="T917" i="22"/>
  <c r="S917" i="22"/>
  <c r="O917" i="22"/>
  <c r="M917" i="22"/>
  <c r="K917" i="22"/>
  <c r="H917" i="22"/>
  <c r="G917" i="22"/>
  <c r="F917" i="22"/>
  <c r="E917" i="22"/>
  <c r="P916" i="22"/>
  <c r="N916" i="22"/>
  <c r="L916" i="22"/>
  <c r="J916" i="22"/>
  <c r="I916" i="22"/>
  <c r="P915" i="22"/>
  <c r="N915" i="22"/>
  <c r="L915" i="22"/>
  <c r="J915" i="22"/>
  <c r="I915" i="22"/>
  <c r="P914" i="22"/>
  <c r="N914" i="22"/>
  <c r="L914" i="22"/>
  <c r="J914" i="22"/>
  <c r="I914" i="22"/>
  <c r="P913" i="22"/>
  <c r="N913" i="22"/>
  <c r="L913" i="22"/>
  <c r="J913" i="22"/>
  <c r="I913" i="22"/>
  <c r="U910" i="22"/>
  <c r="T910" i="22"/>
  <c r="S910" i="22"/>
  <c r="O910" i="22"/>
  <c r="M910" i="22"/>
  <c r="K910" i="22"/>
  <c r="H910" i="22"/>
  <c r="G910" i="22"/>
  <c r="F910" i="22"/>
  <c r="E910" i="22"/>
  <c r="P909" i="22"/>
  <c r="N909" i="22"/>
  <c r="L909" i="22"/>
  <c r="J909" i="22"/>
  <c r="I909" i="22"/>
  <c r="P908" i="22"/>
  <c r="N908" i="22"/>
  <c r="L908" i="22"/>
  <c r="J908" i="22"/>
  <c r="I908" i="22"/>
  <c r="P907" i="22"/>
  <c r="N907" i="22"/>
  <c r="L907" i="22"/>
  <c r="J907" i="22"/>
  <c r="I907" i="22"/>
  <c r="P906" i="22"/>
  <c r="N906" i="22"/>
  <c r="L906" i="22"/>
  <c r="J906" i="22"/>
  <c r="I906" i="22"/>
  <c r="P905" i="22"/>
  <c r="N905" i="22"/>
  <c r="L905" i="22"/>
  <c r="J905" i="22"/>
  <c r="I905" i="22"/>
  <c r="P904" i="22"/>
  <c r="N904" i="22"/>
  <c r="L904" i="22"/>
  <c r="J904" i="22"/>
  <c r="I904" i="22"/>
  <c r="P898" i="22"/>
  <c r="N898" i="22"/>
  <c r="L898" i="22"/>
  <c r="J898" i="22"/>
  <c r="I898" i="22"/>
  <c r="M897" i="22"/>
  <c r="G897" i="22"/>
  <c r="E897" i="22"/>
  <c r="E899" i="22" s="1"/>
  <c r="U893" i="22"/>
  <c r="T893" i="22"/>
  <c r="S893" i="22"/>
  <c r="O893" i="22"/>
  <c r="M893" i="22"/>
  <c r="K893" i="22"/>
  <c r="H893" i="22"/>
  <c r="G893" i="22"/>
  <c r="F893" i="22"/>
  <c r="E893" i="22"/>
  <c r="P892" i="22"/>
  <c r="N892" i="22"/>
  <c r="L892" i="22"/>
  <c r="J892" i="22"/>
  <c r="I892" i="22"/>
  <c r="P891" i="22"/>
  <c r="N891" i="22"/>
  <c r="L891" i="22"/>
  <c r="J891" i="22"/>
  <c r="I891" i="22"/>
  <c r="P890" i="22"/>
  <c r="N890" i="22"/>
  <c r="L890" i="22"/>
  <c r="J890" i="22"/>
  <c r="I890" i="22"/>
  <c r="F887" i="22"/>
  <c r="E887" i="22"/>
  <c r="P886" i="22"/>
  <c r="N886" i="22"/>
  <c r="L886" i="22"/>
  <c r="J886" i="22"/>
  <c r="I886" i="22"/>
  <c r="P885" i="22"/>
  <c r="N885" i="22"/>
  <c r="L885" i="22"/>
  <c r="J885" i="22"/>
  <c r="I885" i="22"/>
  <c r="P884" i="22"/>
  <c r="N884" i="22"/>
  <c r="L884" i="22"/>
  <c r="J884" i="22"/>
  <c r="I884" i="22"/>
  <c r="P883" i="22"/>
  <c r="N883" i="22"/>
  <c r="L883" i="22"/>
  <c r="J883" i="22"/>
  <c r="I883" i="22"/>
  <c r="P882" i="22"/>
  <c r="N882" i="22"/>
  <c r="L882" i="22"/>
  <c r="J882" i="22"/>
  <c r="I882" i="22"/>
  <c r="K879" i="22"/>
  <c r="P877" i="22"/>
  <c r="N877" i="22"/>
  <c r="L877" i="22"/>
  <c r="J877" i="22"/>
  <c r="I877" i="22"/>
  <c r="P876" i="22"/>
  <c r="N876" i="22"/>
  <c r="L876" i="22"/>
  <c r="J876" i="22"/>
  <c r="I876" i="22"/>
  <c r="P875" i="22"/>
  <c r="N875" i="22"/>
  <c r="L875" i="22"/>
  <c r="J875" i="22"/>
  <c r="I875" i="22"/>
  <c r="M873" i="22"/>
  <c r="M878" i="22" s="1"/>
  <c r="H873" i="22"/>
  <c r="U870" i="22"/>
  <c r="T870" i="22"/>
  <c r="S870" i="22"/>
  <c r="O870" i="22"/>
  <c r="M870" i="22"/>
  <c r="K870" i="22"/>
  <c r="H870" i="22"/>
  <c r="G870" i="22"/>
  <c r="F870" i="22"/>
  <c r="E870" i="22"/>
  <c r="P869" i="22"/>
  <c r="N869" i="22"/>
  <c r="L869" i="22"/>
  <c r="J869" i="22"/>
  <c r="I869" i="22"/>
  <c r="U865" i="22"/>
  <c r="T865" i="22"/>
  <c r="S865" i="22"/>
  <c r="O865" i="22"/>
  <c r="M865" i="22"/>
  <c r="K865" i="22"/>
  <c r="H865" i="22"/>
  <c r="G865" i="22"/>
  <c r="F865" i="22"/>
  <c r="E865" i="22"/>
  <c r="P863" i="22"/>
  <c r="N863" i="22"/>
  <c r="L863" i="22"/>
  <c r="J863" i="22"/>
  <c r="I863" i="22"/>
  <c r="P862" i="22"/>
  <c r="N862" i="22"/>
  <c r="L862" i="22"/>
  <c r="J862" i="22"/>
  <c r="I862" i="22"/>
  <c r="J858" i="22"/>
  <c r="P857" i="22"/>
  <c r="N857" i="22"/>
  <c r="L857" i="22"/>
  <c r="J857" i="22"/>
  <c r="I857" i="22"/>
  <c r="P856" i="22"/>
  <c r="N856" i="22"/>
  <c r="L856" i="22"/>
  <c r="J856" i="22"/>
  <c r="I856" i="22"/>
  <c r="P855" i="22"/>
  <c r="N855" i="22"/>
  <c r="L855" i="22"/>
  <c r="J855" i="22"/>
  <c r="I855" i="22"/>
  <c r="P854" i="22"/>
  <c r="N854" i="22"/>
  <c r="L854" i="22"/>
  <c r="J854" i="22"/>
  <c r="I854" i="22"/>
  <c r="P853" i="22"/>
  <c r="N853" i="22"/>
  <c r="L853" i="22"/>
  <c r="J853" i="22"/>
  <c r="I853" i="22"/>
  <c r="P852" i="22"/>
  <c r="N852" i="22"/>
  <c r="L852" i="22"/>
  <c r="J852" i="22"/>
  <c r="I852" i="22"/>
  <c r="P851" i="22"/>
  <c r="N851" i="22"/>
  <c r="L851" i="22"/>
  <c r="J851" i="22"/>
  <c r="I851" i="22"/>
  <c r="P850" i="22"/>
  <c r="N850" i="22"/>
  <c r="L850" i="22"/>
  <c r="J850" i="22"/>
  <c r="I850" i="22"/>
  <c r="P849" i="22"/>
  <c r="N849" i="22"/>
  <c r="L849" i="22"/>
  <c r="J849" i="22"/>
  <c r="I849" i="22"/>
  <c r="P848" i="22"/>
  <c r="N848" i="22"/>
  <c r="L848" i="22"/>
  <c r="J848" i="22"/>
  <c r="I848" i="22"/>
  <c r="P847" i="22"/>
  <c r="N847" i="22"/>
  <c r="L847" i="22"/>
  <c r="J847" i="22"/>
  <c r="I847" i="22"/>
  <c r="P846" i="22"/>
  <c r="N846" i="22"/>
  <c r="L846" i="22"/>
  <c r="J846" i="22"/>
  <c r="I846" i="22"/>
  <c r="P845" i="22"/>
  <c r="N845" i="22"/>
  <c r="L845" i="22"/>
  <c r="J845" i="22"/>
  <c r="I845" i="22"/>
  <c r="P844" i="22"/>
  <c r="N844" i="22"/>
  <c r="L844" i="22"/>
  <c r="J844" i="22"/>
  <c r="I844" i="22"/>
  <c r="P843" i="22"/>
  <c r="N843" i="22"/>
  <c r="L843" i="22"/>
  <c r="J843" i="22"/>
  <c r="I843" i="22"/>
  <c r="P842" i="22"/>
  <c r="N842" i="22"/>
  <c r="L842" i="22"/>
  <c r="J842" i="22"/>
  <c r="I842" i="22"/>
  <c r="K841" i="22"/>
  <c r="H841" i="22"/>
  <c r="U824" i="22"/>
  <c r="T824" i="22"/>
  <c r="S824" i="22"/>
  <c r="O824" i="22"/>
  <c r="M824" i="22"/>
  <c r="K824" i="22"/>
  <c r="H824" i="22"/>
  <c r="G824" i="22"/>
  <c r="F824" i="22"/>
  <c r="E824" i="22"/>
  <c r="U823" i="22"/>
  <c r="T823" i="22"/>
  <c r="S823" i="22"/>
  <c r="O823" i="22"/>
  <c r="M823" i="22"/>
  <c r="K823" i="22"/>
  <c r="H823" i="22"/>
  <c r="G823" i="22"/>
  <c r="F823" i="22"/>
  <c r="E823" i="22"/>
  <c r="U822" i="22"/>
  <c r="T822" i="22"/>
  <c r="S822" i="22"/>
  <c r="O822" i="22"/>
  <c r="M822" i="22"/>
  <c r="K822" i="22"/>
  <c r="H822" i="22"/>
  <c r="G822" i="22"/>
  <c r="F822" i="22"/>
  <c r="E822" i="22"/>
  <c r="U821" i="22"/>
  <c r="T821" i="22"/>
  <c r="S821" i="22"/>
  <c r="O821" i="22"/>
  <c r="M821" i="22"/>
  <c r="K821" i="22"/>
  <c r="H821" i="22"/>
  <c r="G821" i="22"/>
  <c r="F821" i="22"/>
  <c r="E821" i="22"/>
  <c r="U820" i="22"/>
  <c r="T820" i="22"/>
  <c r="S820" i="22"/>
  <c r="O820" i="22"/>
  <c r="M820" i="22"/>
  <c r="K820" i="22"/>
  <c r="H820" i="22"/>
  <c r="G820" i="22"/>
  <c r="F820" i="22"/>
  <c r="E820" i="22"/>
  <c r="U819" i="22"/>
  <c r="T819" i="22"/>
  <c r="S819" i="22"/>
  <c r="O819" i="22"/>
  <c r="M819" i="22"/>
  <c r="K819" i="22"/>
  <c r="H819" i="22"/>
  <c r="G819" i="22"/>
  <c r="F819" i="22"/>
  <c r="E819" i="22"/>
  <c r="P813" i="22"/>
  <c r="N813" i="22"/>
  <c r="L813" i="22"/>
  <c r="J813" i="22"/>
  <c r="I813" i="22"/>
  <c r="P812" i="22"/>
  <c r="N812" i="22"/>
  <c r="L812" i="22"/>
  <c r="J812" i="22"/>
  <c r="I812" i="22"/>
  <c r="P811" i="22"/>
  <c r="N811" i="22"/>
  <c r="L811" i="22"/>
  <c r="J811" i="22"/>
  <c r="I811" i="22"/>
  <c r="P810" i="22"/>
  <c r="N810" i="22"/>
  <c r="L810" i="22"/>
  <c r="J810" i="22"/>
  <c r="I810" i="22"/>
  <c r="P809" i="22"/>
  <c r="N809" i="22"/>
  <c r="L809" i="22"/>
  <c r="J809" i="22"/>
  <c r="I809" i="22"/>
  <c r="P808" i="22"/>
  <c r="N808" i="22"/>
  <c r="L808" i="22"/>
  <c r="J808" i="22"/>
  <c r="I808" i="22"/>
  <c r="P807" i="22"/>
  <c r="N807" i="22"/>
  <c r="L807" i="22"/>
  <c r="J807" i="22"/>
  <c r="I807" i="22"/>
  <c r="P806" i="22"/>
  <c r="N806" i="22"/>
  <c r="L806" i="22"/>
  <c r="J806" i="22"/>
  <c r="I806" i="22"/>
  <c r="U788" i="22"/>
  <c r="T788" i="22"/>
  <c r="S788" i="22"/>
  <c r="O788" i="22"/>
  <c r="M788" i="22"/>
  <c r="K788" i="22"/>
  <c r="H788" i="22"/>
  <c r="G788" i="22"/>
  <c r="F788" i="22"/>
  <c r="E788" i="22"/>
  <c r="O787" i="22"/>
  <c r="M787" i="22"/>
  <c r="K787" i="22"/>
  <c r="G787" i="22"/>
  <c r="F787" i="22"/>
  <c r="E787" i="22"/>
  <c r="U786" i="22"/>
  <c r="T786" i="22"/>
  <c r="S786" i="22"/>
  <c r="O786" i="22"/>
  <c r="M786" i="22"/>
  <c r="K786" i="22"/>
  <c r="H786" i="22"/>
  <c r="G786" i="22"/>
  <c r="F786" i="22"/>
  <c r="E786" i="22"/>
  <c r="U785" i="22"/>
  <c r="T785" i="22"/>
  <c r="S785" i="22"/>
  <c r="O785" i="22"/>
  <c r="M785" i="22"/>
  <c r="K785" i="22"/>
  <c r="H785" i="22"/>
  <c r="G785" i="22"/>
  <c r="F785" i="22"/>
  <c r="E785" i="22"/>
  <c r="U784" i="22"/>
  <c r="T784" i="22"/>
  <c r="S784" i="22"/>
  <c r="O784" i="22"/>
  <c r="M784" i="22"/>
  <c r="K784" i="22"/>
  <c r="H784" i="22"/>
  <c r="G784" i="22"/>
  <c r="F784" i="22"/>
  <c r="E784" i="22"/>
  <c r="U783" i="22"/>
  <c r="T783" i="22"/>
  <c r="S783" i="22"/>
  <c r="O783" i="22"/>
  <c r="M783" i="22"/>
  <c r="K783" i="22"/>
  <c r="H783" i="22"/>
  <c r="G783" i="22"/>
  <c r="F783" i="22"/>
  <c r="E783" i="22"/>
  <c r="P776" i="22"/>
  <c r="N776" i="22"/>
  <c r="L776" i="22"/>
  <c r="J776" i="22"/>
  <c r="I776" i="22"/>
  <c r="P775" i="22"/>
  <c r="N775" i="22"/>
  <c r="L775" i="22"/>
  <c r="J775" i="22"/>
  <c r="I775" i="22"/>
  <c r="P774" i="22"/>
  <c r="N774" i="22"/>
  <c r="L774" i="22"/>
  <c r="J774" i="22"/>
  <c r="I774" i="22"/>
  <c r="P773" i="22"/>
  <c r="N773" i="22"/>
  <c r="L773" i="22"/>
  <c r="J773" i="22"/>
  <c r="I773" i="22"/>
  <c r="U772" i="22"/>
  <c r="U787" i="22" s="1"/>
  <c r="T772" i="22"/>
  <c r="T787" i="22" s="1"/>
  <c r="S772" i="22"/>
  <c r="S787" i="22" s="1"/>
  <c r="H772" i="22"/>
  <c r="H787" i="22" s="1"/>
  <c r="P771" i="22"/>
  <c r="N771" i="22"/>
  <c r="L771" i="22"/>
  <c r="J771" i="22"/>
  <c r="I771" i="22"/>
  <c r="O770" i="22"/>
  <c r="O777" i="22" s="1"/>
  <c r="M770" i="22"/>
  <c r="M777" i="22" s="1"/>
  <c r="K770" i="22"/>
  <c r="K777" i="22" s="1"/>
  <c r="H770" i="22"/>
  <c r="G770" i="22"/>
  <c r="G777" i="22" s="1"/>
  <c r="F770" i="22"/>
  <c r="F777" i="22" s="1"/>
  <c r="E770" i="22"/>
  <c r="E777" i="22" s="1"/>
  <c r="P765" i="22"/>
  <c r="N765" i="22"/>
  <c r="L765" i="22"/>
  <c r="J765" i="22"/>
  <c r="I765" i="22"/>
  <c r="P764" i="22"/>
  <c r="N764" i="22"/>
  <c r="L764" i="22"/>
  <c r="J764" i="22"/>
  <c r="I764" i="22"/>
  <c r="P763" i="22"/>
  <c r="N763" i="22"/>
  <c r="L763" i="22"/>
  <c r="J763" i="22"/>
  <c r="I763" i="22"/>
  <c r="P762" i="22"/>
  <c r="N762" i="22"/>
  <c r="L762" i="22"/>
  <c r="J762" i="22"/>
  <c r="I762" i="22"/>
  <c r="P761" i="22"/>
  <c r="N761" i="22"/>
  <c r="L761" i="22"/>
  <c r="J761" i="22"/>
  <c r="I761" i="22"/>
  <c r="P760" i="22"/>
  <c r="N760" i="22"/>
  <c r="L760" i="22"/>
  <c r="J760" i="22"/>
  <c r="I760" i="22"/>
  <c r="P759" i="22"/>
  <c r="N759" i="22"/>
  <c r="L759" i="22"/>
  <c r="J759" i="22"/>
  <c r="I759" i="22"/>
  <c r="P758" i="22"/>
  <c r="N758" i="22"/>
  <c r="L758" i="22"/>
  <c r="J758" i="22"/>
  <c r="I758" i="22"/>
  <c r="P757" i="22"/>
  <c r="N757" i="22"/>
  <c r="L757" i="22"/>
  <c r="J757" i="22"/>
  <c r="I757" i="22"/>
  <c r="P756" i="22"/>
  <c r="N756" i="22"/>
  <c r="L756" i="22"/>
  <c r="J756" i="22"/>
  <c r="I756" i="22"/>
  <c r="P755" i="22"/>
  <c r="N755" i="22"/>
  <c r="L755" i="22"/>
  <c r="J755" i="22"/>
  <c r="I755" i="22"/>
  <c r="P754" i="22"/>
  <c r="N754" i="22"/>
  <c r="L754" i="22"/>
  <c r="J754" i="22"/>
  <c r="I754" i="22"/>
  <c r="H753" i="22"/>
  <c r="F753" i="22"/>
  <c r="F767" i="22" s="1"/>
  <c r="U736" i="22"/>
  <c r="T736" i="22"/>
  <c r="S736" i="22"/>
  <c r="O736" i="22"/>
  <c r="M736" i="22"/>
  <c r="K736" i="22"/>
  <c r="H736" i="22"/>
  <c r="F736" i="22"/>
  <c r="E736" i="22"/>
  <c r="U735" i="22"/>
  <c r="T735" i="22"/>
  <c r="S735" i="22"/>
  <c r="O735" i="22"/>
  <c r="M735" i="22"/>
  <c r="K735" i="22"/>
  <c r="H735" i="22"/>
  <c r="G735" i="22"/>
  <c r="F735" i="22"/>
  <c r="E735" i="22"/>
  <c r="U734" i="22"/>
  <c r="T734" i="22"/>
  <c r="S734" i="22"/>
  <c r="O734" i="22"/>
  <c r="M734" i="22"/>
  <c r="K734" i="22"/>
  <c r="H734" i="22"/>
  <c r="G734" i="22"/>
  <c r="F734" i="22"/>
  <c r="E734" i="22"/>
  <c r="U733" i="22"/>
  <c r="T733" i="22"/>
  <c r="S733" i="22"/>
  <c r="O733" i="22"/>
  <c r="M733" i="22"/>
  <c r="K733" i="22"/>
  <c r="H733" i="22"/>
  <c r="G733" i="22"/>
  <c r="F733" i="22"/>
  <c r="E733" i="22"/>
  <c r="U732" i="22"/>
  <c r="T732" i="22"/>
  <c r="S732" i="22"/>
  <c r="O732" i="22"/>
  <c r="M732" i="22"/>
  <c r="K732" i="22"/>
  <c r="H732" i="22"/>
  <c r="G732" i="22"/>
  <c r="F732" i="22"/>
  <c r="E732" i="22"/>
  <c r="U731" i="22"/>
  <c r="T731" i="22"/>
  <c r="S731" i="22"/>
  <c r="O731" i="22"/>
  <c r="M731" i="22"/>
  <c r="K731" i="22"/>
  <c r="H731" i="22"/>
  <c r="G731" i="22"/>
  <c r="F731" i="22"/>
  <c r="E731" i="22"/>
  <c r="E730" i="22"/>
  <c r="E725" i="22"/>
  <c r="P724" i="22"/>
  <c r="N724" i="22"/>
  <c r="L724" i="22"/>
  <c r="J724" i="22"/>
  <c r="I724" i="22"/>
  <c r="P723" i="22"/>
  <c r="N723" i="22"/>
  <c r="L723" i="22"/>
  <c r="J723" i="22"/>
  <c r="I723" i="22"/>
  <c r="P722" i="22"/>
  <c r="N722" i="22"/>
  <c r="L722" i="22"/>
  <c r="G722" i="22"/>
  <c r="P721" i="22"/>
  <c r="N721" i="22"/>
  <c r="L721" i="22"/>
  <c r="J721" i="22"/>
  <c r="I721" i="22"/>
  <c r="P720" i="22"/>
  <c r="N720" i="22"/>
  <c r="L720" i="22"/>
  <c r="J720" i="22"/>
  <c r="I720" i="22"/>
  <c r="P719" i="22"/>
  <c r="N719" i="22"/>
  <c r="L719" i="22"/>
  <c r="J719" i="22"/>
  <c r="I719" i="22"/>
  <c r="P718" i="22"/>
  <c r="N718" i="22"/>
  <c r="L718" i="22"/>
  <c r="J718" i="22"/>
  <c r="I718" i="22"/>
  <c r="P717" i="22"/>
  <c r="N717" i="22"/>
  <c r="L717" i="22"/>
  <c r="J717" i="22"/>
  <c r="I717" i="22"/>
  <c r="P716" i="22"/>
  <c r="N716" i="22"/>
  <c r="L716" i="22"/>
  <c r="J716" i="22"/>
  <c r="I716" i="22"/>
  <c r="P715" i="22"/>
  <c r="N715" i="22"/>
  <c r="L715" i="22"/>
  <c r="J715" i="22"/>
  <c r="I715" i="22"/>
  <c r="P714" i="22"/>
  <c r="N714" i="22"/>
  <c r="L714" i="22"/>
  <c r="J714" i="22"/>
  <c r="I714" i="22"/>
  <c r="P713" i="22"/>
  <c r="N713" i="22"/>
  <c r="L713" i="22"/>
  <c r="J713" i="22"/>
  <c r="I713" i="22"/>
  <c r="P712" i="22"/>
  <c r="N712" i="22"/>
  <c r="L712" i="22"/>
  <c r="J712" i="22"/>
  <c r="I712" i="22"/>
  <c r="P711" i="22"/>
  <c r="N711" i="22"/>
  <c r="L711" i="22"/>
  <c r="J711" i="22"/>
  <c r="I711" i="22"/>
  <c r="U692" i="22"/>
  <c r="T692" i="22"/>
  <c r="S692" i="22"/>
  <c r="O692" i="22"/>
  <c r="M692" i="22"/>
  <c r="K692" i="22"/>
  <c r="H692" i="22"/>
  <c r="G692" i="22"/>
  <c r="E692" i="22"/>
  <c r="U691" i="22"/>
  <c r="T691" i="22"/>
  <c r="S691" i="22"/>
  <c r="O691" i="22"/>
  <c r="M691" i="22"/>
  <c r="K691" i="22"/>
  <c r="H691" i="22"/>
  <c r="G691" i="22"/>
  <c r="F691" i="22"/>
  <c r="E691" i="22"/>
  <c r="U690" i="22"/>
  <c r="T690" i="22"/>
  <c r="S690" i="22"/>
  <c r="O690" i="22"/>
  <c r="M690" i="22"/>
  <c r="K690" i="22"/>
  <c r="H690" i="22"/>
  <c r="G690" i="22"/>
  <c r="F690" i="22"/>
  <c r="E690" i="22"/>
  <c r="U689" i="22"/>
  <c r="T689" i="22"/>
  <c r="S689" i="22"/>
  <c r="O689" i="22"/>
  <c r="M689" i="22"/>
  <c r="K689" i="22"/>
  <c r="H689" i="22"/>
  <c r="G689" i="22"/>
  <c r="F689" i="22"/>
  <c r="E689" i="22"/>
  <c r="U688" i="22"/>
  <c r="T688" i="22"/>
  <c r="S688" i="22"/>
  <c r="O688" i="22"/>
  <c r="M688" i="22"/>
  <c r="K688" i="22"/>
  <c r="H688" i="22"/>
  <c r="G688" i="22"/>
  <c r="F688" i="22"/>
  <c r="E688" i="22"/>
  <c r="U687" i="22"/>
  <c r="T687" i="22"/>
  <c r="S687" i="22"/>
  <c r="O687" i="22"/>
  <c r="M687" i="22"/>
  <c r="K687" i="22"/>
  <c r="H687" i="22"/>
  <c r="G687" i="22"/>
  <c r="F687" i="22"/>
  <c r="E687" i="22"/>
  <c r="U682" i="22"/>
  <c r="T682" i="22"/>
  <c r="S682" i="22"/>
  <c r="H682" i="22"/>
  <c r="F682" i="22"/>
  <c r="M681" i="22"/>
  <c r="K681" i="22"/>
  <c r="K682" i="22" s="1"/>
  <c r="P677" i="22"/>
  <c r="N677" i="22"/>
  <c r="L677" i="22"/>
  <c r="J677" i="22"/>
  <c r="I677" i="22"/>
  <c r="M676" i="22"/>
  <c r="M678" i="22" s="1"/>
  <c r="K676" i="22"/>
  <c r="H676" i="22"/>
  <c r="H678" i="22" s="1"/>
  <c r="G676" i="22"/>
  <c r="F676" i="22"/>
  <c r="F678" i="22" s="1"/>
  <c r="E676" i="22"/>
  <c r="E678" i="22" s="1"/>
  <c r="P672" i="22"/>
  <c r="N672" i="22"/>
  <c r="L672" i="22"/>
  <c r="J672" i="22"/>
  <c r="I672" i="22"/>
  <c r="P671" i="22"/>
  <c r="N671" i="22"/>
  <c r="L671" i="22"/>
  <c r="J671" i="22"/>
  <c r="I671" i="22"/>
  <c r="M670" i="22"/>
  <c r="M673" i="22" s="1"/>
  <c r="P665" i="22"/>
  <c r="N665" i="22"/>
  <c r="L665" i="22"/>
  <c r="J665" i="22"/>
  <c r="I665" i="22"/>
  <c r="P664" i="22"/>
  <c r="N664" i="22"/>
  <c r="L664" i="22"/>
  <c r="J664" i="22"/>
  <c r="I664" i="22"/>
  <c r="P663" i="22"/>
  <c r="N663" i="22"/>
  <c r="L663" i="22"/>
  <c r="J663" i="22"/>
  <c r="I663" i="22"/>
  <c r="P662" i="22"/>
  <c r="N662" i="22"/>
  <c r="L662" i="22"/>
  <c r="J662" i="22"/>
  <c r="I662" i="22"/>
  <c r="P661" i="22"/>
  <c r="N661" i="22"/>
  <c r="L661" i="22"/>
  <c r="J661" i="22"/>
  <c r="I661" i="22"/>
  <c r="P660" i="22"/>
  <c r="N660" i="22"/>
  <c r="L660" i="22"/>
  <c r="J660" i="22"/>
  <c r="I660" i="22"/>
  <c r="P659" i="22"/>
  <c r="N659" i="22"/>
  <c r="L659" i="22"/>
  <c r="J659" i="22"/>
  <c r="I659" i="22"/>
  <c r="P653" i="22"/>
  <c r="N653" i="22"/>
  <c r="L653" i="22"/>
  <c r="J653" i="22"/>
  <c r="I653" i="22"/>
  <c r="F653" i="22"/>
  <c r="P652" i="22"/>
  <c r="N652" i="22"/>
  <c r="L652" i="22"/>
  <c r="J652" i="22"/>
  <c r="I652" i="22"/>
  <c r="P651" i="22"/>
  <c r="N651" i="22"/>
  <c r="L651" i="22"/>
  <c r="J651" i="22"/>
  <c r="I651" i="22"/>
  <c r="P650" i="22"/>
  <c r="N650" i="22"/>
  <c r="L650" i="22"/>
  <c r="J650" i="22"/>
  <c r="I650" i="22"/>
  <c r="P649" i="22"/>
  <c r="N649" i="22"/>
  <c r="L649" i="22"/>
  <c r="J649" i="22"/>
  <c r="I649" i="22"/>
  <c r="P648" i="22"/>
  <c r="N648" i="22"/>
  <c r="L648" i="22"/>
  <c r="J648" i="22"/>
  <c r="I648" i="22"/>
  <c r="P647" i="22"/>
  <c r="N647" i="22"/>
  <c r="L647" i="22"/>
  <c r="J647" i="22"/>
  <c r="I647" i="22"/>
  <c r="P646" i="22"/>
  <c r="N646" i="22"/>
  <c r="L646" i="22"/>
  <c r="J646" i="22"/>
  <c r="I646" i="22"/>
  <c r="P645" i="22"/>
  <c r="N645" i="22"/>
  <c r="L645" i="22"/>
  <c r="J645" i="22"/>
  <c r="I645" i="22"/>
  <c r="P644" i="22"/>
  <c r="N644" i="22"/>
  <c r="L644" i="22"/>
  <c r="J644" i="22"/>
  <c r="I644" i="22"/>
  <c r="P643" i="22"/>
  <c r="N643" i="22"/>
  <c r="L643" i="22"/>
  <c r="J643" i="22"/>
  <c r="I643" i="22"/>
  <c r="P642" i="22"/>
  <c r="N642" i="22"/>
  <c r="L642" i="22"/>
  <c r="J642" i="22"/>
  <c r="I642" i="22"/>
  <c r="P641" i="22"/>
  <c r="N641" i="22"/>
  <c r="L641" i="22"/>
  <c r="J641" i="22"/>
  <c r="I641" i="22"/>
  <c r="P640" i="22"/>
  <c r="N640" i="22"/>
  <c r="L640" i="22"/>
  <c r="J640" i="22"/>
  <c r="I640" i="22"/>
  <c r="P635" i="22"/>
  <c r="J635" i="22"/>
  <c r="P634" i="22"/>
  <c r="N634" i="22"/>
  <c r="L634" i="22"/>
  <c r="J634" i="22"/>
  <c r="I634" i="22"/>
  <c r="P633" i="22"/>
  <c r="N633" i="22"/>
  <c r="L633" i="22"/>
  <c r="J633" i="22"/>
  <c r="I633" i="22"/>
  <c r="K632" i="22"/>
  <c r="K636" i="22" s="1"/>
  <c r="H632" i="22"/>
  <c r="H636" i="22" s="1"/>
  <c r="F632" i="22"/>
  <c r="F636" i="22" s="1"/>
  <c r="P627" i="22"/>
  <c r="N627" i="22"/>
  <c r="L627" i="22"/>
  <c r="J627" i="22"/>
  <c r="I627" i="22"/>
  <c r="P626" i="22"/>
  <c r="N626" i="22"/>
  <c r="L626" i="22"/>
  <c r="J626" i="22"/>
  <c r="I626" i="22"/>
  <c r="P625" i="22"/>
  <c r="N625" i="22"/>
  <c r="L625" i="22"/>
  <c r="J625" i="22"/>
  <c r="I625" i="22"/>
  <c r="P624" i="22"/>
  <c r="N624" i="22"/>
  <c r="L624" i="22"/>
  <c r="J624" i="22"/>
  <c r="I624" i="22"/>
  <c r="P623" i="22"/>
  <c r="N623" i="22"/>
  <c r="L623" i="22"/>
  <c r="J623" i="22"/>
  <c r="I623" i="22"/>
  <c r="P622" i="22"/>
  <c r="N622" i="22"/>
  <c r="L622" i="22"/>
  <c r="J622" i="22"/>
  <c r="I622" i="22"/>
  <c r="P621" i="22"/>
  <c r="N621" i="22"/>
  <c r="L621" i="22"/>
  <c r="J621" i="22"/>
  <c r="I621" i="22"/>
  <c r="P620" i="22"/>
  <c r="N620" i="22"/>
  <c r="L620" i="22"/>
  <c r="J620" i="22"/>
  <c r="I620" i="22"/>
  <c r="P619" i="22"/>
  <c r="N619" i="22"/>
  <c r="L619" i="22"/>
  <c r="J619" i="22"/>
  <c r="I619" i="22"/>
  <c r="P618" i="22"/>
  <c r="N618" i="22"/>
  <c r="L618" i="22"/>
  <c r="J618" i="22"/>
  <c r="I618" i="22"/>
  <c r="P617" i="22"/>
  <c r="N617" i="22"/>
  <c r="L617" i="22"/>
  <c r="J617" i="22"/>
  <c r="I617" i="22"/>
  <c r="P616" i="22"/>
  <c r="N616" i="22"/>
  <c r="L616" i="22"/>
  <c r="J616" i="22"/>
  <c r="I616" i="22"/>
  <c r="P615" i="22"/>
  <c r="N615" i="22"/>
  <c r="L615" i="22"/>
  <c r="J615" i="22"/>
  <c r="I615" i="22"/>
  <c r="P614" i="22"/>
  <c r="N614" i="22"/>
  <c r="L614" i="22"/>
  <c r="J614" i="22"/>
  <c r="I614" i="22"/>
  <c r="P613" i="22"/>
  <c r="N613" i="22"/>
  <c r="L613" i="22"/>
  <c r="J613" i="22"/>
  <c r="I613" i="22"/>
  <c r="P612" i="22"/>
  <c r="N612" i="22"/>
  <c r="L612" i="22"/>
  <c r="J612" i="22"/>
  <c r="I612" i="22"/>
  <c r="P611" i="22"/>
  <c r="N611" i="22"/>
  <c r="L611" i="22"/>
  <c r="J611" i="22"/>
  <c r="I611" i="22"/>
  <c r="P610" i="22"/>
  <c r="N610" i="22"/>
  <c r="L610" i="22"/>
  <c r="J610" i="22"/>
  <c r="I610" i="22"/>
  <c r="K609" i="22"/>
  <c r="U601" i="22"/>
  <c r="T601" i="22"/>
  <c r="S601" i="22"/>
  <c r="M601" i="22"/>
  <c r="K601" i="22"/>
  <c r="H601" i="22"/>
  <c r="U594" i="22"/>
  <c r="T594" i="22"/>
  <c r="S594" i="22"/>
  <c r="M594" i="22"/>
  <c r="K594" i="22"/>
  <c r="H594" i="22"/>
  <c r="G594" i="22"/>
  <c r="F594" i="22"/>
  <c r="E594" i="22"/>
  <c r="U593" i="22"/>
  <c r="T593" i="22"/>
  <c r="S593" i="22"/>
  <c r="M593" i="22"/>
  <c r="K593" i="22"/>
  <c r="H593" i="22"/>
  <c r="G593" i="22"/>
  <c r="F593" i="22"/>
  <c r="E593" i="22"/>
  <c r="U592" i="22"/>
  <c r="T592" i="22"/>
  <c r="S592" i="22"/>
  <c r="O592" i="22"/>
  <c r="M592" i="22"/>
  <c r="K592" i="22"/>
  <c r="H592" i="22"/>
  <c r="G592" i="22"/>
  <c r="F592" i="22"/>
  <c r="E592" i="22"/>
  <c r="U591" i="22"/>
  <c r="T591" i="22"/>
  <c r="S591" i="22"/>
  <c r="O591" i="22"/>
  <c r="M591" i="22"/>
  <c r="K591" i="22"/>
  <c r="H591" i="22"/>
  <c r="G591" i="22"/>
  <c r="F591" i="22"/>
  <c r="E591" i="22"/>
  <c r="U590" i="22"/>
  <c r="T590" i="22"/>
  <c r="S590" i="22"/>
  <c r="O590" i="22"/>
  <c r="M590" i="22"/>
  <c r="K590" i="22"/>
  <c r="H590" i="22"/>
  <c r="G590" i="22"/>
  <c r="F590" i="22"/>
  <c r="E590" i="22"/>
  <c r="U589" i="22"/>
  <c r="T589" i="22"/>
  <c r="S589" i="22"/>
  <c r="O589" i="22"/>
  <c r="M589" i="22"/>
  <c r="K589" i="22"/>
  <c r="H589" i="22"/>
  <c r="G589" i="22"/>
  <c r="F589" i="22"/>
  <c r="E589" i="22"/>
  <c r="P583" i="22"/>
  <c r="N583" i="22"/>
  <c r="L583" i="22"/>
  <c r="J583" i="22"/>
  <c r="I583" i="22"/>
  <c r="P582" i="22"/>
  <c r="N582" i="22"/>
  <c r="L582" i="22"/>
  <c r="J582" i="22"/>
  <c r="I582" i="22"/>
  <c r="P581" i="22"/>
  <c r="N581" i="22"/>
  <c r="L581" i="22"/>
  <c r="J581" i="22"/>
  <c r="I581" i="22"/>
  <c r="P580" i="22"/>
  <c r="N580" i="22"/>
  <c r="L580" i="22"/>
  <c r="J580" i="22"/>
  <c r="I580" i="22"/>
  <c r="P579" i="22"/>
  <c r="N579" i="22"/>
  <c r="L579" i="22"/>
  <c r="J579" i="22"/>
  <c r="I579" i="22"/>
  <c r="P578" i="22"/>
  <c r="N578" i="22"/>
  <c r="L578" i="22"/>
  <c r="J578" i="22"/>
  <c r="I578" i="22"/>
  <c r="P577" i="22"/>
  <c r="N577" i="22"/>
  <c r="L577" i="22"/>
  <c r="J577" i="22"/>
  <c r="I577" i="22"/>
  <c r="G576" i="22"/>
  <c r="E576" i="22"/>
  <c r="E584" i="22" s="1"/>
  <c r="P572" i="22"/>
  <c r="N572" i="22"/>
  <c r="L572" i="22"/>
  <c r="J572" i="22"/>
  <c r="I572" i="22"/>
  <c r="P571" i="22"/>
  <c r="N571" i="22"/>
  <c r="L571" i="22"/>
  <c r="J571" i="22"/>
  <c r="I571" i="22"/>
  <c r="P570" i="22"/>
  <c r="N570" i="22"/>
  <c r="L570" i="22"/>
  <c r="J570" i="22"/>
  <c r="I570" i="22"/>
  <c r="H569" i="22"/>
  <c r="H573" i="22" s="1"/>
  <c r="P564" i="22"/>
  <c r="N564" i="22"/>
  <c r="L564" i="22"/>
  <c r="J564" i="22"/>
  <c r="I564" i="22"/>
  <c r="P563" i="22"/>
  <c r="N563" i="22"/>
  <c r="L563" i="22"/>
  <c r="J563" i="22"/>
  <c r="I563" i="22"/>
  <c r="P562" i="22"/>
  <c r="N562" i="22"/>
  <c r="L562" i="22"/>
  <c r="J562" i="22"/>
  <c r="I562" i="22"/>
  <c r="P561" i="22"/>
  <c r="N561" i="22"/>
  <c r="L561" i="22"/>
  <c r="J561" i="22"/>
  <c r="I561" i="22"/>
  <c r="P560" i="22"/>
  <c r="N560" i="22"/>
  <c r="L560" i="22"/>
  <c r="J560" i="22"/>
  <c r="I560" i="22"/>
  <c r="P559" i="22"/>
  <c r="N559" i="22"/>
  <c r="L559" i="22"/>
  <c r="J559" i="22"/>
  <c r="I559" i="22"/>
  <c r="P558" i="22"/>
  <c r="N558" i="22"/>
  <c r="L558" i="22"/>
  <c r="J558" i="22"/>
  <c r="I558" i="22"/>
  <c r="P557" i="22"/>
  <c r="N557" i="22"/>
  <c r="L557" i="22"/>
  <c r="J557" i="22"/>
  <c r="I557" i="22"/>
  <c r="P556" i="22"/>
  <c r="N556" i="22"/>
  <c r="L556" i="22"/>
  <c r="J556" i="22"/>
  <c r="I556" i="22"/>
  <c r="F555" i="22"/>
  <c r="F565" i="22" s="1"/>
  <c r="E555" i="22"/>
  <c r="E565" i="22" s="1"/>
  <c r="P551" i="22"/>
  <c r="N551" i="22"/>
  <c r="L551" i="22"/>
  <c r="J551" i="22"/>
  <c r="I551" i="22"/>
  <c r="P550" i="22"/>
  <c r="N550" i="22"/>
  <c r="L550" i="22"/>
  <c r="J550" i="22"/>
  <c r="I550" i="22"/>
  <c r="P549" i="22"/>
  <c r="N549" i="22"/>
  <c r="L549" i="22"/>
  <c r="J549" i="22"/>
  <c r="I549" i="22"/>
  <c r="G548" i="22"/>
  <c r="M537" i="22"/>
  <c r="U532" i="22"/>
  <c r="T532" i="22"/>
  <c r="S532" i="22"/>
  <c r="O532" i="22"/>
  <c r="M532" i="22"/>
  <c r="K532" i="22"/>
  <c r="H532" i="22"/>
  <c r="G532" i="22"/>
  <c r="F532" i="22"/>
  <c r="E532" i="22"/>
  <c r="U531" i="22"/>
  <c r="T531" i="22"/>
  <c r="S531" i="22"/>
  <c r="O531" i="22"/>
  <c r="M531" i="22"/>
  <c r="K531" i="22"/>
  <c r="H531" i="22"/>
  <c r="G531" i="22"/>
  <c r="F531" i="22"/>
  <c r="E531" i="22"/>
  <c r="U530" i="22"/>
  <c r="T530" i="22"/>
  <c r="S530" i="22"/>
  <c r="O530" i="22"/>
  <c r="M530" i="22"/>
  <c r="K530" i="22"/>
  <c r="H530" i="22"/>
  <c r="G530" i="22"/>
  <c r="F530" i="22"/>
  <c r="E530" i="22"/>
  <c r="U529" i="22"/>
  <c r="T529" i="22"/>
  <c r="S529" i="22"/>
  <c r="O529" i="22"/>
  <c r="M529" i="22"/>
  <c r="K529" i="22"/>
  <c r="H529" i="22"/>
  <c r="G529" i="22"/>
  <c r="F529" i="22"/>
  <c r="E529" i="22"/>
  <c r="U528" i="22"/>
  <c r="T528" i="22"/>
  <c r="S528" i="22"/>
  <c r="O528" i="22"/>
  <c r="M528" i="22"/>
  <c r="K528" i="22"/>
  <c r="H528" i="22"/>
  <c r="G528" i="22"/>
  <c r="F528" i="22"/>
  <c r="E528" i="22"/>
  <c r="U527" i="22"/>
  <c r="T527" i="22"/>
  <c r="S527" i="22"/>
  <c r="O527" i="22"/>
  <c r="M527" i="22"/>
  <c r="K527" i="22"/>
  <c r="H527" i="22"/>
  <c r="G527" i="22"/>
  <c r="F527" i="22"/>
  <c r="E527" i="22"/>
  <c r="P525" i="22"/>
  <c r="N525" i="22"/>
  <c r="L525" i="22"/>
  <c r="J525" i="22"/>
  <c r="I525" i="22"/>
  <c r="U522" i="22"/>
  <c r="T522" i="22"/>
  <c r="S522" i="22"/>
  <c r="O522" i="22"/>
  <c r="M522" i="22"/>
  <c r="K522" i="22"/>
  <c r="H522" i="22"/>
  <c r="G522" i="22"/>
  <c r="F522" i="22"/>
  <c r="E522" i="22"/>
  <c r="P521" i="22"/>
  <c r="N521" i="22"/>
  <c r="L521" i="22"/>
  <c r="J521" i="22"/>
  <c r="I521" i="22"/>
  <c r="P520" i="22"/>
  <c r="N520" i="22"/>
  <c r="L520" i="22"/>
  <c r="J520" i="22"/>
  <c r="I520" i="22"/>
  <c r="P516" i="22"/>
  <c r="N516" i="22"/>
  <c r="L516" i="22"/>
  <c r="J516" i="22"/>
  <c r="I516" i="22"/>
  <c r="P515" i="22"/>
  <c r="N515" i="22"/>
  <c r="L515" i="22"/>
  <c r="J515" i="22"/>
  <c r="I515" i="22"/>
  <c r="P514" i="22"/>
  <c r="N514" i="22"/>
  <c r="L514" i="22"/>
  <c r="J514" i="22"/>
  <c r="I514" i="22"/>
  <c r="P513" i="22"/>
  <c r="N513" i="22"/>
  <c r="L513" i="22"/>
  <c r="J513" i="22"/>
  <c r="I513" i="22"/>
  <c r="P512" i="22"/>
  <c r="N512" i="22"/>
  <c r="L512" i="22"/>
  <c r="J512" i="22"/>
  <c r="I512" i="22"/>
  <c r="P511" i="22"/>
  <c r="N511" i="22"/>
  <c r="L511" i="22"/>
  <c r="J511" i="22"/>
  <c r="I511" i="22"/>
  <c r="P510" i="22"/>
  <c r="N510" i="22"/>
  <c r="L510" i="22"/>
  <c r="J510" i="22"/>
  <c r="I510" i="22"/>
  <c r="P509" i="22"/>
  <c r="N509" i="22"/>
  <c r="L509" i="22"/>
  <c r="J509" i="22"/>
  <c r="I509" i="22"/>
  <c r="P508" i="22"/>
  <c r="N508" i="22"/>
  <c r="L508" i="22"/>
  <c r="J508" i="22"/>
  <c r="I508" i="22"/>
  <c r="P507" i="22"/>
  <c r="N507" i="22"/>
  <c r="L507" i="22"/>
  <c r="J507" i="22"/>
  <c r="I507" i="22"/>
  <c r="P506" i="22"/>
  <c r="N506" i="22"/>
  <c r="L506" i="22"/>
  <c r="J506" i="22"/>
  <c r="I506" i="22"/>
  <c r="P505" i="22"/>
  <c r="N505" i="22"/>
  <c r="L505" i="22"/>
  <c r="J505" i="22"/>
  <c r="I505" i="22"/>
  <c r="M504" i="22"/>
  <c r="E504" i="22"/>
  <c r="E517" i="22" s="1"/>
  <c r="U485" i="22"/>
  <c r="T485" i="22"/>
  <c r="S485" i="22"/>
  <c r="O485" i="22"/>
  <c r="M485" i="22"/>
  <c r="K485" i="22"/>
  <c r="H485" i="22"/>
  <c r="G485" i="22"/>
  <c r="F485" i="22"/>
  <c r="E485" i="22"/>
  <c r="U484" i="22"/>
  <c r="T484" i="22"/>
  <c r="S484" i="22"/>
  <c r="O484" i="22"/>
  <c r="M484" i="22"/>
  <c r="K484" i="22"/>
  <c r="H484" i="22"/>
  <c r="G484" i="22"/>
  <c r="F484" i="22"/>
  <c r="E484" i="22"/>
  <c r="U483" i="22"/>
  <c r="T483" i="22"/>
  <c r="S483" i="22"/>
  <c r="O483" i="22"/>
  <c r="M483" i="22"/>
  <c r="K483" i="22"/>
  <c r="H483" i="22"/>
  <c r="G483" i="22"/>
  <c r="F483" i="22"/>
  <c r="E483" i="22"/>
  <c r="U482" i="22"/>
  <c r="T482" i="22"/>
  <c r="S482" i="22"/>
  <c r="O482" i="22"/>
  <c r="M482" i="22"/>
  <c r="K482" i="22"/>
  <c r="H482" i="22"/>
  <c r="G482" i="22"/>
  <c r="F482" i="22"/>
  <c r="E482" i="22"/>
  <c r="U481" i="22"/>
  <c r="T481" i="22"/>
  <c r="S481" i="22"/>
  <c r="O481" i="22"/>
  <c r="M481" i="22"/>
  <c r="K481" i="22"/>
  <c r="H481" i="22"/>
  <c r="G481" i="22"/>
  <c r="F481" i="22"/>
  <c r="E481" i="22"/>
  <c r="U480" i="22"/>
  <c r="T480" i="22"/>
  <c r="S480" i="22"/>
  <c r="O480" i="22"/>
  <c r="M480" i="22"/>
  <c r="K480" i="22"/>
  <c r="H480" i="22"/>
  <c r="G480" i="22"/>
  <c r="F480" i="22"/>
  <c r="E480" i="22"/>
  <c r="P475" i="22"/>
  <c r="N475" i="22"/>
  <c r="L475" i="22"/>
  <c r="J475" i="22"/>
  <c r="I475" i="22"/>
  <c r="P474" i="22"/>
  <c r="N474" i="22"/>
  <c r="L474" i="22"/>
  <c r="J474" i="22"/>
  <c r="I474" i="22"/>
  <c r="P473" i="22"/>
  <c r="N473" i="22"/>
  <c r="L473" i="22"/>
  <c r="J473" i="22"/>
  <c r="I473" i="22"/>
  <c r="P472" i="22"/>
  <c r="N472" i="22"/>
  <c r="L472" i="22"/>
  <c r="J472" i="22"/>
  <c r="I472" i="22"/>
  <c r="P471" i="22"/>
  <c r="N471" i="22"/>
  <c r="L471" i="22"/>
  <c r="J471" i="22"/>
  <c r="I471" i="22"/>
  <c r="P470" i="22"/>
  <c r="N470" i="22"/>
  <c r="L470" i="22"/>
  <c r="J470" i="22"/>
  <c r="I470" i="22"/>
  <c r="U469" i="22"/>
  <c r="U479" i="22" s="1"/>
  <c r="T469" i="22"/>
  <c r="T479" i="22" s="1"/>
  <c r="S469" i="22"/>
  <c r="S479" i="22" s="1"/>
  <c r="O469" i="22"/>
  <c r="M469" i="22"/>
  <c r="M476" i="22" s="1"/>
  <c r="K469" i="22"/>
  <c r="H469" i="22"/>
  <c r="G469" i="22"/>
  <c r="F469" i="22"/>
  <c r="E469" i="22"/>
  <c r="E479" i="22" s="1"/>
  <c r="M459" i="22"/>
  <c r="K459" i="22"/>
  <c r="H459" i="22"/>
  <c r="U453" i="22"/>
  <c r="T453" i="22"/>
  <c r="S453" i="22"/>
  <c r="O453" i="22"/>
  <c r="M453" i="22"/>
  <c r="K453" i="22"/>
  <c r="H453" i="22"/>
  <c r="G453" i="22"/>
  <c r="F453" i="22"/>
  <c r="E453" i="22"/>
  <c r="U452" i="22"/>
  <c r="T452" i="22"/>
  <c r="S452" i="22"/>
  <c r="O452" i="22"/>
  <c r="M452" i="22"/>
  <c r="K452" i="22"/>
  <c r="H452" i="22"/>
  <c r="G452" i="22"/>
  <c r="F452" i="22"/>
  <c r="E452" i="22"/>
  <c r="U451" i="22"/>
  <c r="T451" i="22"/>
  <c r="S451" i="22"/>
  <c r="O451" i="22"/>
  <c r="M451" i="22"/>
  <c r="K451" i="22"/>
  <c r="H451" i="22"/>
  <c r="G451" i="22"/>
  <c r="F451" i="22"/>
  <c r="E451" i="22"/>
  <c r="U450" i="22"/>
  <c r="T450" i="22"/>
  <c r="S450" i="22"/>
  <c r="O450" i="22"/>
  <c r="M450" i="22"/>
  <c r="K450" i="22"/>
  <c r="H450" i="22"/>
  <c r="G450" i="22"/>
  <c r="F450" i="22"/>
  <c r="E450" i="22"/>
  <c r="U449" i="22"/>
  <c r="T449" i="22"/>
  <c r="S449" i="22"/>
  <c r="O449" i="22"/>
  <c r="M449" i="22"/>
  <c r="K449" i="22"/>
  <c r="H449" i="22"/>
  <c r="G449" i="22"/>
  <c r="F449" i="22"/>
  <c r="E449" i="22"/>
  <c r="U448" i="22"/>
  <c r="T448" i="22"/>
  <c r="S448" i="22"/>
  <c r="O448" i="22"/>
  <c r="M448" i="22"/>
  <c r="K448" i="22"/>
  <c r="H448" i="22"/>
  <c r="G448" i="22"/>
  <c r="F448" i="22"/>
  <c r="E448" i="22"/>
  <c r="U447" i="22"/>
  <c r="T447" i="22"/>
  <c r="S447" i="22"/>
  <c r="O447" i="22"/>
  <c r="I18" i="416" s="1"/>
  <c r="M447" i="22"/>
  <c r="K447" i="22"/>
  <c r="H447" i="22"/>
  <c r="G447" i="22"/>
  <c r="F447" i="22"/>
  <c r="E447" i="22"/>
  <c r="U443" i="22"/>
  <c r="T443" i="22"/>
  <c r="S443" i="22"/>
  <c r="O443" i="22"/>
  <c r="M443" i="22"/>
  <c r="N443" i="22" s="1"/>
  <c r="K443" i="22"/>
  <c r="L443" i="22" s="1"/>
  <c r="H443" i="22"/>
  <c r="G443" i="22"/>
  <c r="F443" i="22"/>
  <c r="E443" i="22"/>
  <c r="P442" i="22"/>
  <c r="P441" i="22"/>
  <c r="N441" i="22"/>
  <c r="L441" i="22"/>
  <c r="J441" i="22"/>
  <c r="P440" i="22"/>
  <c r="N440" i="22"/>
  <c r="L440" i="22"/>
  <c r="J440" i="22"/>
  <c r="P439" i="22"/>
  <c r="N439" i="22"/>
  <c r="L439" i="22"/>
  <c r="J439" i="22"/>
  <c r="P438" i="22"/>
  <c r="N438" i="22"/>
  <c r="L438" i="22"/>
  <c r="J438" i="22"/>
  <c r="P437" i="22"/>
  <c r="N437" i="22"/>
  <c r="L437" i="22"/>
  <c r="J437" i="22"/>
  <c r="P436" i="22"/>
  <c r="N436" i="22"/>
  <c r="L436" i="22"/>
  <c r="J436" i="22"/>
  <c r="P435" i="22"/>
  <c r="N435" i="22"/>
  <c r="L435" i="22"/>
  <c r="J435" i="22"/>
  <c r="P434" i="22"/>
  <c r="N434" i="22"/>
  <c r="L434" i="22"/>
  <c r="J434" i="22"/>
  <c r="P433" i="22"/>
  <c r="N433" i="22"/>
  <c r="L433" i="22"/>
  <c r="J433" i="22"/>
  <c r="U431" i="22"/>
  <c r="T431" i="22"/>
  <c r="S431" i="22"/>
  <c r="O431" i="22"/>
  <c r="M431" i="22"/>
  <c r="K431" i="22"/>
  <c r="H431" i="22"/>
  <c r="G431" i="22"/>
  <c r="F431" i="22"/>
  <c r="E431" i="22"/>
  <c r="P430" i="22"/>
  <c r="P429" i="22"/>
  <c r="N429" i="22"/>
  <c r="L429" i="22"/>
  <c r="J429" i="22"/>
  <c r="P428" i="22"/>
  <c r="N428" i="22"/>
  <c r="L428" i="22"/>
  <c r="J428" i="22"/>
  <c r="P427" i="22"/>
  <c r="N427" i="22"/>
  <c r="L427" i="22"/>
  <c r="J427" i="22"/>
  <c r="P426" i="22"/>
  <c r="N426" i="22"/>
  <c r="L426" i="22"/>
  <c r="J426" i="22"/>
  <c r="P425" i="22"/>
  <c r="N425" i="22"/>
  <c r="L425" i="22"/>
  <c r="J425" i="22"/>
  <c r="U420" i="22"/>
  <c r="T420" i="22"/>
  <c r="S420" i="22"/>
  <c r="O420" i="22"/>
  <c r="M420" i="22"/>
  <c r="K420" i="22"/>
  <c r="H420" i="22"/>
  <c r="G420" i="22"/>
  <c r="F420" i="22"/>
  <c r="E420" i="22"/>
  <c r="P419" i="22"/>
  <c r="P418" i="22"/>
  <c r="J418" i="22"/>
  <c r="P417" i="22"/>
  <c r="J417" i="22"/>
  <c r="P416" i="22"/>
  <c r="J416" i="22"/>
  <c r="U413" i="22"/>
  <c r="T413" i="22"/>
  <c r="S413" i="22"/>
  <c r="O413" i="22"/>
  <c r="M413" i="22"/>
  <c r="K413" i="22"/>
  <c r="H413" i="22"/>
  <c r="G413" i="22"/>
  <c r="F413" i="22"/>
  <c r="E413" i="22"/>
  <c r="P412" i="22"/>
  <c r="P411" i="22"/>
  <c r="N411" i="22"/>
  <c r="L411" i="22"/>
  <c r="J411" i="22"/>
  <c r="P410" i="22"/>
  <c r="N410" i="22"/>
  <c r="L410" i="22"/>
  <c r="J410" i="22"/>
  <c r="P409" i="22"/>
  <c r="N409" i="22"/>
  <c r="L409" i="22"/>
  <c r="J409" i="22"/>
  <c r="P408" i="22"/>
  <c r="N408" i="22"/>
  <c r="L408" i="22"/>
  <c r="J408" i="22"/>
  <c r="P407" i="22"/>
  <c r="N407" i="22"/>
  <c r="L407" i="22"/>
  <c r="J407" i="22"/>
  <c r="P406" i="22"/>
  <c r="N406" i="22"/>
  <c r="L406" i="22"/>
  <c r="J406" i="22"/>
  <c r="U402" i="22"/>
  <c r="T402" i="22"/>
  <c r="S402" i="22"/>
  <c r="O402" i="22"/>
  <c r="M402" i="22"/>
  <c r="K402" i="22"/>
  <c r="H402" i="22"/>
  <c r="G402" i="22"/>
  <c r="F402" i="22"/>
  <c r="E402" i="22"/>
  <c r="P401" i="22"/>
  <c r="P400" i="22"/>
  <c r="N400" i="22"/>
  <c r="L400" i="22"/>
  <c r="J400" i="22"/>
  <c r="U396" i="22"/>
  <c r="T396" i="22"/>
  <c r="S396" i="22"/>
  <c r="O396" i="22"/>
  <c r="M396" i="22"/>
  <c r="K396" i="22"/>
  <c r="H396" i="22"/>
  <c r="G396" i="22"/>
  <c r="F396" i="22"/>
  <c r="E396" i="22"/>
  <c r="P395" i="22"/>
  <c r="P394" i="22"/>
  <c r="N394" i="22"/>
  <c r="L394" i="22"/>
  <c r="J394" i="22"/>
  <c r="U391" i="22"/>
  <c r="T391" i="22"/>
  <c r="S391" i="22"/>
  <c r="O391" i="22"/>
  <c r="M391" i="22"/>
  <c r="K391" i="22"/>
  <c r="H391" i="22"/>
  <c r="G391" i="22"/>
  <c r="F391" i="22"/>
  <c r="E391" i="22"/>
  <c r="P390" i="22"/>
  <c r="N390" i="22"/>
  <c r="L390" i="22"/>
  <c r="P389" i="22"/>
  <c r="N389" i="22"/>
  <c r="L389" i="22"/>
  <c r="J389" i="22"/>
  <c r="P388" i="22"/>
  <c r="N388" i="22"/>
  <c r="L388" i="22"/>
  <c r="J388" i="22"/>
  <c r="P387" i="22"/>
  <c r="N387" i="22"/>
  <c r="L387" i="22"/>
  <c r="J387" i="22"/>
  <c r="P386" i="22"/>
  <c r="N386" i="22"/>
  <c r="L386" i="22"/>
  <c r="J386" i="22"/>
  <c r="P385" i="22"/>
  <c r="N385" i="22"/>
  <c r="L385" i="22"/>
  <c r="J385" i="22"/>
  <c r="P384" i="22"/>
  <c r="N384" i="22"/>
  <c r="L384" i="22"/>
  <c r="J384" i="22"/>
  <c r="P383" i="22"/>
  <c r="N383" i="22"/>
  <c r="L383" i="22"/>
  <c r="J383" i="22"/>
  <c r="U380" i="22"/>
  <c r="T380" i="22"/>
  <c r="S380" i="22"/>
  <c r="O380" i="22"/>
  <c r="M380" i="22"/>
  <c r="K380" i="22"/>
  <c r="H380" i="22"/>
  <c r="G380" i="22"/>
  <c r="F380" i="22"/>
  <c r="E380" i="22"/>
  <c r="P379" i="22"/>
  <c r="N379" i="22"/>
  <c r="L379" i="22"/>
  <c r="P378" i="22"/>
  <c r="N378" i="22"/>
  <c r="L378" i="22"/>
  <c r="J378" i="22"/>
  <c r="P377" i="22"/>
  <c r="N377" i="22"/>
  <c r="L377" i="22"/>
  <c r="J377" i="22"/>
  <c r="P376" i="22"/>
  <c r="N376" i="22"/>
  <c r="L376" i="22"/>
  <c r="J376" i="22"/>
  <c r="P375" i="22"/>
  <c r="N375" i="22"/>
  <c r="L375" i="22"/>
  <c r="J375" i="22"/>
  <c r="P374" i="22"/>
  <c r="N374" i="22"/>
  <c r="L374" i="22"/>
  <c r="J374" i="22"/>
  <c r="P373" i="22"/>
  <c r="N373" i="22"/>
  <c r="L373" i="22"/>
  <c r="J373" i="22"/>
  <c r="P372" i="22"/>
  <c r="N372" i="22"/>
  <c r="L372" i="22"/>
  <c r="J372" i="22"/>
  <c r="P371" i="22"/>
  <c r="N371" i="22"/>
  <c r="L371" i="22"/>
  <c r="J371" i="22"/>
  <c r="U362" i="22"/>
  <c r="T362" i="22"/>
  <c r="S362" i="22"/>
  <c r="M362" i="22"/>
  <c r="K362" i="22"/>
  <c r="H362" i="22"/>
  <c r="F360" i="22"/>
  <c r="U355" i="22"/>
  <c r="T355" i="22"/>
  <c r="S355" i="22"/>
  <c r="O355" i="22"/>
  <c r="K355" i="22"/>
  <c r="H355" i="22"/>
  <c r="E355" i="22"/>
  <c r="U354" i="22"/>
  <c r="T354" i="22"/>
  <c r="S354" i="22"/>
  <c r="O354" i="22"/>
  <c r="M354" i="22"/>
  <c r="K354" i="22"/>
  <c r="H354" i="22"/>
  <c r="G354" i="22"/>
  <c r="F354" i="22"/>
  <c r="E354" i="22"/>
  <c r="U353" i="22"/>
  <c r="T353" i="22"/>
  <c r="S353" i="22"/>
  <c r="O353" i="22"/>
  <c r="M353" i="22"/>
  <c r="K353" i="22"/>
  <c r="H353" i="22"/>
  <c r="G353" i="22"/>
  <c r="F353" i="22"/>
  <c r="E353" i="22"/>
  <c r="U352" i="22"/>
  <c r="T352" i="22"/>
  <c r="S352" i="22"/>
  <c r="O352" i="22"/>
  <c r="M352" i="22"/>
  <c r="K352" i="22"/>
  <c r="H352" i="22"/>
  <c r="G352" i="22"/>
  <c r="F352" i="22"/>
  <c r="E352" i="22"/>
  <c r="U351" i="22"/>
  <c r="T351" i="22"/>
  <c r="S351" i="22"/>
  <c r="O351" i="22"/>
  <c r="M351" i="22"/>
  <c r="K351" i="22"/>
  <c r="H351" i="22"/>
  <c r="G351" i="22"/>
  <c r="F351" i="22"/>
  <c r="E351" i="22"/>
  <c r="U350" i="22"/>
  <c r="T350" i="22"/>
  <c r="S350" i="22"/>
  <c r="O350" i="22"/>
  <c r="M350" i="22"/>
  <c r="K350" i="22"/>
  <c r="H350" i="22"/>
  <c r="G350" i="22"/>
  <c r="F350" i="22"/>
  <c r="E350" i="22"/>
  <c r="P343" i="22"/>
  <c r="N343" i="22"/>
  <c r="L343" i="22"/>
  <c r="J343" i="22"/>
  <c r="I343" i="22"/>
  <c r="P342" i="22"/>
  <c r="N342" i="22"/>
  <c r="L342" i="22"/>
  <c r="J342" i="22"/>
  <c r="I342" i="22"/>
  <c r="P341" i="22"/>
  <c r="N341" i="22"/>
  <c r="L341" i="22"/>
  <c r="J341" i="22"/>
  <c r="I341" i="22"/>
  <c r="P340" i="22"/>
  <c r="N340" i="22"/>
  <c r="L340" i="22"/>
  <c r="J340" i="22"/>
  <c r="I340" i="22"/>
  <c r="P331" i="22"/>
  <c r="N331" i="22"/>
  <c r="L331" i="22"/>
  <c r="J331" i="22"/>
  <c r="I331" i="22"/>
  <c r="P330" i="22"/>
  <c r="N330" i="22"/>
  <c r="L330" i="22"/>
  <c r="J330" i="22"/>
  <c r="I330" i="22"/>
  <c r="P329" i="22"/>
  <c r="N329" i="22"/>
  <c r="L329" i="22"/>
  <c r="J329" i="22"/>
  <c r="I329" i="22"/>
  <c r="P328" i="22"/>
  <c r="N328" i="22"/>
  <c r="L328" i="22"/>
  <c r="J328" i="22"/>
  <c r="I328" i="22"/>
  <c r="P327" i="22"/>
  <c r="N327" i="22"/>
  <c r="L327" i="22"/>
  <c r="J327" i="22"/>
  <c r="I327" i="22"/>
  <c r="P326" i="22"/>
  <c r="N326" i="22"/>
  <c r="L326" i="22"/>
  <c r="J326" i="22"/>
  <c r="I326" i="22"/>
  <c r="P325" i="22"/>
  <c r="N325" i="22"/>
  <c r="L325" i="22"/>
  <c r="J325" i="22"/>
  <c r="I325" i="22"/>
  <c r="U324" i="22"/>
  <c r="U332" i="22" s="1"/>
  <c r="T324" i="22"/>
  <c r="T332" i="22" s="1"/>
  <c r="S324" i="22"/>
  <c r="S332" i="22" s="1"/>
  <c r="O324" i="22"/>
  <c r="M324" i="22"/>
  <c r="M332" i="22" s="1"/>
  <c r="K324" i="22"/>
  <c r="K332" i="22" s="1"/>
  <c r="H324" i="22"/>
  <c r="G324" i="22"/>
  <c r="F324" i="22"/>
  <c r="F332" i="22" s="1"/>
  <c r="E324" i="22"/>
  <c r="E332" i="22" s="1"/>
  <c r="P319" i="22"/>
  <c r="N319" i="22"/>
  <c r="L319" i="22"/>
  <c r="J319" i="22"/>
  <c r="I319" i="22"/>
  <c r="P318" i="22"/>
  <c r="N318" i="22"/>
  <c r="L318" i="22"/>
  <c r="J318" i="22"/>
  <c r="I318" i="22"/>
  <c r="P317" i="22"/>
  <c r="N317" i="22"/>
  <c r="L317" i="22"/>
  <c r="J317" i="22"/>
  <c r="I317" i="22"/>
  <c r="H316" i="22"/>
  <c r="H320" i="22" s="1"/>
  <c r="F316" i="22"/>
  <c r="E316" i="22"/>
  <c r="E320" i="22" s="1"/>
  <c r="P310" i="22"/>
  <c r="N310" i="22"/>
  <c r="L310" i="22"/>
  <c r="J310" i="22"/>
  <c r="I310" i="22"/>
  <c r="P309" i="22"/>
  <c r="N309" i="22"/>
  <c r="L309" i="22"/>
  <c r="J309" i="22"/>
  <c r="I309" i="22"/>
  <c r="P308" i="22"/>
  <c r="N308" i="22"/>
  <c r="L308" i="22"/>
  <c r="J308" i="22"/>
  <c r="I308" i="22"/>
  <c r="P307" i="22"/>
  <c r="N307" i="22"/>
  <c r="L307" i="22"/>
  <c r="J307" i="22"/>
  <c r="I307" i="22"/>
  <c r="P306" i="22"/>
  <c r="N306" i="22"/>
  <c r="L306" i="22"/>
  <c r="J306" i="22"/>
  <c r="I306" i="22"/>
  <c r="E305" i="22"/>
  <c r="E311" i="22" s="1"/>
  <c r="P301" i="22"/>
  <c r="N301" i="22"/>
  <c r="L301" i="22"/>
  <c r="J301" i="22"/>
  <c r="I301" i="22"/>
  <c r="P300" i="22"/>
  <c r="N300" i="22"/>
  <c r="L300" i="22"/>
  <c r="J300" i="22"/>
  <c r="I300" i="22"/>
  <c r="P299" i="22"/>
  <c r="N299" i="22"/>
  <c r="L299" i="22"/>
  <c r="J299" i="22"/>
  <c r="I299" i="22"/>
  <c r="P298" i="22"/>
  <c r="N298" i="22"/>
  <c r="L298" i="22"/>
  <c r="J298" i="22"/>
  <c r="I298" i="22"/>
  <c r="P297" i="22"/>
  <c r="N297" i="22"/>
  <c r="L297" i="22"/>
  <c r="J297" i="22"/>
  <c r="I297" i="22"/>
  <c r="E293" i="22"/>
  <c r="P292" i="22"/>
  <c r="N292" i="22"/>
  <c r="L292" i="22"/>
  <c r="J292" i="22"/>
  <c r="I292" i="22"/>
  <c r="P291" i="22"/>
  <c r="N291" i="22"/>
  <c r="L291" i="22"/>
  <c r="J291" i="22"/>
  <c r="I291" i="22"/>
  <c r="P290" i="22"/>
  <c r="N290" i="22"/>
  <c r="L290" i="22"/>
  <c r="J290" i="22"/>
  <c r="I290" i="22"/>
  <c r="P289" i="22"/>
  <c r="N289" i="22"/>
  <c r="L289" i="22"/>
  <c r="J289" i="22"/>
  <c r="I289" i="22"/>
  <c r="P288" i="22"/>
  <c r="N288" i="22"/>
  <c r="L288" i="22"/>
  <c r="J288" i="22"/>
  <c r="I288" i="22"/>
  <c r="P287" i="22"/>
  <c r="N287" i="22"/>
  <c r="L287" i="22"/>
  <c r="J287" i="22"/>
  <c r="I287" i="22"/>
  <c r="P282" i="22"/>
  <c r="N282" i="22"/>
  <c r="L282" i="22"/>
  <c r="J282" i="22"/>
  <c r="I282" i="22"/>
  <c r="P281" i="22"/>
  <c r="N281" i="22"/>
  <c r="L281" i="22"/>
  <c r="J281" i="22"/>
  <c r="I281" i="22"/>
  <c r="P280" i="22"/>
  <c r="M280" i="22"/>
  <c r="N280" i="22" s="1"/>
  <c r="L280" i="22"/>
  <c r="J280" i="22"/>
  <c r="I280" i="22"/>
  <c r="P279" i="22"/>
  <c r="N279" i="22"/>
  <c r="L279" i="22"/>
  <c r="J279" i="22"/>
  <c r="I279" i="22"/>
  <c r="P278" i="22"/>
  <c r="N278" i="22"/>
  <c r="L278" i="22"/>
  <c r="J278" i="22"/>
  <c r="I278" i="22"/>
  <c r="P277" i="22"/>
  <c r="N277" i="22"/>
  <c r="L277" i="22"/>
  <c r="J277" i="22"/>
  <c r="I277" i="22"/>
  <c r="P276" i="22"/>
  <c r="N276" i="22"/>
  <c r="L276" i="22"/>
  <c r="J276" i="22"/>
  <c r="I276" i="22"/>
  <c r="P275" i="22"/>
  <c r="N275" i="22"/>
  <c r="L275" i="22"/>
  <c r="J275" i="22"/>
  <c r="I275" i="22"/>
  <c r="P274" i="22"/>
  <c r="N274" i="22"/>
  <c r="L274" i="22"/>
  <c r="J274" i="22"/>
  <c r="I274" i="22"/>
  <c r="P273" i="22"/>
  <c r="N273" i="22"/>
  <c r="L273" i="22"/>
  <c r="J273" i="22"/>
  <c r="I273" i="22"/>
  <c r="P268" i="22"/>
  <c r="N268" i="22"/>
  <c r="L268" i="22"/>
  <c r="J268" i="22"/>
  <c r="I268" i="22"/>
  <c r="P267" i="22"/>
  <c r="N267" i="22"/>
  <c r="L267" i="22"/>
  <c r="J267" i="22"/>
  <c r="I267" i="22"/>
  <c r="P266" i="22"/>
  <c r="N266" i="22"/>
  <c r="L266" i="22"/>
  <c r="J266" i="22"/>
  <c r="I266" i="22"/>
  <c r="P265" i="22"/>
  <c r="N265" i="22"/>
  <c r="L265" i="22"/>
  <c r="J265" i="22"/>
  <c r="I265" i="22"/>
  <c r="P260" i="22"/>
  <c r="N260" i="22"/>
  <c r="L260" i="22"/>
  <c r="J260" i="22"/>
  <c r="I260" i="22"/>
  <c r="E259" i="22"/>
  <c r="E261" i="22" s="1"/>
  <c r="U256" i="22"/>
  <c r="T256" i="22"/>
  <c r="S256" i="22"/>
  <c r="O256" i="22"/>
  <c r="K256" i="22"/>
  <c r="H256" i="22"/>
  <c r="F256" i="22"/>
  <c r="E256" i="22"/>
  <c r="P255" i="22"/>
  <c r="N255" i="22"/>
  <c r="L255" i="22"/>
  <c r="J255" i="22"/>
  <c r="I255" i="22"/>
  <c r="P254" i="22"/>
  <c r="M254" i="22"/>
  <c r="M256" i="22" s="1"/>
  <c r="L254" i="22"/>
  <c r="G254" i="22"/>
  <c r="P253" i="22"/>
  <c r="N253" i="22"/>
  <c r="L253" i="22"/>
  <c r="J253" i="22"/>
  <c r="I253" i="22"/>
  <c r="P252" i="22"/>
  <c r="N252" i="22"/>
  <c r="L252" i="22"/>
  <c r="J252" i="22"/>
  <c r="I252" i="22"/>
  <c r="P251" i="22"/>
  <c r="N251" i="22"/>
  <c r="L251" i="22"/>
  <c r="J251" i="22"/>
  <c r="I251" i="22"/>
  <c r="P250" i="22"/>
  <c r="N250" i="22"/>
  <c r="L250" i="22"/>
  <c r="J250" i="22"/>
  <c r="I250" i="22"/>
  <c r="P249" i="22"/>
  <c r="N249" i="22"/>
  <c r="L249" i="22"/>
  <c r="J249" i="22"/>
  <c r="I249" i="22"/>
  <c r="P248" i="22"/>
  <c r="N248" i="22"/>
  <c r="L248" i="22"/>
  <c r="J248" i="22"/>
  <c r="I248" i="22"/>
  <c r="P247" i="22"/>
  <c r="N247" i="22"/>
  <c r="L247" i="22"/>
  <c r="J247" i="22"/>
  <c r="I247" i="22"/>
  <c r="P246" i="22"/>
  <c r="N246" i="22"/>
  <c r="L246" i="22"/>
  <c r="J246" i="22"/>
  <c r="I246" i="22"/>
  <c r="P245" i="22"/>
  <c r="N245" i="22"/>
  <c r="L245" i="22"/>
  <c r="J245" i="22"/>
  <c r="I245" i="22"/>
  <c r="P244" i="22"/>
  <c r="N244" i="22"/>
  <c r="L244" i="22"/>
  <c r="J244" i="22"/>
  <c r="I244" i="22"/>
  <c r="P240" i="22"/>
  <c r="N240" i="22"/>
  <c r="L240" i="22"/>
  <c r="J240" i="22"/>
  <c r="I240" i="22"/>
  <c r="P239" i="22"/>
  <c r="N239" i="22"/>
  <c r="L239" i="22"/>
  <c r="J239" i="22"/>
  <c r="I239" i="22"/>
  <c r="P238" i="22"/>
  <c r="N238" i="22"/>
  <c r="L238" i="22"/>
  <c r="J238" i="22"/>
  <c r="I238" i="22"/>
  <c r="F238" i="22"/>
  <c r="P237" i="22"/>
  <c r="N237" i="22"/>
  <c r="L237" i="22"/>
  <c r="J237" i="22"/>
  <c r="I237" i="22"/>
  <c r="H236" i="22"/>
  <c r="P232" i="22"/>
  <c r="N232" i="22"/>
  <c r="L232" i="22"/>
  <c r="J232" i="22"/>
  <c r="I232" i="22"/>
  <c r="P231" i="22"/>
  <c r="N231" i="22"/>
  <c r="L231" i="22"/>
  <c r="J231" i="22"/>
  <c r="I231" i="22"/>
  <c r="P230" i="22"/>
  <c r="N230" i="22"/>
  <c r="L230" i="22"/>
  <c r="J230" i="22"/>
  <c r="I230" i="22"/>
  <c r="F230" i="22"/>
  <c r="P229" i="22"/>
  <c r="N229" i="22"/>
  <c r="L229" i="22"/>
  <c r="J229" i="22"/>
  <c r="I229" i="22"/>
  <c r="P228" i="22"/>
  <c r="N228" i="22"/>
  <c r="L228" i="22"/>
  <c r="J228" i="22"/>
  <c r="I228" i="22"/>
  <c r="P227" i="22"/>
  <c r="M227" i="22"/>
  <c r="N227" i="22" s="1"/>
  <c r="L227" i="22"/>
  <c r="J227" i="22"/>
  <c r="I227" i="22"/>
  <c r="P226" i="22"/>
  <c r="N226" i="22"/>
  <c r="L226" i="22"/>
  <c r="J226" i="22"/>
  <c r="I226" i="22"/>
  <c r="P225" i="22"/>
  <c r="N225" i="22"/>
  <c r="L225" i="22"/>
  <c r="J225" i="22"/>
  <c r="I225" i="22"/>
  <c r="P224" i="22"/>
  <c r="N224" i="22"/>
  <c r="L224" i="22"/>
  <c r="J224" i="22"/>
  <c r="I224" i="22"/>
  <c r="P223" i="22"/>
  <c r="N223" i="22"/>
  <c r="L223" i="22"/>
  <c r="J223" i="22"/>
  <c r="I223" i="22"/>
  <c r="P222" i="22"/>
  <c r="N222" i="22"/>
  <c r="L222" i="22"/>
  <c r="J222" i="22"/>
  <c r="I222" i="22"/>
  <c r="P221" i="22"/>
  <c r="N221" i="22"/>
  <c r="L221" i="22"/>
  <c r="J221" i="22"/>
  <c r="I221" i="22"/>
  <c r="P219" i="22"/>
  <c r="N219" i="22"/>
  <c r="L219" i="22"/>
  <c r="J219" i="22"/>
  <c r="I219" i="22"/>
  <c r="G218" i="22"/>
  <c r="U201" i="22"/>
  <c r="T201" i="22"/>
  <c r="S201" i="22"/>
  <c r="O201" i="22"/>
  <c r="K201" i="22"/>
  <c r="H201" i="22"/>
  <c r="G201" i="22"/>
  <c r="F201" i="22"/>
  <c r="E201" i="22"/>
  <c r="U200" i="22"/>
  <c r="T200" i="22"/>
  <c r="S200" i="22"/>
  <c r="O200" i="22"/>
  <c r="M200" i="22"/>
  <c r="K200" i="22"/>
  <c r="H200" i="22"/>
  <c r="G200" i="22"/>
  <c r="F200" i="22"/>
  <c r="E200" i="22"/>
  <c r="U199" i="22"/>
  <c r="T199" i="22"/>
  <c r="S199" i="22"/>
  <c r="O199" i="22"/>
  <c r="M199" i="22"/>
  <c r="K199" i="22"/>
  <c r="H199" i="22"/>
  <c r="G199" i="22"/>
  <c r="F199" i="22"/>
  <c r="E199" i="22"/>
  <c r="U198" i="22"/>
  <c r="T198" i="22"/>
  <c r="S198" i="22"/>
  <c r="O198" i="22"/>
  <c r="M198" i="22"/>
  <c r="K198" i="22"/>
  <c r="H198" i="22"/>
  <c r="G198" i="22"/>
  <c r="F198" i="22"/>
  <c r="E198" i="22"/>
  <c r="U197" i="22"/>
  <c r="T197" i="22"/>
  <c r="S197" i="22"/>
  <c r="O197" i="22"/>
  <c r="M197" i="22"/>
  <c r="K197" i="22"/>
  <c r="H197" i="22"/>
  <c r="G197" i="22"/>
  <c r="F197" i="22"/>
  <c r="E197" i="22"/>
  <c r="U196" i="22"/>
  <c r="T196" i="22"/>
  <c r="S196" i="22"/>
  <c r="O196" i="22"/>
  <c r="M196" i="22"/>
  <c r="K196" i="22"/>
  <c r="H196" i="22"/>
  <c r="G196" i="22"/>
  <c r="F196" i="22"/>
  <c r="E196" i="22"/>
  <c r="E193" i="22"/>
  <c r="P192" i="22"/>
  <c r="N192" i="22"/>
  <c r="L192" i="22"/>
  <c r="J192" i="22"/>
  <c r="I192" i="22"/>
  <c r="P191" i="22"/>
  <c r="N191" i="22"/>
  <c r="L191" i="22"/>
  <c r="J191" i="22"/>
  <c r="I191" i="22"/>
  <c r="P190" i="22"/>
  <c r="N190" i="22"/>
  <c r="L190" i="22"/>
  <c r="J190" i="22"/>
  <c r="I190" i="22"/>
  <c r="P189" i="22"/>
  <c r="N189" i="22"/>
  <c r="L189" i="22"/>
  <c r="J189" i="22"/>
  <c r="I189" i="22"/>
  <c r="P188" i="22"/>
  <c r="N188" i="22"/>
  <c r="L188" i="22"/>
  <c r="J188" i="22"/>
  <c r="I188" i="22"/>
  <c r="P187" i="22"/>
  <c r="N187" i="22"/>
  <c r="L187" i="22"/>
  <c r="J187" i="22"/>
  <c r="I187" i="22"/>
  <c r="P186" i="22"/>
  <c r="N186" i="22"/>
  <c r="L186" i="22"/>
  <c r="J186" i="22"/>
  <c r="I186" i="22"/>
  <c r="P181" i="22"/>
  <c r="M181" i="22"/>
  <c r="N181" i="22" s="1"/>
  <c r="L181" i="22"/>
  <c r="J181" i="22"/>
  <c r="I181" i="22"/>
  <c r="P180" i="22"/>
  <c r="N180" i="22"/>
  <c r="L180" i="22"/>
  <c r="J180" i="22"/>
  <c r="I180" i="22"/>
  <c r="P179" i="22"/>
  <c r="N179" i="22"/>
  <c r="L179" i="22"/>
  <c r="J179" i="22"/>
  <c r="I179" i="22"/>
  <c r="P178" i="22"/>
  <c r="N178" i="22"/>
  <c r="L178" i="22"/>
  <c r="J178" i="22"/>
  <c r="I178" i="22"/>
  <c r="P177" i="22"/>
  <c r="N177" i="22"/>
  <c r="L177" i="22"/>
  <c r="J177" i="22"/>
  <c r="I177" i="22"/>
  <c r="P176" i="22"/>
  <c r="N176" i="22"/>
  <c r="L176" i="22"/>
  <c r="J176" i="22"/>
  <c r="I176" i="22"/>
  <c r="P175" i="22"/>
  <c r="N175" i="22"/>
  <c r="L175" i="22"/>
  <c r="J175" i="22"/>
  <c r="I175" i="22"/>
  <c r="P174" i="22"/>
  <c r="N174" i="22"/>
  <c r="L174" i="22"/>
  <c r="J174" i="22"/>
  <c r="I174" i="22"/>
  <c r="P173" i="22"/>
  <c r="N173" i="22"/>
  <c r="L173" i="22"/>
  <c r="J173" i="22"/>
  <c r="I173" i="22"/>
  <c r="P172" i="22"/>
  <c r="N172" i="22"/>
  <c r="L172" i="22"/>
  <c r="J172" i="22"/>
  <c r="I172" i="22"/>
  <c r="P171" i="22"/>
  <c r="N171" i="22"/>
  <c r="L171" i="22"/>
  <c r="J171" i="22"/>
  <c r="I171" i="22"/>
  <c r="P170" i="22"/>
  <c r="N170" i="22"/>
  <c r="L170" i="22"/>
  <c r="J170" i="22"/>
  <c r="I170" i="22"/>
  <c r="P169" i="22"/>
  <c r="N169" i="22"/>
  <c r="L169" i="22"/>
  <c r="J169" i="22"/>
  <c r="I169" i="22"/>
  <c r="P168" i="22"/>
  <c r="N168" i="22"/>
  <c r="L168" i="22"/>
  <c r="J168" i="22"/>
  <c r="I168" i="22"/>
  <c r="P167" i="22"/>
  <c r="N167" i="22"/>
  <c r="L167" i="22"/>
  <c r="J167" i="22"/>
  <c r="I167" i="22"/>
  <c r="P166" i="22"/>
  <c r="N166" i="22"/>
  <c r="L166" i="22"/>
  <c r="J166" i="22"/>
  <c r="I166" i="22"/>
  <c r="P165" i="22"/>
  <c r="N165" i="22"/>
  <c r="L165" i="22"/>
  <c r="J165" i="22"/>
  <c r="I165" i="22"/>
  <c r="P164" i="22"/>
  <c r="N164" i="22"/>
  <c r="L164" i="22"/>
  <c r="J164" i="22"/>
  <c r="I164" i="22"/>
  <c r="K163" i="22"/>
  <c r="K182" i="22" s="1"/>
  <c r="U152" i="22"/>
  <c r="T152" i="22"/>
  <c r="S152" i="22"/>
  <c r="M152" i="22"/>
  <c r="K152" i="22"/>
  <c r="H152" i="22"/>
  <c r="P144" i="22"/>
  <c r="N144" i="22"/>
  <c r="L144" i="22"/>
  <c r="J144" i="22"/>
  <c r="I144" i="22"/>
  <c r="G143" i="22"/>
  <c r="E143" i="22"/>
  <c r="U142" i="22"/>
  <c r="T142" i="22"/>
  <c r="S142" i="22"/>
  <c r="O142" i="22"/>
  <c r="M142" i="22"/>
  <c r="K142" i="22"/>
  <c r="H142" i="22"/>
  <c r="G142" i="22"/>
  <c r="F142" i="22"/>
  <c r="E142" i="22"/>
  <c r="U141" i="22"/>
  <c r="T141" i="22"/>
  <c r="S141" i="22"/>
  <c r="O141" i="22"/>
  <c r="M141" i="22"/>
  <c r="K141" i="22"/>
  <c r="H141" i="22"/>
  <c r="G141" i="22"/>
  <c r="F141" i="22"/>
  <c r="E141" i="22"/>
  <c r="U140" i="22"/>
  <c r="T140" i="22"/>
  <c r="S140" i="22"/>
  <c r="O140" i="22"/>
  <c r="M140" i="22"/>
  <c r="K140" i="22"/>
  <c r="H140" i="22"/>
  <c r="G140" i="22"/>
  <c r="F140" i="22"/>
  <c r="E140" i="22"/>
  <c r="U139" i="22"/>
  <c r="T139" i="22"/>
  <c r="S139" i="22"/>
  <c r="O139" i="22"/>
  <c r="M139" i="22"/>
  <c r="K139" i="22"/>
  <c r="H139" i="22"/>
  <c r="G139" i="22"/>
  <c r="F139" i="22"/>
  <c r="E139" i="22"/>
  <c r="U138" i="22"/>
  <c r="T138" i="22"/>
  <c r="S138" i="22"/>
  <c r="O138" i="22"/>
  <c r="M138" i="22"/>
  <c r="K138" i="22"/>
  <c r="H138" i="22"/>
  <c r="G138" i="22"/>
  <c r="F138" i="22"/>
  <c r="E138" i="22"/>
  <c r="P136" i="22"/>
  <c r="N136" i="22"/>
  <c r="L136" i="22"/>
  <c r="J136" i="22"/>
  <c r="I136" i="22"/>
  <c r="P130" i="22"/>
  <c r="N130" i="22"/>
  <c r="L130" i="22"/>
  <c r="J130" i="22"/>
  <c r="I130" i="22"/>
  <c r="U129" i="22"/>
  <c r="U143" i="22" s="1"/>
  <c r="T129" i="22"/>
  <c r="T143" i="22" s="1"/>
  <c r="S129" i="22"/>
  <c r="S143" i="22" s="1"/>
  <c r="O129" i="22"/>
  <c r="M129" i="22"/>
  <c r="K129" i="22"/>
  <c r="K143" i="22" s="1"/>
  <c r="I129" i="22"/>
  <c r="H129" i="22"/>
  <c r="P128" i="22"/>
  <c r="N128" i="22"/>
  <c r="L128" i="22"/>
  <c r="J128" i="22"/>
  <c r="I128" i="22"/>
  <c r="P127" i="22"/>
  <c r="N127" i="22"/>
  <c r="L127" i="22"/>
  <c r="J127" i="22"/>
  <c r="I127" i="22"/>
  <c r="P126" i="22"/>
  <c r="N126" i="22"/>
  <c r="L126" i="22"/>
  <c r="J126" i="22"/>
  <c r="I126" i="22"/>
  <c r="D122" i="22"/>
  <c r="P121" i="22"/>
  <c r="N121" i="22"/>
  <c r="L121" i="22"/>
  <c r="J121" i="22"/>
  <c r="I121" i="22"/>
  <c r="P120" i="22"/>
  <c r="N120" i="22"/>
  <c r="L120" i="22"/>
  <c r="J120" i="22"/>
  <c r="I120" i="22"/>
  <c r="P119" i="22"/>
  <c r="N119" i="22"/>
  <c r="L119" i="22"/>
  <c r="J119" i="22"/>
  <c r="I119" i="22"/>
  <c r="G117" i="22"/>
  <c r="P113" i="22"/>
  <c r="N113" i="22"/>
  <c r="L113" i="22"/>
  <c r="J113" i="22"/>
  <c r="I113" i="22"/>
  <c r="P111" i="22"/>
  <c r="N111" i="22"/>
  <c r="L111" i="22"/>
  <c r="J111" i="22"/>
  <c r="I111" i="22"/>
  <c r="F111" i="22"/>
  <c r="P110" i="22"/>
  <c r="N110" i="22"/>
  <c r="L110" i="22"/>
  <c r="J110" i="22"/>
  <c r="I110" i="22"/>
  <c r="P109" i="22"/>
  <c r="N109" i="22"/>
  <c r="L109" i="22"/>
  <c r="J109" i="22"/>
  <c r="I109" i="22"/>
  <c r="P108" i="22"/>
  <c r="N108" i="22"/>
  <c r="L108" i="22"/>
  <c r="J108" i="22"/>
  <c r="I108" i="22"/>
  <c r="P107" i="22"/>
  <c r="N107" i="22"/>
  <c r="L107" i="22"/>
  <c r="J107" i="22"/>
  <c r="I107" i="22"/>
  <c r="U96" i="22"/>
  <c r="T96" i="22"/>
  <c r="S96" i="22"/>
  <c r="M96" i="22"/>
  <c r="K96" i="22"/>
  <c r="U89" i="22"/>
  <c r="T89" i="22"/>
  <c r="S89" i="22"/>
  <c r="O89" i="22"/>
  <c r="M89" i="22"/>
  <c r="K89" i="22"/>
  <c r="H89" i="22"/>
  <c r="G89" i="22"/>
  <c r="F89" i="22"/>
  <c r="E89" i="22"/>
  <c r="U88" i="22"/>
  <c r="T88" i="22"/>
  <c r="S88" i="22"/>
  <c r="O88" i="22"/>
  <c r="M88" i="22"/>
  <c r="K88" i="22"/>
  <c r="H88" i="22"/>
  <c r="G88" i="22"/>
  <c r="F88" i="22"/>
  <c r="E88" i="22"/>
  <c r="U87" i="22"/>
  <c r="T87" i="22"/>
  <c r="S87" i="22"/>
  <c r="O87" i="22"/>
  <c r="M87" i="22"/>
  <c r="K87" i="22"/>
  <c r="H87" i="22"/>
  <c r="G87" i="22"/>
  <c r="F87" i="22"/>
  <c r="E87" i="22"/>
  <c r="U86" i="22"/>
  <c r="T86" i="22"/>
  <c r="S86" i="22"/>
  <c r="O86" i="22"/>
  <c r="M86" i="22"/>
  <c r="K86" i="22"/>
  <c r="H86" i="22"/>
  <c r="G86" i="22"/>
  <c r="F86" i="22"/>
  <c r="E86" i="22"/>
  <c r="U85" i="22"/>
  <c r="T85" i="22"/>
  <c r="S85" i="22"/>
  <c r="O85" i="22"/>
  <c r="M85" i="22"/>
  <c r="K85" i="22"/>
  <c r="H85" i="22"/>
  <c r="G85" i="22"/>
  <c r="F85" i="22"/>
  <c r="E85" i="22"/>
  <c r="P84" i="22"/>
  <c r="N84" i="22"/>
  <c r="L84" i="22"/>
  <c r="J84" i="22"/>
  <c r="I84" i="22"/>
  <c r="P78" i="22"/>
  <c r="N78" i="22"/>
  <c r="L78" i="22"/>
  <c r="J78" i="22"/>
  <c r="I78" i="22"/>
  <c r="P77" i="22"/>
  <c r="N77" i="22"/>
  <c r="L77" i="22"/>
  <c r="J77" i="22"/>
  <c r="I77" i="22"/>
  <c r="P76" i="22"/>
  <c r="N76" i="22"/>
  <c r="L76" i="22"/>
  <c r="J76" i="22"/>
  <c r="I76" i="22"/>
  <c r="P75" i="22"/>
  <c r="N75" i="22"/>
  <c r="L75" i="22"/>
  <c r="J75" i="22"/>
  <c r="I75" i="22"/>
  <c r="P74" i="22"/>
  <c r="N74" i="22"/>
  <c r="L74" i="22"/>
  <c r="J74" i="22"/>
  <c r="I74" i="22"/>
  <c r="P73" i="22"/>
  <c r="N73" i="22"/>
  <c r="L73" i="22"/>
  <c r="J73" i="22"/>
  <c r="I73" i="22"/>
  <c r="P72" i="22"/>
  <c r="N72" i="22"/>
  <c r="L72" i="22"/>
  <c r="J72" i="22"/>
  <c r="I72" i="22"/>
  <c r="U71" i="22"/>
  <c r="U79" i="22" s="1"/>
  <c r="T71" i="22"/>
  <c r="T79" i="22" s="1"/>
  <c r="S71" i="22"/>
  <c r="S79" i="22" s="1"/>
  <c r="O71" i="22"/>
  <c r="M71" i="22"/>
  <c r="M79" i="22" s="1"/>
  <c r="K71" i="22"/>
  <c r="H71" i="22"/>
  <c r="G71" i="22"/>
  <c r="F71" i="22"/>
  <c r="F79" i="22" s="1"/>
  <c r="E71" i="22"/>
  <c r="E79" i="22" s="1"/>
  <c r="U68" i="22"/>
  <c r="T68" i="22"/>
  <c r="S68" i="22"/>
  <c r="O68" i="22"/>
  <c r="M68" i="22"/>
  <c r="K68" i="22"/>
  <c r="H68" i="22"/>
  <c r="G68" i="22"/>
  <c r="F68" i="22"/>
  <c r="P63" i="22"/>
  <c r="N63" i="22"/>
  <c r="L63" i="22"/>
  <c r="J63" i="22"/>
  <c r="I63" i="22"/>
  <c r="P62" i="22"/>
  <c r="N62" i="22"/>
  <c r="L62" i="22"/>
  <c r="J62" i="22"/>
  <c r="I62" i="22"/>
  <c r="P61" i="22"/>
  <c r="N61" i="22"/>
  <c r="L61" i="22"/>
  <c r="J61" i="22"/>
  <c r="I61" i="22"/>
  <c r="P60" i="22"/>
  <c r="N60" i="22"/>
  <c r="L60" i="22"/>
  <c r="J60" i="22"/>
  <c r="I60" i="22"/>
  <c r="P59" i="22"/>
  <c r="N59" i="22"/>
  <c r="L59" i="22"/>
  <c r="J59" i="22"/>
  <c r="I59" i="22"/>
  <c r="P58" i="22"/>
  <c r="N58" i="22"/>
  <c r="L58" i="22"/>
  <c r="J58" i="22"/>
  <c r="I58" i="22"/>
  <c r="P57" i="22"/>
  <c r="N57" i="22"/>
  <c r="L57" i="22"/>
  <c r="J57" i="22"/>
  <c r="I57" i="22"/>
  <c r="U37" i="22"/>
  <c r="T37" i="22"/>
  <c r="S37" i="22"/>
  <c r="O37" i="22"/>
  <c r="M37" i="22"/>
  <c r="K37" i="22"/>
  <c r="H37" i="22"/>
  <c r="G37" i="22"/>
  <c r="E37" i="22"/>
  <c r="U36" i="22"/>
  <c r="T36" i="22"/>
  <c r="S36" i="22"/>
  <c r="O36" i="22"/>
  <c r="M36" i="22"/>
  <c r="K36" i="22"/>
  <c r="H36" i="22"/>
  <c r="G36" i="22"/>
  <c r="F36" i="22"/>
  <c r="E36" i="22"/>
  <c r="U35" i="22"/>
  <c r="T35" i="22"/>
  <c r="S35" i="22"/>
  <c r="O35" i="22"/>
  <c r="M35" i="22"/>
  <c r="K35" i="22"/>
  <c r="H35" i="22"/>
  <c r="G35" i="22"/>
  <c r="F35" i="22"/>
  <c r="E35" i="22"/>
  <c r="U34" i="22"/>
  <c r="T34" i="22"/>
  <c r="S34" i="22"/>
  <c r="O34" i="22"/>
  <c r="M34" i="22"/>
  <c r="K34" i="22"/>
  <c r="H34" i="22"/>
  <c r="G34" i="22"/>
  <c r="F34" i="22"/>
  <c r="E34" i="22"/>
  <c r="U33" i="22"/>
  <c r="T33" i="22"/>
  <c r="S33" i="22"/>
  <c r="O33" i="22"/>
  <c r="M33" i="22"/>
  <c r="K33" i="22"/>
  <c r="H33" i="22"/>
  <c r="G33" i="22"/>
  <c r="F33" i="22"/>
  <c r="E33" i="22"/>
  <c r="U32" i="22"/>
  <c r="T32" i="22"/>
  <c r="S32" i="22"/>
  <c r="O32" i="22"/>
  <c r="M32" i="22"/>
  <c r="K32" i="22"/>
  <c r="H32" i="22"/>
  <c r="G32" i="22"/>
  <c r="F32" i="22"/>
  <c r="E32" i="22"/>
  <c r="P20" i="22"/>
  <c r="N20" i="22"/>
  <c r="L20" i="22"/>
  <c r="J20" i="22"/>
  <c r="I20" i="22"/>
  <c r="F20" i="22"/>
  <c r="P19" i="22"/>
  <c r="N19" i="22"/>
  <c r="L19" i="22"/>
  <c r="J19" i="22"/>
  <c r="I19" i="22"/>
  <c r="P18" i="22"/>
  <c r="N18" i="22"/>
  <c r="L18" i="22"/>
  <c r="J18" i="22"/>
  <c r="I18" i="22"/>
  <c r="P17" i="22"/>
  <c r="N17" i="22"/>
  <c r="L17" i="22"/>
  <c r="J17" i="22"/>
  <c r="I17" i="22"/>
  <c r="P16" i="22"/>
  <c r="N16" i="22"/>
  <c r="L16" i="22"/>
  <c r="J16" i="22"/>
  <c r="I16" i="22"/>
  <c r="P15" i="22"/>
  <c r="N15" i="22"/>
  <c r="L15" i="22"/>
  <c r="J15" i="22"/>
  <c r="I15" i="22"/>
  <c r="P14" i="22"/>
  <c r="N14" i="22"/>
  <c r="L14" i="22"/>
  <c r="J14" i="22"/>
  <c r="I14" i="22"/>
  <c r="F168" i="122"/>
  <c r="C168" i="122"/>
  <c r="B168" i="122"/>
  <c r="D167" i="122"/>
  <c r="E154" i="122"/>
  <c r="F149" i="122"/>
  <c r="E149" i="122"/>
  <c r="D149" i="122"/>
  <c r="C149" i="122"/>
  <c r="B149" i="122"/>
  <c r="F137" i="122"/>
  <c r="E137" i="122"/>
  <c r="D137" i="122"/>
  <c r="C137" i="122"/>
  <c r="B137" i="122"/>
  <c r="F132" i="122"/>
  <c r="D132" i="122"/>
  <c r="C132" i="122"/>
  <c r="B132" i="122"/>
  <c r="E128" i="122"/>
  <c r="F117" i="122"/>
  <c r="E117" i="122"/>
  <c r="D117" i="122"/>
  <c r="C117" i="122"/>
  <c r="B117" i="122"/>
  <c r="F108" i="122"/>
  <c r="E108" i="122"/>
  <c r="D108" i="122"/>
  <c r="C108" i="122"/>
  <c r="B108" i="122"/>
  <c r="F102" i="122"/>
  <c r="E102" i="122"/>
  <c r="D102" i="122"/>
  <c r="C102" i="122"/>
  <c r="B102" i="122"/>
  <c r="F99" i="122"/>
  <c r="B99" i="122"/>
  <c r="E96" i="122"/>
  <c r="D96" i="122"/>
  <c r="D99" i="122" s="1"/>
  <c r="C96" i="122"/>
  <c r="E95" i="122"/>
  <c r="C93" i="122"/>
  <c r="F62" i="122"/>
  <c r="E62" i="122"/>
  <c r="D62" i="122"/>
  <c r="C62" i="122"/>
  <c r="B62" i="122"/>
  <c r="F35" i="122"/>
  <c r="E35" i="122"/>
  <c r="D35" i="122"/>
  <c r="B35" i="122"/>
  <c r="C27" i="122"/>
  <c r="F23" i="122"/>
  <c r="E23" i="122"/>
  <c r="C23" i="122"/>
  <c r="B23" i="122"/>
  <c r="E16" i="122"/>
  <c r="D16" i="122"/>
  <c r="C16" i="122"/>
  <c r="C19" i="122" s="1"/>
  <c r="B16" i="122"/>
  <c r="B19" i="122" s="1"/>
  <c r="G15" i="122"/>
  <c r="G14" i="122"/>
  <c r="E55" i="416"/>
  <c r="D50" i="416"/>
  <c r="E43" i="416"/>
  <c r="E34" i="416"/>
  <c r="D27" i="416"/>
  <c r="E17" i="416"/>
  <c r="G95" i="122" l="1"/>
  <c r="E19" i="122"/>
  <c r="G96" i="122"/>
  <c r="G584" i="22"/>
  <c r="J722" i="22"/>
  <c r="G2051" i="22"/>
  <c r="G293" i="22"/>
  <c r="G302" i="22"/>
  <c r="G311" i="22"/>
  <c r="G526" i="22"/>
  <c r="G573" i="22"/>
  <c r="G1019" i="22"/>
  <c r="G1685" i="22"/>
  <c r="G79" i="22"/>
  <c r="G678" i="22"/>
  <c r="G1129" i="22"/>
  <c r="J1561" i="22"/>
  <c r="G2041" i="22"/>
  <c r="G2217" i="22"/>
  <c r="G2574" i="22"/>
  <c r="G114" i="22"/>
  <c r="G344" i="22"/>
  <c r="G1292" i="22"/>
  <c r="G2134" i="22"/>
  <c r="G233" i="22"/>
  <c r="G1175" i="22"/>
  <c r="G1421" i="22"/>
  <c r="G1578" i="22"/>
  <c r="J2450" i="22"/>
  <c r="G261" i="22"/>
  <c r="G320" i="22"/>
  <c r="G666" i="22"/>
  <c r="G673" i="22"/>
  <c r="G730" i="22"/>
  <c r="G859" i="22"/>
  <c r="G1005" i="22"/>
  <c r="G1985" i="22"/>
  <c r="F692" i="22"/>
  <c r="G1054" i="22"/>
  <c r="F1393" i="22"/>
  <c r="F1398" i="22" s="1"/>
  <c r="F1399" i="22" s="1"/>
  <c r="F1416" i="22"/>
  <c r="F1421" i="22" s="1"/>
  <c r="F1422" i="22" s="1"/>
  <c r="G241" i="22"/>
  <c r="G283" i="22"/>
  <c r="G878" i="22"/>
  <c r="G1097" i="22"/>
  <c r="G2167" i="22"/>
  <c r="J18" i="416"/>
  <c r="K18" i="416" s="1"/>
  <c r="D10" i="25" s="1"/>
  <c r="G10" i="25" s="1"/>
  <c r="T2514" i="22"/>
  <c r="K1265" i="22"/>
  <c r="E2202" i="22"/>
  <c r="E2217" i="22" s="1"/>
  <c r="E670" i="22"/>
  <c r="E673" i="22" s="1"/>
  <c r="M1193" i="22"/>
  <c r="H742" i="22"/>
  <c r="F670" i="22"/>
  <c r="G137" i="122"/>
  <c r="H2105" i="22"/>
  <c r="H2229" i="22"/>
  <c r="I54" i="416"/>
  <c r="I35" i="416"/>
  <c r="K35" i="416" s="1"/>
  <c r="D27" i="25" s="1"/>
  <c r="G27" i="25" s="1"/>
  <c r="K537" i="22"/>
  <c r="O2558" i="22"/>
  <c r="J53" i="416"/>
  <c r="K53" i="416" s="1"/>
  <c r="O2551" i="22"/>
  <c r="O2548" i="22"/>
  <c r="O2550" i="22"/>
  <c r="F454" i="22"/>
  <c r="O2549" i="22"/>
  <c r="O2533" i="22"/>
  <c r="O2569" i="22" s="1"/>
  <c r="K742" i="22"/>
  <c r="F13" i="22"/>
  <c r="P2547" i="22"/>
  <c r="M1229" i="22"/>
  <c r="H1327" i="22"/>
  <c r="I2172" i="22"/>
  <c r="V2588" i="22"/>
  <c r="I2450" i="22"/>
  <c r="V96" i="23"/>
  <c r="I2485" i="22"/>
  <c r="D18" i="416"/>
  <c r="V2587" i="22"/>
  <c r="L2258" i="22"/>
  <c r="E454" i="22"/>
  <c r="I2543" i="22"/>
  <c r="H878" i="22"/>
  <c r="J878" i="22" s="1"/>
  <c r="P1460" i="22"/>
  <c r="L1489" i="22"/>
  <c r="P1485" i="22"/>
  <c r="L1933" i="22"/>
  <c r="I1471" i="22"/>
  <c r="I821" i="22"/>
  <c r="V480" i="23"/>
  <c r="V183" i="23"/>
  <c r="J45" i="416"/>
  <c r="J32" i="416"/>
  <c r="J25" i="416"/>
  <c r="J29" i="416"/>
  <c r="J19" i="416"/>
  <c r="J47" i="416"/>
  <c r="J23" i="416"/>
  <c r="G117" i="122"/>
  <c r="E132" i="122"/>
  <c r="G128" i="122"/>
  <c r="J13" i="416"/>
  <c r="L682" i="22"/>
  <c r="J22" i="416"/>
  <c r="J922" i="22"/>
  <c r="J39" i="416"/>
  <c r="N1919" i="22"/>
  <c r="I1981" i="22"/>
  <c r="P2524" i="22"/>
  <c r="J2543" i="22"/>
  <c r="G149" i="122"/>
  <c r="J16" i="416"/>
  <c r="M742" i="22"/>
  <c r="J24" i="416"/>
  <c r="M2576" i="22"/>
  <c r="G23" i="122"/>
  <c r="J20" i="416"/>
  <c r="J31" i="416"/>
  <c r="L1527" i="22"/>
  <c r="J38" i="416"/>
  <c r="L1929" i="22"/>
  <c r="J46" i="416"/>
  <c r="J48" i="416"/>
  <c r="P2525" i="22"/>
  <c r="G35" i="122"/>
  <c r="J15" i="416"/>
  <c r="K1193" i="22"/>
  <c r="J30" i="416"/>
  <c r="N1489" i="22"/>
  <c r="L1516" i="22"/>
  <c r="L2554" i="22"/>
  <c r="N2522" i="22"/>
  <c r="L2587" i="22"/>
  <c r="N2175" i="23"/>
  <c r="E168" i="122"/>
  <c r="G154" i="122"/>
  <c r="J26" i="416"/>
  <c r="J36" i="416"/>
  <c r="K36" i="416" s="1"/>
  <c r="D28" i="25" s="1"/>
  <c r="G28" i="25" s="1"/>
  <c r="G108" i="122"/>
  <c r="F37" i="22"/>
  <c r="H879" i="22"/>
  <c r="L879" i="22" s="1"/>
  <c r="G62" i="122"/>
  <c r="G102" i="122"/>
  <c r="O676" i="22"/>
  <c r="O678" i="22" s="1"/>
  <c r="P678" i="22" s="1"/>
  <c r="J21" i="416"/>
  <c r="P870" i="22"/>
  <c r="J28" i="416"/>
  <c r="L1526" i="22"/>
  <c r="J49" i="416"/>
  <c r="O2244" i="22"/>
  <c r="P2244" i="22" s="1"/>
  <c r="J2520" i="22"/>
  <c r="J12" i="416"/>
  <c r="O681" i="22"/>
  <c r="O682" i="22" s="1"/>
  <c r="P682" i="22" s="1"/>
  <c r="M131" i="22"/>
  <c r="M182" i="22"/>
  <c r="L910" i="22"/>
  <c r="J1460" i="22"/>
  <c r="L1833" i="22"/>
  <c r="J2258" i="22"/>
  <c r="M2290" i="22"/>
  <c r="I2520" i="22"/>
  <c r="N910" i="22"/>
  <c r="I1482" i="22"/>
  <c r="I1525" i="22"/>
  <c r="N2588" i="22"/>
  <c r="N63" i="23"/>
  <c r="N2146" i="23"/>
  <c r="N2147" i="23"/>
  <c r="I820" i="22"/>
  <c r="J865" i="22"/>
  <c r="J1054" i="22"/>
  <c r="J1440" i="22"/>
  <c r="P1833" i="22"/>
  <c r="L2493" i="22"/>
  <c r="G2576" i="22"/>
  <c r="V2175" i="23"/>
  <c r="I1933" i="22"/>
  <c r="N1986" i="22"/>
  <c r="F2576" i="22"/>
  <c r="R64" i="23"/>
  <c r="D36" i="416"/>
  <c r="E36" i="416" s="1"/>
  <c r="B169" i="122"/>
  <c r="J354" i="22"/>
  <c r="L1452" i="22"/>
  <c r="L1464" i="22"/>
  <c r="I1629" i="22"/>
  <c r="I1890" i="22"/>
  <c r="N1929" i="22"/>
  <c r="J1933" i="22"/>
  <c r="P1986" i="22"/>
  <c r="N2525" i="22"/>
  <c r="N2546" i="22"/>
  <c r="N1452" i="22"/>
  <c r="I1524" i="22"/>
  <c r="N2558" i="22"/>
  <c r="O2576" i="22"/>
  <c r="G13" i="122"/>
  <c r="P391" i="22"/>
  <c r="L865" i="22"/>
  <c r="J893" i="22"/>
  <c r="L1629" i="22"/>
  <c r="J1833" i="22"/>
  <c r="F1952" i="22"/>
  <c r="F1953" i="22" s="1"/>
  <c r="R2174" i="23"/>
  <c r="N1523" i="22"/>
  <c r="L1981" i="22"/>
  <c r="N2328" i="22"/>
  <c r="I2523" i="22"/>
  <c r="P431" i="22"/>
  <c r="N893" i="22"/>
  <c r="N922" i="22"/>
  <c r="G1393" i="22"/>
  <c r="G1398" i="22" s="1"/>
  <c r="N2258" i="22"/>
  <c r="J2523" i="22"/>
  <c r="P2544" i="22"/>
  <c r="J413" i="22"/>
  <c r="J431" i="22"/>
  <c r="E2262" i="22"/>
  <c r="E2263" i="22" s="1"/>
  <c r="I1475" i="22"/>
  <c r="N1485" i="22"/>
  <c r="J1523" i="22"/>
  <c r="N1526" i="22"/>
  <c r="I1929" i="22"/>
  <c r="J2328" i="22"/>
  <c r="U2514" i="22"/>
  <c r="L2527" i="22"/>
  <c r="I865" i="22"/>
  <c r="I1448" i="22"/>
  <c r="P1471" i="22"/>
  <c r="J1485" i="22"/>
  <c r="I1637" i="22"/>
  <c r="I1940" i="22"/>
  <c r="N2288" i="22"/>
  <c r="L2524" i="22"/>
  <c r="P129" i="22"/>
  <c r="I1299" i="22"/>
  <c r="P1444" i="22"/>
  <c r="N1482" i="22"/>
  <c r="L1485" i="22"/>
  <c r="J1489" i="22"/>
  <c r="P1611" i="22"/>
  <c r="J1839" i="22"/>
  <c r="E1952" i="22"/>
  <c r="E1953" i="22" s="1"/>
  <c r="N1944" i="22"/>
  <c r="J2289" i="22"/>
  <c r="P2527" i="22"/>
  <c r="L1467" i="22"/>
  <c r="L1523" i="22"/>
  <c r="L1647" i="22"/>
  <c r="L2249" i="22"/>
  <c r="L2328" i="22"/>
  <c r="L2544" i="22"/>
  <c r="B118" i="122"/>
  <c r="D23" i="122"/>
  <c r="I1611" i="22"/>
  <c r="N1948" i="22"/>
  <c r="I2536" i="22"/>
  <c r="J2536" i="22"/>
  <c r="P443" i="22"/>
  <c r="P938" i="22"/>
  <c r="P945" i="22"/>
  <c r="J1464" i="22"/>
  <c r="J1526" i="22"/>
  <c r="P1948" i="22"/>
  <c r="K2254" i="22"/>
  <c r="K2262" i="22" s="1"/>
  <c r="C24" i="122"/>
  <c r="N256" i="22"/>
  <c r="L256" i="22"/>
  <c r="L431" i="22"/>
  <c r="G736" i="22"/>
  <c r="N865" i="22"/>
  <c r="I870" i="22"/>
  <c r="I945" i="22"/>
  <c r="L1393" i="22"/>
  <c r="I1527" i="22"/>
  <c r="J1611" i="22"/>
  <c r="N1629" i="22"/>
  <c r="L2253" i="22"/>
  <c r="J402" i="22"/>
  <c r="J420" i="22"/>
  <c r="N431" i="22"/>
  <c r="I893" i="22"/>
  <c r="I922" i="22"/>
  <c r="N1393" i="22"/>
  <c r="N1460" i="22"/>
  <c r="I1464" i="22"/>
  <c r="P1467" i="22"/>
  <c r="I1485" i="22"/>
  <c r="P1525" i="22"/>
  <c r="F1562" i="22"/>
  <c r="P1593" i="22"/>
  <c r="L1611" i="22"/>
  <c r="P1629" i="22"/>
  <c r="I1937" i="22"/>
  <c r="I2547" i="22"/>
  <c r="H2559" i="22"/>
  <c r="P2559" i="22" s="1"/>
  <c r="J1845" i="22"/>
  <c r="S2543" i="22"/>
  <c r="S2244" i="22"/>
  <c r="U454" i="22"/>
  <c r="I353" i="22"/>
  <c r="I1440" i="22"/>
  <c r="J1452" i="22"/>
  <c r="P1452" i="22"/>
  <c r="N1479" i="22"/>
  <c r="P1521" i="22"/>
  <c r="P1919" i="22"/>
  <c r="T2241" i="22"/>
  <c r="U2241" i="22" s="1"/>
  <c r="U2244" i="22" s="1"/>
  <c r="E99" i="122"/>
  <c r="P893" i="22"/>
  <c r="P922" i="22"/>
  <c r="H932" i="22"/>
  <c r="N932" i="22" s="1"/>
  <c r="L938" i="22"/>
  <c r="N1464" i="22"/>
  <c r="I1516" i="22"/>
  <c r="J1643" i="22"/>
  <c r="I2527" i="22"/>
  <c r="I2542" i="22"/>
  <c r="V182" i="23"/>
  <c r="N1833" i="22"/>
  <c r="L1919" i="22"/>
  <c r="P1929" i="22"/>
  <c r="N2289" i="22"/>
  <c r="I2425" i="22"/>
  <c r="P2479" i="22"/>
  <c r="G2493" i="22"/>
  <c r="J2527" i="22"/>
  <c r="J2542" i="22"/>
  <c r="K2543" i="22"/>
  <c r="L2543" i="22" s="1"/>
  <c r="J2547" i="22"/>
  <c r="I2588" i="22"/>
  <c r="N64" i="23"/>
  <c r="N139" i="23"/>
  <c r="I2317" i="22"/>
  <c r="I2370" i="22"/>
  <c r="N2454" i="22"/>
  <c r="I2521" i="22"/>
  <c r="I2525" i="22"/>
  <c r="I2540" i="22"/>
  <c r="L2241" i="22"/>
  <c r="N2249" i="22"/>
  <c r="J2370" i="22"/>
  <c r="P2454" i="22"/>
  <c r="N2507" i="22"/>
  <c r="N2524" i="22"/>
  <c r="J2525" i="22"/>
  <c r="N2527" i="22"/>
  <c r="K2576" i="22"/>
  <c r="N2544" i="22"/>
  <c r="L2588" i="22"/>
  <c r="I2328" i="22"/>
  <c r="V2146" i="23"/>
  <c r="V2147" i="23"/>
  <c r="J1890" i="22"/>
  <c r="L1948" i="22"/>
  <c r="J2253" i="22"/>
  <c r="U2290" i="22"/>
  <c r="J2522" i="22"/>
  <c r="N2587" i="22"/>
  <c r="R182" i="23"/>
  <c r="V595" i="23"/>
  <c r="V596" i="23"/>
  <c r="K2080" i="22"/>
  <c r="K2093" i="22" s="1"/>
  <c r="L1897" i="22"/>
  <c r="L1898" i="22" s="1"/>
  <c r="J1897" i="22"/>
  <c r="H1898" i="22"/>
  <c r="C35" i="122"/>
  <c r="L1499" i="22"/>
  <c r="L1500" i="22" s="1"/>
  <c r="I1561" i="22"/>
  <c r="J1919" i="22"/>
  <c r="N2244" i="22"/>
  <c r="O2574" i="22"/>
  <c r="P2541" i="22"/>
  <c r="D118" i="122"/>
  <c r="N196" i="22"/>
  <c r="N396" i="22"/>
  <c r="J396" i="22"/>
  <c r="P402" i="22"/>
  <c r="P1299" i="22"/>
  <c r="J1299" i="22"/>
  <c r="I1421" i="22"/>
  <c r="M1499" i="22"/>
  <c r="N1498" i="22"/>
  <c r="U2557" i="22"/>
  <c r="U2586" i="22" s="1"/>
  <c r="L2282" i="22"/>
  <c r="L2283" i="22" s="1"/>
  <c r="L2485" i="22"/>
  <c r="E13" i="22"/>
  <c r="E21" i="22" s="1"/>
  <c r="O459" i="22"/>
  <c r="H950" i="22"/>
  <c r="H2534" i="22" s="1"/>
  <c r="L2534" i="22" s="1"/>
  <c r="P1416" i="22"/>
  <c r="H1421" i="22"/>
  <c r="H1422" i="22" s="1"/>
  <c r="P1422" i="22" s="1"/>
  <c r="P1423" i="22" s="1"/>
  <c r="P1499" i="22"/>
  <c r="P1500" i="22" s="1"/>
  <c r="N2282" i="22"/>
  <c r="F355" i="22"/>
  <c r="P1526" i="22"/>
  <c r="O1528" i="22"/>
  <c r="J1940" i="22"/>
  <c r="H1952" i="22"/>
  <c r="H1953" i="22" s="1"/>
  <c r="M2262" i="22"/>
  <c r="F2334" i="22"/>
  <c r="F2335" i="22" s="1"/>
  <c r="F2311" i="22"/>
  <c r="F2537" i="22"/>
  <c r="C169" i="122"/>
  <c r="L380" i="22"/>
  <c r="J380" i="22"/>
  <c r="M2545" i="22"/>
  <c r="N2253" i="22"/>
  <c r="G2537" i="22"/>
  <c r="G2514" i="22"/>
  <c r="J2507" i="22"/>
  <c r="B63" i="122"/>
  <c r="N1524" i="22"/>
  <c r="J1524" i="22"/>
  <c r="P1524" i="22"/>
  <c r="I2316" i="22"/>
  <c r="I2539" i="22"/>
  <c r="K2526" i="22"/>
  <c r="K2528" i="22" s="1"/>
  <c r="I142" i="22"/>
  <c r="D23" i="416"/>
  <c r="I772" i="22"/>
  <c r="H1321" i="22"/>
  <c r="J1321" i="22" s="1"/>
  <c r="N1288" i="22"/>
  <c r="L1288" i="22"/>
  <c r="J1288" i="22"/>
  <c r="P1288" i="22"/>
  <c r="J1482" i="22"/>
  <c r="P1482" i="22"/>
  <c r="J1521" i="22"/>
  <c r="I2554" i="22"/>
  <c r="I1833" i="22"/>
  <c r="I1897" i="22"/>
  <c r="I1898" i="22" s="1"/>
  <c r="H2539" i="22"/>
  <c r="L2539" i="22" s="1"/>
  <c r="P2316" i="22"/>
  <c r="N2316" i="22"/>
  <c r="J2316" i="22"/>
  <c r="L2425" i="22"/>
  <c r="J2425" i="22"/>
  <c r="P413" i="22"/>
  <c r="H777" i="22"/>
  <c r="P777" i="22" s="1"/>
  <c r="N772" i="22"/>
  <c r="L945" i="22"/>
  <c r="C30" i="416"/>
  <c r="I1498" i="22"/>
  <c r="G1872" i="22"/>
  <c r="S1952" i="22"/>
  <c r="S1953" i="22" s="1"/>
  <c r="U2576" i="22"/>
  <c r="I2587" i="22"/>
  <c r="P396" i="22"/>
  <c r="J443" i="22"/>
  <c r="N129" i="22"/>
  <c r="I522" i="22"/>
  <c r="P910" i="22"/>
  <c r="N938" i="22"/>
  <c r="N945" i="22"/>
  <c r="J1393" i="22"/>
  <c r="P1398" i="22"/>
  <c r="L1460" i="22"/>
  <c r="L1498" i="22"/>
  <c r="J1516" i="22"/>
  <c r="P1516" i="22"/>
  <c r="U1528" i="22"/>
  <c r="S1528" i="22"/>
  <c r="H1528" i="22"/>
  <c r="N1527" i="22"/>
  <c r="N1593" i="22"/>
  <c r="L1693" i="22"/>
  <c r="I1845" i="22"/>
  <c r="P1897" i="22"/>
  <c r="P1898" i="22" s="1"/>
  <c r="T1952" i="22"/>
  <c r="T1953" i="22" s="1"/>
  <c r="L1944" i="22"/>
  <c r="F2183" i="22"/>
  <c r="L2479" i="22"/>
  <c r="J2485" i="22"/>
  <c r="E2528" i="22"/>
  <c r="G2538" i="22"/>
  <c r="T2576" i="22"/>
  <c r="M2554" i="22"/>
  <c r="N2554" i="22" s="1"/>
  <c r="G2577" i="22"/>
  <c r="J2588" i="22"/>
  <c r="R96" i="23"/>
  <c r="N140" i="23"/>
  <c r="L917" i="22"/>
  <c r="P1489" i="22"/>
  <c r="F1528" i="22"/>
  <c r="K1528" i="22"/>
  <c r="L1940" i="22"/>
  <c r="P2258" i="22"/>
  <c r="G2290" i="22"/>
  <c r="S2290" i="22"/>
  <c r="N2520" i="22"/>
  <c r="P2522" i="22"/>
  <c r="O2526" i="22"/>
  <c r="O2528" i="22" s="1"/>
  <c r="V63" i="23"/>
  <c r="N183" i="23"/>
  <c r="K131" i="22"/>
  <c r="M201" i="22"/>
  <c r="N391" i="22"/>
  <c r="P865" i="22"/>
  <c r="I910" i="22"/>
  <c r="N917" i="22"/>
  <c r="D30" i="416"/>
  <c r="D31" i="416"/>
  <c r="L1299" i="22"/>
  <c r="N1471" i="22"/>
  <c r="I1479" i="22"/>
  <c r="L1524" i="22"/>
  <c r="I1526" i="22"/>
  <c r="P1527" i="22"/>
  <c r="P1646" i="22"/>
  <c r="J1693" i="22"/>
  <c r="L1845" i="22"/>
  <c r="L1868" i="22"/>
  <c r="L1890" i="22"/>
  <c r="J1929" i="22"/>
  <c r="N1940" i="22"/>
  <c r="P1981" i="22"/>
  <c r="P2241" i="22"/>
  <c r="F2262" i="22"/>
  <c r="F2263" i="22" s="1"/>
  <c r="T2290" i="22"/>
  <c r="L2370" i="22"/>
  <c r="N2425" i="22"/>
  <c r="N2485" i="22"/>
  <c r="I2507" i="22"/>
  <c r="N2523" i="22"/>
  <c r="I2524" i="22"/>
  <c r="I2544" i="22"/>
  <c r="L2547" i="22"/>
  <c r="F2558" i="22"/>
  <c r="V140" i="23"/>
  <c r="O236" i="22"/>
  <c r="O241" i="22" s="1"/>
  <c r="V342" i="23"/>
  <c r="V479" i="23"/>
  <c r="N1768" i="23"/>
  <c r="P140" i="22"/>
  <c r="J200" i="22"/>
  <c r="P201" i="22"/>
  <c r="J391" i="22"/>
  <c r="L413" i="22"/>
  <c r="J772" i="22"/>
  <c r="L893" i="22"/>
  <c r="J910" i="22"/>
  <c r="L922" i="22"/>
  <c r="I938" i="22"/>
  <c r="I1038" i="22"/>
  <c r="I1444" i="22"/>
  <c r="P1479" i="22"/>
  <c r="P1523" i="22"/>
  <c r="J1527" i="22"/>
  <c r="I1593" i="22"/>
  <c r="J1629" i="22"/>
  <c r="N1890" i="22"/>
  <c r="I1919" i="22"/>
  <c r="P2282" i="22"/>
  <c r="P2283" i="22" s="1"/>
  <c r="K2290" i="22"/>
  <c r="N2370" i="22"/>
  <c r="P2425" i="22"/>
  <c r="G2526" i="22"/>
  <c r="L2507" i="22"/>
  <c r="S2576" i="22"/>
  <c r="I2541" i="22"/>
  <c r="N2542" i="22"/>
  <c r="O2543" i="22"/>
  <c r="P2543" i="22" s="1"/>
  <c r="N2547" i="22"/>
  <c r="V64" i="23"/>
  <c r="N182" i="23"/>
  <c r="R480" i="23"/>
  <c r="E118" i="122"/>
  <c r="N413" i="22"/>
  <c r="I443" i="22"/>
  <c r="P528" i="22"/>
  <c r="J689" i="22"/>
  <c r="L772" i="22"/>
  <c r="J938" i="22"/>
  <c r="P1440" i="22"/>
  <c r="J1593" i="22"/>
  <c r="J1646" i="22"/>
  <c r="M1834" i="22"/>
  <c r="M1848" i="22" s="1"/>
  <c r="M1849" i="22" s="1"/>
  <c r="O1952" i="22"/>
  <c r="O1953" i="22" s="1"/>
  <c r="D38" i="25" s="1"/>
  <c r="G38" i="25" s="1"/>
  <c r="J2244" i="22"/>
  <c r="P2249" i="22"/>
  <c r="L2288" i="22"/>
  <c r="I2522" i="22"/>
  <c r="J2541" i="22"/>
  <c r="J2544" i="22"/>
  <c r="R63" i="23"/>
  <c r="N341" i="23"/>
  <c r="L1440" i="22"/>
  <c r="N1448" i="22"/>
  <c r="I1460" i="22"/>
  <c r="P1464" i="22"/>
  <c r="N1467" i="22"/>
  <c r="L1482" i="22"/>
  <c r="I1489" i="22"/>
  <c r="N1516" i="22"/>
  <c r="T1528" i="22"/>
  <c r="N1611" i="22"/>
  <c r="D38" i="416"/>
  <c r="N1692" i="22"/>
  <c r="J2554" i="22"/>
  <c r="G1952" i="22"/>
  <c r="M1952" i="22"/>
  <c r="M1953" i="22" s="1"/>
  <c r="U1952" i="22"/>
  <c r="U1953" i="22" s="1"/>
  <c r="P1940" i="22"/>
  <c r="L2244" i="22"/>
  <c r="I2282" i="22"/>
  <c r="I2283" i="22" s="1"/>
  <c r="F2290" i="22"/>
  <c r="P2289" i="22"/>
  <c r="P2328" i="22"/>
  <c r="D54" i="25" s="1"/>
  <c r="G54" i="25" s="1"/>
  <c r="I2479" i="22"/>
  <c r="P2523" i="22"/>
  <c r="J2524" i="22"/>
  <c r="M2575" i="22"/>
  <c r="F2578" i="22"/>
  <c r="P2546" i="22"/>
  <c r="J2587" i="22"/>
  <c r="N95" i="23"/>
  <c r="N1769" i="23"/>
  <c r="R2175" i="23"/>
  <c r="R342" i="23"/>
  <c r="S1158" i="22"/>
  <c r="N595" i="23"/>
  <c r="N596" i="23"/>
  <c r="K1203" i="22"/>
  <c r="K1215" i="22" s="1"/>
  <c r="N96" i="23"/>
  <c r="V95" i="23"/>
  <c r="R183" i="23"/>
  <c r="R596" i="23"/>
  <c r="N2570" i="23"/>
  <c r="R2571" i="23"/>
  <c r="V2571" i="23"/>
  <c r="R2146" i="23"/>
  <c r="R2147" i="23"/>
  <c r="V2174" i="23"/>
  <c r="N2652" i="23"/>
  <c r="R2570" i="23"/>
  <c r="V2570" i="23"/>
  <c r="N2174" i="23"/>
  <c r="N2571" i="23"/>
  <c r="T2309" i="22"/>
  <c r="T2311" i="22" s="1"/>
  <c r="S2334" i="22"/>
  <c r="S2335" i="22" s="1"/>
  <c r="O2575" i="22"/>
  <c r="O1898" i="22"/>
  <c r="P1890" i="22"/>
  <c r="L2063" i="22"/>
  <c r="L687" i="22"/>
  <c r="J733" i="22"/>
  <c r="C23" i="416"/>
  <c r="I1256" i="22"/>
  <c r="N2222" i="22"/>
  <c r="L1257" i="22"/>
  <c r="J555" i="22"/>
  <c r="J1256" i="22"/>
  <c r="P1257" i="22"/>
  <c r="P2222" i="22"/>
  <c r="J198" i="22"/>
  <c r="P1692" i="22"/>
  <c r="L1054" i="22"/>
  <c r="N2062" i="22"/>
  <c r="L2099" i="22"/>
  <c r="J2178" i="22"/>
  <c r="N1253" i="22"/>
  <c r="L1986" i="22"/>
  <c r="L2220" i="22"/>
  <c r="P256" i="22"/>
  <c r="F169" i="122"/>
  <c r="V1769" i="23"/>
  <c r="V1768" i="23"/>
  <c r="V1347" i="23"/>
  <c r="V1348" i="23"/>
  <c r="L1099" i="22"/>
  <c r="L1991" i="22"/>
  <c r="D47" i="416"/>
  <c r="N1991" i="22"/>
  <c r="J89" i="22"/>
  <c r="P142" i="22"/>
  <c r="L1138" i="22"/>
  <c r="I1258" i="22"/>
  <c r="P1991" i="22"/>
  <c r="J2095" i="22"/>
  <c r="P2096" i="22"/>
  <c r="I2219" i="22"/>
  <c r="N2220" i="22"/>
  <c r="I952" i="22"/>
  <c r="P1054" i="22"/>
  <c r="I1100" i="22"/>
  <c r="N1138" i="22"/>
  <c r="J1140" i="22"/>
  <c r="K1175" i="22"/>
  <c r="J2219" i="22"/>
  <c r="I89" i="22"/>
  <c r="I784" i="22"/>
  <c r="J483" i="22"/>
  <c r="P589" i="22"/>
  <c r="I593" i="22"/>
  <c r="P689" i="22"/>
  <c r="J1055" i="22"/>
  <c r="J1991" i="22"/>
  <c r="I141" i="22"/>
  <c r="N1136" i="22"/>
  <c r="L925" i="22"/>
  <c r="E37" i="416"/>
  <c r="D15" i="416"/>
  <c r="J1101" i="22"/>
  <c r="N1574" i="22"/>
  <c r="D48" i="416"/>
  <c r="I2167" i="22"/>
  <c r="P917" i="22"/>
  <c r="P1393" i="22"/>
  <c r="O1399" i="22"/>
  <c r="S2514" i="22"/>
  <c r="P2520" i="22"/>
  <c r="L532" i="22"/>
  <c r="L822" i="22"/>
  <c r="N1099" i="22"/>
  <c r="L1185" i="22"/>
  <c r="N1646" i="22"/>
  <c r="J1685" i="22"/>
  <c r="I2062" i="22"/>
  <c r="L2180" i="22"/>
  <c r="I531" i="22"/>
  <c r="N532" i="22"/>
  <c r="L786" i="22"/>
  <c r="N1185" i="22"/>
  <c r="J1218" i="22"/>
  <c r="P1219" i="22"/>
  <c r="M1578" i="22"/>
  <c r="N1578" i="22" s="1"/>
  <c r="I2059" i="22"/>
  <c r="N2060" i="22"/>
  <c r="I2179" i="22"/>
  <c r="L71" i="22"/>
  <c r="I530" i="22"/>
  <c r="L592" i="22"/>
  <c r="I594" i="22"/>
  <c r="N786" i="22"/>
  <c r="J1138" i="22"/>
  <c r="I1597" i="22"/>
  <c r="J2059" i="22"/>
  <c r="J2179" i="22"/>
  <c r="L589" i="22"/>
  <c r="I689" i="22"/>
  <c r="J785" i="22"/>
  <c r="J820" i="22"/>
  <c r="D24" i="416"/>
  <c r="I1140" i="22"/>
  <c r="J2036" i="22"/>
  <c r="N2097" i="22"/>
  <c r="D29" i="416"/>
  <c r="J1185" i="22"/>
  <c r="D39" i="416"/>
  <c r="P2181" i="22"/>
  <c r="J87" i="22"/>
  <c r="N609" i="22"/>
  <c r="I218" i="22"/>
  <c r="J353" i="22"/>
  <c r="L530" i="22"/>
  <c r="L548" i="22"/>
  <c r="D20" i="416"/>
  <c r="N593" i="22"/>
  <c r="P687" i="22"/>
  <c r="D21" i="416"/>
  <c r="J784" i="22"/>
  <c r="L1186" i="22"/>
  <c r="I1216" i="22"/>
  <c r="N1217" i="22"/>
  <c r="I1221" i="22"/>
  <c r="N1256" i="22"/>
  <c r="I1691" i="22"/>
  <c r="I2095" i="22"/>
  <c r="J56" i="22"/>
  <c r="N527" i="22"/>
  <c r="K552" i="22"/>
  <c r="L552" i="22" s="1"/>
  <c r="I639" i="22"/>
  <c r="J1023" i="22"/>
  <c r="N1182" i="22"/>
  <c r="P1183" i="22"/>
  <c r="G2093" i="22"/>
  <c r="J2099" i="22"/>
  <c r="I2222" i="22"/>
  <c r="C18" i="416"/>
  <c r="P71" i="22"/>
  <c r="I233" i="22"/>
  <c r="N482" i="22"/>
  <c r="N589" i="22"/>
  <c r="I670" i="22"/>
  <c r="I955" i="22"/>
  <c r="J1100" i="22"/>
  <c r="J1137" i="22"/>
  <c r="I1222" i="22"/>
  <c r="E1247" i="22"/>
  <c r="J1320" i="22"/>
  <c r="I1645" i="22"/>
  <c r="D45" i="416"/>
  <c r="I2041" i="22"/>
  <c r="G2176" i="22"/>
  <c r="J2222" i="22"/>
  <c r="L1135" i="22"/>
  <c r="L1184" i="22"/>
  <c r="L1253" i="22"/>
  <c r="L1256" i="22"/>
  <c r="L2144" i="22"/>
  <c r="L448" i="22"/>
  <c r="I528" i="22"/>
  <c r="I1051" i="22"/>
  <c r="N1098" i="22"/>
  <c r="L1140" i="22"/>
  <c r="N1158" i="22"/>
  <c r="F1180" i="22"/>
  <c r="F1187" i="22" s="1"/>
  <c r="L1181" i="22"/>
  <c r="I1547" i="22"/>
  <c r="C39" i="416"/>
  <c r="L2141" i="22"/>
  <c r="L2179" i="22"/>
  <c r="I2181" i="22"/>
  <c r="D46" i="416"/>
  <c r="F83" i="22"/>
  <c r="F90" i="22" s="1"/>
  <c r="K79" i="22"/>
  <c r="I196" i="22"/>
  <c r="N452" i="22"/>
  <c r="P480" i="22"/>
  <c r="L483" i="22"/>
  <c r="I485" i="22"/>
  <c r="G654" i="22"/>
  <c r="L732" i="22"/>
  <c r="I734" i="22"/>
  <c r="N735" i="22"/>
  <c r="L784" i="22"/>
  <c r="K949" i="22"/>
  <c r="K859" i="22"/>
  <c r="G1048" i="22"/>
  <c r="P1098" i="22"/>
  <c r="L1100" i="22"/>
  <c r="P1256" i="22"/>
  <c r="L1645" i="22"/>
  <c r="E1690" i="22"/>
  <c r="H1690" i="22"/>
  <c r="H1697" i="22" s="1"/>
  <c r="H2041" i="22"/>
  <c r="J2041" i="22" s="1"/>
  <c r="P2057" i="22"/>
  <c r="N2141" i="22"/>
  <c r="N2179" i="22"/>
  <c r="L2183" i="22"/>
  <c r="D28" i="416"/>
  <c r="J185" i="22"/>
  <c r="I199" i="22"/>
  <c r="I283" i="22"/>
  <c r="I293" i="22"/>
  <c r="P448" i="22"/>
  <c r="P450" i="22"/>
  <c r="P452" i="22"/>
  <c r="P453" i="22"/>
  <c r="J690" i="22"/>
  <c r="I692" i="22"/>
  <c r="N784" i="22"/>
  <c r="N1100" i="22"/>
  <c r="J1102" i="22"/>
  <c r="P1140" i="22"/>
  <c r="I1217" i="22"/>
  <c r="I1695" i="22"/>
  <c r="N1990" i="22"/>
  <c r="I2009" i="22"/>
  <c r="I2058" i="22"/>
  <c r="J2061" i="22"/>
  <c r="P2141" i="22"/>
  <c r="L2143" i="22"/>
  <c r="P2179" i="22"/>
  <c r="N2183" i="22"/>
  <c r="D49" i="416"/>
  <c r="J320" i="22"/>
  <c r="U476" i="22"/>
  <c r="J482" i="22"/>
  <c r="I569" i="22"/>
  <c r="J692" i="22"/>
  <c r="I824" i="22"/>
  <c r="I1023" i="22"/>
  <c r="P1100" i="22"/>
  <c r="P1137" i="22"/>
  <c r="L1159" i="22"/>
  <c r="I1182" i="22"/>
  <c r="J1644" i="22"/>
  <c r="P1990" i="22"/>
  <c r="E2056" i="22"/>
  <c r="E2064" i="22" s="1"/>
  <c r="J2058" i="22"/>
  <c r="P2062" i="22"/>
  <c r="F2139" i="22"/>
  <c r="F2146" i="22" s="1"/>
  <c r="P2183" i="22"/>
  <c r="L324" i="22"/>
  <c r="F479" i="22"/>
  <c r="F486" i="22" s="1"/>
  <c r="F476" i="22"/>
  <c r="I822" i="22"/>
  <c r="L1565" i="22"/>
  <c r="O476" i="22"/>
  <c r="O479" i="22"/>
  <c r="O486" i="22" s="1"/>
  <c r="N1055" i="22"/>
  <c r="N1258" i="22"/>
  <c r="J1645" i="22"/>
  <c r="D26" i="416"/>
  <c r="C50" i="416"/>
  <c r="E50" i="416" s="1"/>
  <c r="J13" i="22"/>
  <c r="E83" i="22"/>
  <c r="E90" i="22" s="1"/>
  <c r="E64" i="22"/>
  <c r="J88" i="22"/>
  <c r="G195" i="22"/>
  <c r="G182" i="22"/>
  <c r="C19" i="416"/>
  <c r="I504" i="22"/>
  <c r="G2550" i="22"/>
  <c r="H233" i="22"/>
  <c r="J233" i="22" s="1"/>
  <c r="J218" i="22"/>
  <c r="D22" i="416"/>
  <c r="E818" i="22"/>
  <c r="E825" i="22" s="1"/>
  <c r="E814" i="22"/>
  <c r="I1005" i="22"/>
  <c r="I999" i="22"/>
  <c r="L676" i="22"/>
  <c r="K678" i="22"/>
  <c r="L678" i="22" s="1"/>
  <c r="D19" i="416"/>
  <c r="H1005" i="22"/>
  <c r="J1005" i="22" s="1"/>
  <c r="J999" i="22"/>
  <c r="G1210" i="22"/>
  <c r="I1203" i="22"/>
  <c r="I1139" i="22"/>
  <c r="P1643" i="22"/>
  <c r="L1643" i="22"/>
  <c r="I2060" i="22"/>
  <c r="I87" i="22"/>
  <c r="I163" i="22"/>
  <c r="J199" i="22"/>
  <c r="N200" i="22"/>
  <c r="J350" i="22"/>
  <c r="T476" i="22"/>
  <c r="I483" i="22"/>
  <c r="P485" i="22"/>
  <c r="G517" i="22"/>
  <c r="G682" i="22"/>
  <c r="I733" i="22"/>
  <c r="P735" i="22"/>
  <c r="J819" i="22"/>
  <c r="I971" i="22"/>
  <c r="L1055" i="22"/>
  <c r="J1098" i="22"/>
  <c r="P1138" i="22"/>
  <c r="P1184" i="22"/>
  <c r="I1186" i="22"/>
  <c r="H1210" i="22"/>
  <c r="L1258" i="22"/>
  <c r="L1648" i="22"/>
  <c r="J1691" i="22"/>
  <c r="J1988" i="22"/>
  <c r="P1989" i="22"/>
  <c r="L2058" i="22"/>
  <c r="N2099" i="22"/>
  <c r="L2181" i="22"/>
  <c r="N2182" i="22"/>
  <c r="D14" i="416"/>
  <c r="I241" i="22"/>
  <c r="I688" i="22"/>
  <c r="P732" i="22"/>
  <c r="N785" i="22"/>
  <c r="I953" i="22"/>
  <c r="I1053" i="22"/>
  <c r="C29" i="416"/>
  <c r="P1181" i="22"/>
  <c r="I1185" i="22"/>
  <c r="J1186" i="22"/>
  <c r="I1219" i="22"/>
  <c r="I1253" i="22"/>
  <c r="L1578" i="22"/>
  <c r="N1648" i="22"/>
  <c r="N1696" i="22"/>
  <c r="L2095" i="22"/>
  <c r="J2098" i="22"/>
  <c r="N2145" i="22"/>
  <c r="N2178" i="22"/>
  <c r="J2220" i="22"/>
  <c r="N2223" i="22"/>
  <c r="F137" i="22"/>
  <c r="L117" i="22"/>
  <c r="L122" i="22" s="1"/>
  <c r="N125" i="22"/>
  <c r="U486" i="22"/>
  <c r="I482" i="22"/>
  <c r="N528" i="22"/>
  <c r="J530" i="22"/>
  <c r="N531" i="22"/>
  <c r="I576" i="22"/>
  <c r="J688" i="22"/>
  <c r="H782" i="22"/>
  <c r="H789" i="22" s="1"/>
  <c r="F949" i="22"/>
  <c r="F956" i="22" s="1"/>
  <c r="J953" i="22"/>
  <c r="U2535" i="22"/>
  <c r="U2571" i="22" s="1"/>
  <c r="N1051" i="22"/>
  <c r="J1099" i="22"/>
  <c r="P1099" i="22"/>
  <c r="I1103" i="22"/>
  <c r="N1137" i="22"/>
  <c r="J1139" i="22"/>
  <c r="J1184" i="22"/>
  <c r="E1215" i="22"/>
  <c r="E1223" i="22" s="1"/>
  <c r="P1255" i="22"/>
  <c r="J1597" i="22"/>
  <c r="N1643" i="22"/>
  <c r="P1648" i="22"/>
  <c r="P1696" i="22"/>
  <c r="I1987" i="22"/>
  <c r="G2033" i="22"/>
  <c r="J2044" i="22"/>
  <c r="I2051" i="22"/>
  <c r="J2063" i="22"/>
  <c r="J2094" i="22"/>
  <c r="J2144" i="22"/>
  <c r="P2145" i="22"/>
  <c r="J1181" i="22"/>
  <c r="J1647" i="22"/>
  <c r="P2095" i="22"/>
  <c r="J125" i="22"/>
  <c r="J286" i="22"/>
  <c r="I324" i="22"/>
  <c r="I354" i="22"/>
  <c r="L453" i="22"/>
  <c r="N483" i="22"/>
  <c r="L576" i="22"/>
  <c r="P691" i="22"/>
  <c r="P731" i="22"/>
  <c r="J824" i="22"/>
  <c r="I951" i="22"/>
  <c r="P1101" i="22"/>
  <c r="I1135" i="22"/>
  <c r="P1186" i="22"/>
  <c r="I1218" i="22"/>
  <c r="N1219" i="22"/>
  <c r="J1253" i="22"/>
  <c r="I1644" i="22"/>
  <c r="I2140" i="22"/>
  <c r="N2144" i="22"/>
  <c r="I197" i="22"/>
  <c r="I200" i="22"/>
  <c r="N453" i="22"/>
  <c r="I481" i="22"/>
  <c r="L482" i="22"/>
  <c r="P483" i="22"/>
  <c r="N576" i="22"/>
  <c r="I732" i="22"/>
  <c r="L735" i="22"/>
  <c r="P822" i="22"/>
  <c r="P953" i="22"/>
  <c r="J955" i="22"/>
  <c r="I1049" i="22"/>
  <c r="I1102" i="22"/>
  <c r="J1135" i="22"/>
  <c r="I1665" i="22"/>
  <c r="J2096" i="22"/>
  <c r="L2097" i="22"/>
  <c r="I2099" i="22"/>
  <c r="J2143" i="22"/>
  <c r="I2182" i="22"/>
  <c r="E2134" i="22"/>
  <c r="E2139" i="22"/>
  <c r="L88" i="22"/>
  <c r="M782" i="22"/>
  <c r="M789" i="22" s="1"/>
  <c r="M767" i="22"/>
  <c r="F26" i="22"/>
  <c r="K2533" i="22"/>
  <c r="K2569" i="22" s="1"/>
  <c r="G2551" i="22"/>
  <c r="I71" i="22"/>
  <c r="N141" i="22"/>
  <c r="J142" i="22"/>
  <c r="N163" i="22"/>
  <c r="I185" i="22"/>
  <c r="J296" i="22"/>
  <c r="J305" i="22"/>
  <c r="I320" i="22"/>
  <c r="I316" i="22"/>
  <c r="J453" i="22"/>
  <c r="I527" i="22"/>
  <c r="N710" i="22"/>
  <c r="M725" i="22"/>
  <c r="N725" i="22" s="1"/>
  <c r="N2218" i="22"/>
  <c r="H2139" i="22"/>
  <c r="J2118" i="22"/>
  <c r="F122" i="22"/>
  <c r="G818" i="22"/>
  <c r="G814" i="22"/>
  <c r="J25" i="22"/>
  <c r="F2533" i="22"/>
  <c r="F2569" i="22" s="1"/>
  <c r="M2533" i="22"/>
  <c r="M2569" i="22" s="1"/>
  <c r="I56" i="22"/>
  <c r="J71" i="22"/>
  <c r="G83" i="22"/>
  <c r="J117" i="22"/>
  <c r="J122" i="22" s="1"/>
  <c r="I125" i="22"/>
  <c r="P138" i="22"/>
  <c r="P141" i="22"/>
  <c r="I143" i="22"/>
  <c r="F311" i="22"/>
  <c r="I351" i="22"/>
  <c r="G628" i="22"/>
  <c r="J609" i="22"/>
  <c r="C24" i="416"/>
  <c r="I805" i="22"/>
  <c r="P1103" i="22"/>
  <c r="J1103" i="22"/>
  <c r="F1215" i="22"/>
  <c r="F1223" i="22" s="1"/>
  <c r="F1210" i="22"/>
  <c r="P1221" i="22"/>
  <c r="J1221" i="22"/>
  <c r="I1615" i="22"/>
  <c r="L2177" i="22"/>
  <c r="J2177" i="22"/>
  <c r="F293" i="22"/>
  <c r="G1247" i="22"/>
  <c r="I1239" i="22"/>
  <c r="G1252" i="22"/>
  <c r="G26" i="22"/>
  <c r="I79" i="22"/>
  <c r="J141" i="22"/>
  <c r="P196" i="22"/>
  <c r="H293" i="22"/>
  <c r="J293" i="22" s="1"/>
  <c r="K476" i="22"/>
  <c r="K479" i="22"/>
  <c r="K486" i="22" s="1"/>
  <c r="N681" i="22"/>
  <c r="M682" i="22"/>
  <c r="N682" i="22" s="1"/>
  <c r="I753" i="22"/>
  <c r="G767" i="22"/>
  <c r="I819" i="22"/>
  <c r="C38" i="416"/>
  <c r="F1985" i="22"/>
  <c r="F1977" i="22"/>
  <c r="S2533" i="22"/>
  <c r="S2569" i="22" s="1"/>
  <c r="G64" i="22"/>
  <c r="J196" i="22"/>
  <c r="P198" i="22"/>
  <c r="O332" i="22"/>
  <c r="P324" i="22"/>
  <c r="G454" i="22"/>
  <c r="I609" i="22"/>
  <c r="N951" i="22"/>
  <c r="J951" i="22"/>
  <c r="F1602" i="22"/>
  <c r="H2134" i="22"/>
  <c r="J2134" i="22" s="1"/>
  <c r="J2218" i="22"/>
  <c r="L2218" i="22"/>
  <c r="L141" i="22"/>
  <c r="G2533" i="22"/>
  <c r="H2548" i="22"/>
  <c r="H2579" i="22" s="1"/>
  <c r="L142" i="22"/>
  <c r="J236" i="22"/>
  <c r="H241" i="22"/>
  <c r="J241" i="22" s="1"/>
  <c r="J261" i="22"/>
  <c r="L734" i="22"/>
  <c r="E949" i="22"/>
  <c r="E956" i="22" s="1"/>
  <c r="H949" i="22"/>
  <c r="L951" i="22"/>
  <c r="J2145" i="22"/>
  <c r="M949" i="22"/>
  <c r="M859" i="22"/>
  <c r="N841" i="22"/>
  <c r="M899" i="22"/>
  <c r="N899" i="22" s="1"/>
  <c r="N897" i="22"/>
  <c r="I88" i="22"/>
  <c r="G137" i="22"/>
  <c r="I138" i="22"/>
  <c r="N139" i="22"/>
  <c r="N142" i="22"/>
  <c r="I198" i="22"/>
  <c r="J259" i="22"/>
  <c r="J344" i="22"/>
  <c r="N591" i="22"/>
  <c r="I788" i="22"/>
  <c r="H1292" i="22"/>
  <c r="J1292" i="22" s="1"/>
  <c r="J1277" i="22"/>
  <c r="J485" i="22"/>
  <c r="P532" i="22"/>
  <c r="J569" i="22"/>
  <c r="J576" i="22"/>
  <c r="M584" i="22"/>
  <c r="L591" i="22"/>
  <c r="P592" i="22"/>
  <c r="N687" i="22"/>
  <c r="I690" i="22"/>
  <c r="L710" i="22"/>
  <c r="N731" i="22"/>
  <c r="J783" i="22"/>
  <c r="L785" i="22"/>
  <c r="P786" i="22"/>
  <c r="L1103" i="22"/>
  <c r="G1690" i="22"/>
  <c r="G1679" i="22"/>
  <c r="L1988" i="22"/>
  <c r="I2180" i="22"/>
  <c r="J352" i="22"/>
  <c r="I573" i="22"/>
  <c r="I589" i="22"/>
  <c r="L590" i="22"/>
  <c r="P591" i="22"/>
  <c r="L636" i="22"/>
  <c r="P785" i="22"/>
  <c r="N925" i="22"/>
  <c r="L955" i="22"/>
  <c r="J1019" i="22"/>
  <c r="L1317" i="22"/>
  <c r="P1988" i="22"/>
  <c r="J448" i="22"/>
  <c r="M479" i="22"/>
  <c r="M486" i="22" s="1"/>
  <c r="N529" i="22"/>
  <c r="N565" i="22"/>
  <c r="H588" i="22"/>
  <c r="J589" i="22"/>
  <c r="N590" i="22"/>
  <c r="L632" i="22"/>
  <c r="I678" i="22"/>
  <c r="I691" i="22"/>
  <c r="L736" i="22"/>
  <c r="N770" i="22"/>
  <c r="E782" i="22"/>
  <c r="E789" i="22" s="1"/>
  <c r="I823" i="22"/>
  <c r="N824" i="22"/>
  <c r="L873" i="22"/>
  <c r="N955" i="22"/>
  <c r="M1571" i="22"/>
  <c r="N1571" i="22" s="1"/>
  <c r="N1565" i="22"/>
  <c r="I2145" i="22"/>
  <c r="J449" i="22"/>
  <c r="J450" i="22"/>
  <c r="J451" i="22"/>
  <c r="P529" i="22"/>
  <c r="P590" i="22"/>
  <c r="N632" i="22"/>
  <c r="M636" i="22"/>
  <c r="N636" i="22" s="1"/>
  <c r="I681" i="22"/>
  <c r="L689" i="22"/>
  <c r="J691" i="22"/>
  <c r="L692" i="22"/>
  <c r="G725" i="22"/>
  <c r="N733" i="22"/>
  <c r="I735" i="22"/>
  <c r="N736" i="22"/>
  <c r="F782" i="22"/>
  <c r="F789" i="22" s="1"/>
  <c r="L783" i="22"/>
  <c r="I786" i="22"/>
  <c r="F825" i="22"/>
  <c r="L820" i="22"/>
  <c r="J823" i="22"/>
  <c r="P824" i="22"/>
  <c r="N873" i="22"/>
  <c r="P955" i="22"/>
  <c r="G995" i="22"/>
  <c r="I1101" i="22"/>
  <c r="I1129" i="22"/>
  <c r="E1259" i="22"/>
  <c r="I305" i="22"/>
  <c r="M454" i="22"/>
  <c r="L450" i="22"/>
  <c r="L452" i="22"/>
  <c r="J480" i="22"/>
  <c r="I484" i="22"/>
  <c r="L485" i="22"/>
  <c r="I673" i="22"/>
  <c r="I676" i="22"/>
  <c r="J681" i="22"/>
  <c r="L688" i="22"/>
  <c r="N689" i="22"/>
  <c r="L691" i="22"/>
  <c r="K725" i="22"/>
  <c r="L725" i="22" s="1"/>
  <c r="I731" i="22"/>
  <c r="J753" i="22"/>
  <c r="J787" i="22"/>
  <c r="N783" i="22"/>
  <c r="P784" i="22"/>
  <c r="J786" i="22"/>
  <c r="L819" i="22"/>
  <c r="N820" i="22"/>
  <c r="G887" i="22"/>
  <c r="L887" i="22"/>
  <c r="L953" i="22"/>
  <c r="J1053" i="22"/>
  <c r="P1053" i="22"/>
  <c r="E1141" i="22"/>
  <c r="N1183" i="22"/>
  <c r="L1183" i="22"/>
  <c r="I1292" i="22"/>
  <c r="L1574" i="22"/>
  <c r="N1694" i="22"/>
  <c r="L1694" i="22"/>
  <c r="G2210" i="22"/>
  <c r="J272" i="22"/>
  <c r="I296" i="22"/>
  <c r="J311" i="22"/>
  <c r="J339" i="22"/>
  <c r="N448" i="22"/>
  <c r="N450" i="22"/>
  <c r="S476" i="22"/>
  <c r="P482" i="22"/>
  <c r="N485" i="22"/>
  <c r="K517" i="22"/>
  <c r="J527" i="22"/>
  <c r="N530" i="22"/>
  <c r="J573" i="22"/>
  <c r="J632" i="22"/>
  <c r="J676" i="22"/>
  <c r="K730" i="22"/>
  <c r="L731" i="22"/>
  <c r="N732" i="22"/>
  <c r="I785" i="22"/>
  <c r="J822" i="22"/>
  <c r="N953" i="22"/>
  <c r="I1050" i="22"/>
  <c r="J1183" i="22"/>
  <c r="P1217" i="22"/>
  <c r="J1217" i="22"/>
  <c r="L1053" i="22"/>
  <c r="G1104" i="22"/>
  <c r="I1098" i="22"/>
  <c r="E1187" i="22"/>
  <c r="L1158" i="22"/>
  <c r="I1220" i="22"/>
  <c r="N1317" i="22"/>
  <c r="I1696" i="22"/>
  <c r="L2062" i="22"/>
  <c r="N2063" i="22"/>
  <c r="H2088" i="22"/>
  <c r="L2094" i="22"/>
  <c r="N2095" i="22"/>
  <c r="L2098" i="22"/>
  <c r="I2142" i="22"/>
  <c r="P2144" i="22"/>
  <c r="L2170" i="22"/>
  <c r="L2172" i="22" s="1"/>
  <c r="L2182" i="22"/>
  <c r="I2217" i="22"/>
  <c r="P2220" i="22"/>
  <c r="I1052" i="22"/>
  <c r="F1141" i="22"/>
  <c r="I1137" i="22"/>
  <c r="L1139" i="22"/>
  <c r="I1181" i="22"/>
  <c r="J1220" i="22"/>
  <c r="P1253" i="22"/>
  <c r="J1255" i="22"/>
  <c r="G1315" i="22"/>
  <c r="J1696" i="22"/>
  <c r="G1992" i="22"/>
  <c r="G1977" i="22"/>
  <c r="J1986" i="22"/>
  <c r="I1991" i="22"/>
  <c r="P2063" i="22"/>
  <c r="N2094" i="22"/>
  <c r="I2097" i="22"/>
  <c r="N2098" i="22"/>
  <c r="I2141" i="22"/>
  <c r="J2142" i="22"/>
  <c r="N2143" i="22"/>
  <c r="I2183" i="22"/>
  <c r="N2219" i="22"/>
  <c r="I2221" i="22"/>
  <c r="M2535" i="22"/>
  <c r="M2571" i="22" s="1"/>
  <c r="J1052" i="22"/>
  <c r="P1055" i="22"/>
  <c r="I1136" i="22"/>
  <c r="N1139" i="22"/>
  <c r="N1140" i="22"/>
  <c r="P1159" i="22"/>
  <c r="N1184" i="22"/>
  <c r="L1217" i="22"/>
  <c r="J1222" i="22"/>
  <c r="N1257" i="22"/>
  <c r="P1258" i="22"/>
  <c r="I1320" i="22"/>
  <c r="I1321" i="22"/>
  <c r="P1645" i="22"/>
  <c r="P1691" i="22"/>
  <c r="I1692" i="22"/>
  <c r="I1990" i="22"/>
  <c r="F2056" i="22"/>
  <c r="F2064" i="22" s="1"/>
  <c r="I2044" i="22"/>
  <c r="I2061" i="22"/>
  <c r="I2096" i="22"/>
  <c r="J2097" i="22"/>
  <c r="P2098" i="22"/>
  <c r="L2142" i="22"/>
  <c r="P2143" i="22"/>
  <c r="N2170" i="22"/>
  <c r="N2172" i="22" s="1"/>
  <c r="N2177" i="22"/>
  <c r="J2180" i="22"/>
  <c r="J2183" i="22"/>
  <c r="I2202" i="22"/>
  <c r="L2221" i="22"/>
  <c r="P2223" i="22"/>
  <c r="E1104" i="22"/>
  <c r="P1136" i="22"/>
  <c r="P1139" i="22"/>
  <c r="K1180" i="22"/>
  <c r="N1254" i="22"/>
  <c r="J1317" i="22"/>
  <c r="J1692" i="22"/>
  <c r="J1990" i="22"/>
  <c r="P2170" i="22"/>
  <c r="P2172" i="22" s="1"/>
  <c r="P2177" i="22"/>
  <c r="P2182" i="22"/>
  <c r="J1051" i="22"/>
  <c r="I1055" i="22"/>
  <c r="L1101" i="22"/>
  <c r="F1129" i="22"/>
  <c r="G1134" i="22"/>
  <c r="J1136" i="22"/>
  <c r="I1254" i="22"/>
  <c r="I1643" i="22"/>
  <c r="N1647" i="22"/>
  <c r="E1679" i="22"/>
  <c r="N1693" i="22"/>
  <c r="P1694" i="22"/>
  <c r="I1970" i="22"/>
  <c r="I1989" i="22"/>
  <c r="E2020" i="22"/>
  <c r="H2051" i="22"/>
  <c r="J2051" i="22" s="1"/>
  <c r="L2057" i="22"/>
  <c r="N2058" i="22"/>
  <c r="L2061" i="22"/>
  <c r="P2142" i="22"/>
  <c r="E2210" i="22"/>
  <c r="P2218" i="22"/>
  <c r="N1101" i="22"/>
  <c r="L1136" i="22"/>
  <c r="N1181" i="22"/>
  <c r="I1183" i="22"/>
  <c r="P1185" i="22"/>
  <c r="J1203" i="22"/>
  <c r="J1219" i="22"/>
  <c r="I1581" i="22"/>
  <c r="P1647" i="22"/>
  <c r="P1693" i="22"/>
  <c r="J1695" i="22"/>
  <c r="J1970" i="22"/>
  <c r="E1977" i="22"/>
  <c r="I1988" i="22"/>
  <c r="J1989" i="22"/>
  <c r="N2057" i="22"/>
  <c r="P2058" i="22"/>
  <c r="J2060" i="22"/>
  <c r="F2100" i="22"/>
  <c r="F2088" i="22"/>
  <c r="I2094" i="22"/>
  <c r="P2097" i="22"/>
  <c r="N2140" i="22"/>
  <c r="L2145" i="22"/>
  <c r="I2177" i="22"/>
  <c r="P2221" i="22"/>
  <c r="P1319" i="22"/>
  <c r="M2550" i="22"/>
  <c r="M2581" i="22" s="1"/>
  <c r="N1318" i="22"/>
  <c r="D32" i="416"/>
  <c r="T2548" i="22"/>
  <c r="T2579" i="22" s="1"/>
  <c r="P1317" i="22"/>
  <c r="I1319" i="22"/>
  <c r="J1319" i="22"/>
  <c r="N1320" i="22"/>
  <c r="P1320" i="22"/>
  <c r="L1318" i="22"/>
  <c r="N1319" i="22"/>
  <c r="P1318" i="22"/>
  <c r="N138" i="22"/>
  <c r="U2551" i="22"/>
  <c r="U2582" i="22" s="1"/>
  <c r="S2550" i="22"/>
  <c r="S2581" i="22" s="1"/>
  <c r="T2533" i="22"/>
  <c r="T2569" i="22" s="1"/>
  <c r="H21" i="22"/>
  <c r="O79" i="22"/>
  <c r="P85" i="22"/>
  <c r="L89" i="22"/>
  <c r="L129" i="22"/>
  <c r="H143" i="22"/>
  <c r="L143" i="22" s="1"/>
  <c r="J129" i="22"/>
  <c r="J138" i="22"/>
  <c r="M143" i="22"/>
  <c r="I264" i="22"/>
  <c r="I311" i="22"/>
  <c r="F320" i="22"/>
  <c r="G332" i="22"/>
  <c r="I344" i="22"/>
  <c r="I339" i="22"/>
  <c r="N351" i="22"/>
  <c r="J481" i="22"/>
  <c r="P481" i="22"/>
  <c r="H533" i="22"/>
  <c r="J526" i="22"/>
  <c r="M552" i="22"/>
  <c r="N552" i="22" s="1"/>
  <c r="N548" i="22"/>
  <c r="E588" i="22"/>
  <c r="E595" i="22" s="1"/>
  <c r="N594" i="22"/>
  <c r="J594" i="22"/>
  <c r="N788" i="22"/>
  <c r="J788" i="22"/>
  <c r="J1050" i="22"/>
  <c r="B24" i="122"/>
  <c r="O143" i="22"/>
  <c r="J14" i="416" s="1"/>
  <c r="F349" i="22"/>
  <c r="F233" i="22"/>
  <c r="G355" i="22"/>
  <c r="J254" i="22"/>
  <c r="N350" i="22"/>
  <c r="H454" i="22"/>
  <c r="I469" i="22"/>
  <c r="L481" i="22"/>
  <c r="I592" i="22"/>
  <c r="J592" i="22"/>
  <c r="K628" i="22"/>
  <c r="L609" i="22"/>
  <c r="H654" i="22"/>
  <c r="J639" i="22"/>
  <c r="N678" i="22"/>
  <c r="K1421" i="22"/>
  <c r="L1416" i="22"/>
  <c r="K2551" i="22"/>
  <c r="K2582" i="22" s="1"/>
  <c r="N71" i="22"/>
  <c r="L87" i="22"/>
  <c r="E137" i="22"/>
  <c r="E145" i="22" s="1"/>
  <c r="E114" i="22"/>
  <c r="I114" i="22"/>
  <c r="I106" i="22"/>
  <c r="M122" i="22"/>
  <c r="N117" i="22"/>
  <c r="N122" i="22" s="1"/>
  <c r="H131" i="22"/>
  <c r="P139" i="22"/>
  <c r="G193" i="22"/>
  <c r="J197" i="22"/>
  <c r="F241" i="22"/>
  <c r="I236" i="22"/>
  <c r="F261" i="22"/>
  <c r="H283" i="22"/>
  <c r="J283" i="22" s="1"/>
  <c r="J447" i="22"/>
  <c r="J469" i="22"/>
  <c r="H479" i="22"/>
  <c r="L469" i="22"/>
  <c r="P469" i="22"/>
  <c r="N469" i="22"/>
  <c r="G932" i="22"/>
  <c r="J925" i="22"/>
  <c r="G949" i="22"/>
  <c r="N1398" i="22"/>
  <c r="M1399" i="22"/>
  <c r="F63" i="122"/>
  <c r="H114" i="22"/>
  <c r="J114" i="22" s="1"/>
  <c r="J106" i="22"/>
  <c r="I254" i="22"/>
  <c r="L447" i="22"/>
  <c r="J532" i="22"/>
  <c r="G533" i="22"/>
  <c r="J678" i="22"/>
  <c r="E27" i="416"/>
  <c r="D19" i="122"/>
  <c r="D63" i="122"/>
  <c r="E63" i="122"/>
  <c r="C99" i="122"/>
  <c r="C118" i="122"/>
  <c r="G31" i="22"/>
  <c r="G21" i="22"/>
  <c r="H79" i="22"/>
  <c r="J79" i="22" s="1"/>
  <c r="I85" i="22"/>
  <c r="I140" i="22"/>
  <c r="E195" i="22"/>
  <c r="E202" i="22" s="1"/>
  <c r="E182" i="22"/>
  <c r="L196" i="22"/>
  <c r="P199" i="22"/>
  <c r="P200" i="22"/>
  <c r="I272" i="22"/>
  <c r="N324" i="22"/>
  <c r="H332" i="22"/>
  <c r="N332" i="22" s="1"/>
  <c r="I352" i="22"/>
  <c r="L355" i="22"/>
  <c r="L449" i="22"/>
  <c r="L480" i="22"/>
  <c r="J484" i="22"/>
  <c r="L484" i="22"/>
  <c r="P484" i="22"/>
  <c r="N484" i="22"/>
  <c r="L522" i="22"/>
  <c r="J522" i="22"/>
  <c r="P522" i="22"/>
  <c r="P531" i="22"/>
  <c r="F573" i="22"/>
  <c r="F588" i="22"/>
  <c r="F595" i="22" s="1"/>
  <c r="I584" i="22"/>
  <c r="N670" i="22"/>
  <c r="H673" i="22"/>
  <c r="L673" i="22" s="1"/>
  <c r="J670" i="22"/>
  <c r="J917" i="22"/>
  <c r="I925" i="22"/>
  <c r="F118" i="122"/>
  <c r="J85" i="22"/>
  <c r="H137" i="22"/>
  <c r="J140" i="22"/>
  <c r="L163" i="22"/>
  <c r="H195" i="22"/>
  <c r="H182" i="22"/>
  <c r="J163" i="22"/>
  <c r="G269" i="22"/>
  <c r="J264" i="22"/>
  <c r="I302" i="22"/>
  <c r="G349" i="22"/>
  <c r="N354" i="22"/>
  <c r="M355" i="22"/>
  <c r="N355" i="22" s="1"/>
  <c r="P447" i="22"/>
  <c r="O454" i="22"/>
  <c r="L529" i="22"/>
  <c r="I548" i="22"/>
  <c r="K565" i="22"/>
  <c r="L565" i="22" s="1"/>
  <c r="L555" i="22"/>
  <c r="L658" i="22"/>
  <c r="H666" i="22"/>
  <c r="N666" i="22" s="1"/>
  <c r="J658" i="22"/>
  <c r="P692" i="22"/>
  <c r="J821" i="22"/>
  <c r="P1182" i="22"/>
  <c r="I25" i="22"/>
  <c r="H31" i="22"/>
  <c r="S2548" i="22"/>
  <c r="S2579" i="22" s="1"/>
  <c r="F2550" i="22"/>
  <c r="F2581" i="22" s="1"/>
  <c r="T2551" i="22"/>
  <c r="T2582" i="22" s="1"/>
  <c r="H83" i="22"/>
  <c r="H90" i="22" s="1"/>
  <c r="F143" i="22"/>
  <c r="F114" i="22"/>
  <c r="I117" i="22"/>
  <c r="I122" i="22" s="1"/>
  <c r="G122" i="22"/>
  <c r="L125" i="22"/>
  <c r="G131" i="22"/>
  <c r="I139" i="22"/>
  <c r="F195" i="22"/>
  <c r="F182" i="22"/>
  <c r="H193" i="22"/>
  <c r="I201" i="22"/>
  <c r="N254" i="22"/>
  <c r="I286" i="22"/>
  <c r="H302" i="22"/>
  <c r="J302" i="22" s="1"/>
  <c r="J324" i="22"/>
  <c r="I350" i="22"/>
  <c r="J351" i="22"/>
  <c r="N353" i="22"/>
  <c r="N380" i="22"/>
  <c r="P451" i="22"/>
  <c r="K454" i="22"/>
  <c r="S486" i="22"/>
  <c r="L526" i="22"/>
  <c r="K533" i="22"/>
  <c r="L528" i="22"/>
  <c r="J528" i="22"/>
  <c r="I532" i="22"/>
  <c r="J590" i="22"/>
  <c r="I13" i="22"/>
  <c r="N85" i="22"/>
  <c r="J139" i="22"/>
  <c r="N140" i="22"/>
  <c r="J201" i="22"/>
  <c r="E349" i="22"/>
  <c r="E356" i="22" s="1"/>
  <c r="H349" i="22"/>
  <c r="G256" i="22"/>
  <c r="I261" i="22"/>
  <c r="I259" i="22"/>
  <c r="N352" i="22"/>
  <c r="P420" i="22"/>
  <c r="T486" i="22"/>
  <c r="H476" i="22"/>
  <c r="M526" i="22"/>
  <c r="N504" i="22"/>
  <c r="M517" i="22"/>
  <c r="N658" i="22"/>
  <c r="H818" i="22"/>
  <c r="H814" i="22"/>
  <c r="J805" i="22"/>
  <c r="H995" i="22"/>
  <c r="H1048" i="22"/>
  <c r="J971" i="22"/>
  <c r="J1257" i="22"/>
  <c r="L2546" i="22"/>
  <c r="K2578" i="22"/>
  <c r="F654" i="22"/>
  <c r="I917" i="22"/>
  <c r="I928" i="22"/>
  <c r="N952" i="22"/>
  <c r="L952" i="22"/>
  <c r="J952" i="22"/>
  <c r="H1252" i="22"/>
  <c r="J1239" i="22"/>
  <c r="H2555" i="22"/>
  <c r="T2589" i="22"/>
  <c r="T2556" i="22"/>
  <c r="J2249" i="22"/>
  <c r="G2262" i="22"/>
  <c r="U2533" i="22"/>
  <c r="U2569" i="22" s="1"/>
  <c r="K2548" i="22"/>
  <c r="K2579" i="22" s="1"/>
  <c r="F2551" i="22"/>
  <c r="F2582" i="22" s="1"/>
  <c r="F64" i="22"/>
  <c r="N87" i="22"/>
  <c r="N88" i="22"/>
  <c r="N89" i="22"/>
  <c r="L138" i="22"/>
  <c r="L197" i="22"/>
  <c r="L198" i="22"/>
  <c r="J316" i="22"/>
  <c r="F344" i="22"/>
  <c r="P350" i="22"/>
  <c r="P351" i="22"/>
  <c r="P352" i="22"/>
  <c r="P353" i="22"/>
  <c r="L391" i="22"/>
  <c r="L396" i="22"/>
  <c r="L402" i="22"/>
  <c r="S454" i="22"/>
  <c r="N449" i="22"/>
  <c r="J452" i="22"/>
  <c r="N480" i="22"/>
  <c r="N481" i="22"/>
  <c r="N522" i="22"/>
  <c r="E526" i="22"/>
  <c r="E533" i="22" s="1"/>
  <c r="L527" i="22"/>
  <c r="J529" i="22"/>
  <c r="I529" i="22"/>
  <c r="I555" i="22"/>
  <c r="G565" i="22"/>
  <c r="J593" i="22"/>
  <c r="E686" i="22"/>
  <c r="E693" i="22" s="1"/>
  <c r="L681" i="22"/>
  <c r="M737" i="22"/>
  <c r="N734" i="22"/>
  <c r="J734" i="22"/>
  <c r="L899" i="22"/>
  <c r="J945" i="22"/>
  <c r="F1049" i="22"/>
  <c r="M1180" i="22"/>
  <c r="N1159" i="22"/>
  <c r="F2556" i="22"/>
  <c r="F2589" i="22"/>
  <c r="U2556" i="22"/>
  <c r="U2589" i="22"/>
  <c r="F2548" i="22"/>
  <c r="F2579" i="22" s="1"/>
  <c r="M2548" i="22"/>
  <c r="P87" i="22"/>
  <c r="P88" i="22"/>
  <c r="P89" i="22"/>
  <c r="N197" i="22"/>
  <c r="N198" i="22"/>
  <c r="L199" i="22"/>
  <c r="L200" i="22"/>
  <c r="T454" i="22"/>
  <c r="P449" i="22"/>
  <c r="L451" i="22"/>
  <c r="G479" i="22"/>
  <c r="G476" i="22"/>
  <c r="I480" i="22"/>
  <c r="H517" i="22"/>
  <c r="J504" i="22"/>
  <c r="L531" i="22"/>
  <c r="J531" i="22"/>
  <c r="G588" i="22"/>
  <c r="O552" i="22"/>
  <c r="P552" i="22" s="1"/>
  <c r="P548" i="22"/>
  <c r="G686" i="22"/>
  <c r="J732" i="22"/>
  <c r="L787" i="22"/>
  <c r="I1071" i="22"/>
  <c r="H1247" i="22"/>
  <c r="H2533" i="22"/>
  <c r="S2551" i="22"/>
  <c r="S2582" i="22" s="1"/>
  <c r="L85" i="22"/>
  <c r="L139" i="22"/>
  <c r="L140" i="22"/>
  <c r="P197" i="22"/>
  <c r="N199" i="22"/>
  <c r="L201" i="22"/>
  <c r="P380" i="22"/>
  <c r="N402" i="22"/>
  <c r="N451" i="22"/>
  <c r="F533" i="22"/>
  <c r="F517" i="22"/>
  <c r="I590" i="22"/>
  <c r="F686" i="22"/>
  <c r="F693" i="22" s="1"/>
  <c r="F628" i="22"/>
  <c r="I666" i="22"/>
  <c r="I658" i="22"/>
  <c r="E737" i="22"/>
  <c r="N787" i="22"/>
  <c r="N870" i="22"/>
  <c r="L870" i="22"/>
  <c r="J870" i="22"/>
  <c r="G2534" i="22"/>
  <c r="F1005" i="22"/>
  <c r="H1104" i="22"/>
  <c r="J1097" i="22"/>
  <c r="K1259" i="22"/>
  <c r="J1448" i="22"/>
  <c r="P1448" i="22"/>
  <c r="P1475" i="22"/>
  <c r="J1475" i="22"/>
  <c r="J1578" i="22"/>
  <c r="G2224" i="22"/>
  <c r="N887" i="22"/>
  <c r="P952" i="22"/>
  <c r="I1054" i="22"/>
  <c r="E1093" i="22"/>
  <c r="H1223" i="22"/>
  <c r="J1216" i="22"/>
  <c r="O2589" i="22"/>
  <c r="O2556" i="22"/>
  <c r="P1637" i="22"/>
  <c r="J1637" i="22"/>
  <c r="E2088" i="22"/>
  <c r="E2093" i="22"/>
  <c r="I1257" i="22"/>
  <c r="G1399" i="22"/>
  <c r="J1498" i="22"/>
  <c r="G1499" i="22"/>
  <c r="E1562" i="22"/>
  <c r="E1642" i="22"/>
  <c r="E1649" i="22" s="1"/>
  <c r="H1562" i="22"/>
  <c r="H1642" i="22"/>
  <c r="J1547" i="22"/>
  <c r="M2263" i="22"/>
  <c r="L350" i="22"/>
  <c r="L351" i="22"/>
  <c r="L352" i="22"/>
  <c r="L353" i="22"/>
  <c r="L354" i="22"/>
  <c r="N447" i="22"/>
  <c r="J591" i="22"/>
  <c r="I591" i="22"/>
  <c r="G636" i="22"/>
  <c r="I632" i="22"/>
  <c r="F673" i="22"/>
  <c r="J687" i="22"/>
  <c r="I687" i="22"/>
  <c r="I710" i="22"/>
  <c r="L788" i="22"/>
  <c r="I878" i="22"/>
  <c r="I873" i="22"/>
  <c r="I1019" i="22"/>
  <c r="I1010" i="22"/>
  <c r="F1043" i="22"/>
  <c r="I1255" i="22"/>
  <c r="K1873" i="22"/>
  <c r="L1872" i="22"/>
  <c r="M2570" i="22"/>
  <c r="H1093" i="22"/>
  <c r="E1129" i="22"/>
  <c r="F1252" i="22"/>
  <c r="F1259" i="22" s="1"/>
  <c r="K1399" i="22"/>
  <c r="L1398" i="22"/>
  <c r="L1444" i="22"/>
  <c r="J1444" i="22"/>
  <c r="L1448" i="22"/>
  <c r="J1694" i="22"/>
  <c r="I1694" i="22"/>
  <c r="K1848" i="22"/>
  <c r="G1953" i="22"/>
  <c r="I2057" i="22"/>
  <c r="H2210" i="22"/>
  <c r="H2217" i="22"/>
  <c r="J2202" i="22"/>
  <c r="I2249" i="22"/>
  <c r="O2290" i="22"/>
  <c r="P2288" i="22"/>
  <c r="J2521" i="22"/>
  <c r="P2521" i="22"/>
  <c r="R1347" i="23"/>
  <c r="R1348" i="23"/>
  <c r="L733" i="22"/>
  <c r="L753" i="22"/>
  <c r="P770" i="22"/>
  <c r="K782" i="22"/>
  <c r="H1043" i="22"/>
  <c r="F1093" i="22"/>
  <c r="H1134" i="22"/>
  <c r="H1129" i="22"/>
  <c r="J1129" i="22" s="1"/>
  <c r="J1120" i="22"/>
  <c r="F2555" i="22"/>
  <c r="F2584" i="22" s="1"/>
  <c r="G1422" i="22"/>
  <c r="M1421" i="22"/>
  <c r="N1416" i="22"/>
  <c r="S2556" i="22"/>
  <c r="S2589" i="22"/>
  <c r="L1525" i="22"/>
  <c r="J1525" i="22"/>
  <c r="F1642" i="22"/>
  <c r="F1649" i="22" s="1"/>
  <c r="J1565" i="22"/>
  <c r="G1571" i="22"/>
  <c r="I2553" i="22"/>
  <c r="I1832" i="22"/>
  <c r="H1873" i="22"/>
  <c r="N1937" i="22"/>
  <c r="J1937" i="22"/>
  <c r="G2535" i="22"/>
  <c r="G552" i="22"/>
  <c r="H584" i="22"/>
  <c r="J584" i="22" s="1"/>
  <c r="N592" i="22"/>
  <c r="L593" i="22"/>
  <c r="H628" i="22"/>
  <c r="H686" i="22"/>
  <c r="N688" i="22"/>
  <c r="J710" i="22"/>
  <c r="H730" i="22"/>
  <c r="J731" i="22"/>
  <c r="I770" i="22"/>
  <c r="P772" i="22"/>
  <c r="G782" i="22"/>
  <c r="F814" i="22"/>
  <c r="N819" i="22"/>
  <c r="L821" i="22"/>
  <c r="I841" i="22"/>
  <c r="E859" i="22"/>
  <c r="I859" i="22"/>
  <c r="J873" i="22"/>
  <c r="I897" i="22"/>
  <c r="G899" i="22"/>
  <c r="J928" i="22"/>
  <c r="O950" i="22"/>
  <c r="J1010" i="22"/>
  <c r="E1048" i="22"/>
  <c r="E1056" i="22" s="1"/>
  <c r="K2535" i="22"/>
  <c r="K2571" i="22" s="1"/>
  <c r="L1051" i="22"/>
  <c r="J1071" i="22"/>
  <c r="N1102" i="22"/>
  <c r="I1120" i="22"/>
  <c r="P1135" i="22"/>
  <c r="I1158" i="22"/>
  <c r="I1175" i="22"/>
  <c r="J1182" i="22"/>
  <c r="M1186" i="22"/>
  <c r="G1215" i="22"/>
  <c r="L1216" i="22"/>
  <c r="L1219" i="22"/>
  <c r="L1239" i="22"/>
  <c r="J1254" i="22"/>
  <c r="J1258" i="22"/>
  <c r="N1299" i="22"/>
  <c r="I1390" i="22"/>
  <c r="I1393" i="22" s="1"/>
  <c r="L1475" i="22"/>
  <c r="L1521" i="22"/>
  <c r="L1547" i="22"/>
  <c r="G1562" i="22"/>
  <c r="L1571" i="22"/>
  <c r="I1578" i="22"/>
  <c r="L1593" i="22"/>
  <c r="J1615" i="22"/>
  <c r="G1620" i="22"/>
  <c r="L1637" i="22"/>
  <c r="N1645" i="22"/>
  <c r="I1685" i="22"/>
  <c r="I1682" i="22"/>
  <c r="H2553" i="22"/>
  <c r="J2553" i="22" s="1"/>
  <c r="H1834" i="22"/>
  <c r="J1832" i="22"/>
  <c r="G2056" i="22"/>
  <c r="G2020" i="22"/>
  <c r="J2009" i="22"/>
  <c r="I2098" i="22"/>
  <c r="M2543" i="22"/>
  <c r="N2241" i="22"/>
  <c r="N2254" i="22"/>
  <c r="T2538" i="22"/>
  <c r="U2310" i="22"/>
  <c r="U2538" i="22" s="1"/>
  <c r="N2521" i="22"/>
  <c r="N555" i="22"/>
  <c r="L594" i="22"/>
  <c r="L670" i="22"/>
  <c r="P688" i="22"/>
  <c r="L690" i="22"/>
  <c r="F730" i="22"/>
  <c r="J735" i="22"/>
  <c r="P736" i="22"/>
  <c r="N753" i="22"/>
  <c r="H767" i="22"/>
  <c r="J770" i="22"/>
  <c r="P783" i="22"/>
  <c r="P819" i="22"/>
  <c r="N821" i="22"/>
  <c r="J841" i="22"/>
  <c r="H859" i="22"/>
  <c r="J897" i="22"/>
  <c r="L928" i="22"/>
  <c r="F1019" i="22"/>
  <c r="J1024" i="22"/>
  <c r="L1052" i="22"/>
  <c r="F1097" i="22"/>
  <c r="F1104" i="22" s="1"/>
  <c r="I1099" i="22"/>
  <c r="N1103" i="22"/>
  <c r="J1158" i="22"/>
  <c r="H1175" i="22"/>
  <c r="J1175" i="22" s="1"/>
  <c r="N1216" i="22"/>
  <c r="L1218" i="22"/>
  <c r="L1220" i="22"/>
  <c r="L1221" i="22"/>
  <c r="N1239" i="22"/>
  <c r="M1252" i="22"/>
  <c r="F1247" i="22"/>
  <c r="L1254" i="22"/>
  <c r="L1255" i="22"/>
  <c r="P1498" i="22"/>
  <c r="J1471" i="22"/>
  <c r="N1475" i="22"/>
  <c r="G1528" i="22"/>
  <c r="M1528" i="22"/>
  <c r="N1521" i="22"/>
  <c r="I1523" i="22"/>
  <c r="N1547" i="22"/>
  <c r="N1637" i="22"/>
  <c r="N1665" i="22"/>
  <c r="H1679" i="22"/>
  <c r="N1679" i="22" s="1"/>
  <c r="J1665" i="22"/>
  <c r="T1848" i="22"/>
  <c r="T1849" i="22" s="1"/>
  <c r="K2558" i="22"/>
  <c r="L2558" i="22" s="1"/>
  <c r="L1839" i="22"/>
  <c r="S1848" i="22"/>
  <c r="S1849" i="22" s="1"/>
  <c r="S2559" i="22"/>
  <c r="M1873" i="22"/>
  <c r="N1872" i="22"/>
  <c r="L1937" i="22"/>
  <c r="N1981" i="22"/>
  <c r="J1981" i="22"/>
  <c r="J2057" i="22"/>
  <c r="I2223" i="22"/>
  <c r="I2288" i="22"/>
  <c r="K2561" i="22"/>
  <c r="P354" i="22"/>
  <c r="P355" i="22"/>
  <c r="L504" i="22"/>
  <c r="J548" i="22"/>
  <c r="F666" i="22"/>
  <c r="N676" i="22"/>
  <c r="N690" i="22"/>
  <c r="I722" i="22"/>
  <c r="P733" i="22"/>
  <c r="P787" i="22"/>
  <c r="P820" i="22"/>
  <c r="P821" i="22"/>
  <c r="N822" i="22"/>
  <c r="L823" i="22"/>
  <c r="L824" i="22"/>
  <c r="F859" i="22"/>
  <c r="N928" i="22"/>
  <c r="I950" i="22"/>
  <c r="P951" i="22"/>
  <c r="H954" i="22"/>
  <c r="H2551" i="22" s="1"/>
  <c r="L1024" i="22"/>
  <c r="F1048" i="22"/>
  <c r="O2535" i="22"/>
  <c r="O2571" i="22" s="1"/>
  <c r="N1052" i="22"/>
  <c r="G1093" i="22"/>
  <c r="I1138" i="22"/>
  <c r="E1175" i="22"/>
  <c r="H1180" i="22"/>
  <c r="L1182" i="22"/>
  <c r="N1220" i="22"/>
  <c r="N1221" i="22"/>
  <c r="P1222" i="22"/>
  <c r="I1318" i="22"/>
  <c r="L1320" i="22"/>
  <c r="N1444" i="22"/>
  <c r="I1452" i="22"/>
  <c r="I1467" i="22"/>
  <c r="L1471" i="22"/>
  <c r="I1565" i="22"/>
  <c r="G1587" i="22"/>
  <c r="I1647" i="22"/>
  <c r="J1682" i="22"/>
  <c r="I1693" i="22"/>
  <c r="N1695" i="22"/>
  <c r="U1848" i="22"/>
  <c r="U1849" i="22" s="1"/>
  <c r="N1868" i="22"/>
  <c r="F2557" i="22"/>
  <c r="F2586" i="22" s="1"/>
  <c r="I1986" i="22"/>
  <c r="I2063" i="22"/>
  <c r="N2181" i="22"/>
  <c r="J2181" i="22"/>
  <c r="P2514" i="22"/>
  <c r="R139" i="23"/>
  <c r="R140" i="23"/>
  <c r="K584" i="22"/>
  <c r="P593" i="22"/>
  <c r="P690" i="22"/>
  <c r="N691" i="22"/>
  <c r="L770" i="22"/>
  <c r="I777" i="22"/>
  <c r="I783" i="22"/>
  <c r="N823" i="22"/>
  <c r="L841" i="22"/>
  <c r="L897" i="22"/>
  <c r="N1024" i="22"/>
  <c r="G1043" i="22"/>
  <c r="H1049" i="22"/>
  <c r="P1051" i="22"/>
  <c r="P1052" i="22"/>
  <c r="N1053" i="22"/>
  <c r="I1184" i="22"/>
  <c r="P1218" i="22"/>
  <c r="P1220" i="22"/>
  <c r="N1255" i="22"/>
  <c r="I1317" i="22"/>
  <c r="J1318" i="22"/>
  <c r="J1467" i="22"/>
  <c r="L1479" i="22"/>
  <c r="J1479" i="22"/>
  <c r="N1525" i="22"/>
  <c r="J1574" i="22"/>
  <c r="I1574" i="22"/>
  <c r="G1648" i="22"/>
  <c r="F1679" i="22"/>
  <c r="F1690" i="22"/>
  <c r="F1697" i="22" s="1"/>
  <c r="K1679" i="22"/>
  <c r="L1665" i="22"/>
  <c r="O1834" i="22"/>
  <c r="O2553" i="22"/>
  <c r="O1873" i="22"/>
  <c r="D36" i="25" s="1"/>
  <c r="G36" i="25" s="1"/>
  <c r="P1872" i="22"/>
  <c r="H2167" i="22"/>
  <c r="J2167" i="22" s="1"/>
  <c r="H2176" i="22"/>
  <c r="J2162" i="22"/>
  <c r="I2254" i="22"/>
  <c r="P527" i="22"/>
  <c r="P530" i="22"/>
  <c r="P594" i="22"/>
  <c r="N692" i="22"/>
  <c r="P734" i="22"/>
  <c r="P788" i="22"/>
  <c r="P823" i="22"/>
  <c r="K2570" i="22"/>
  <c r="J1038" i="22"/>
  <c r="T2535" i="22"/>
  <c r="T2571" i="22" s="1"/>
  <c r="N1054" i="22"/>
  <c r="G1180" i="22"/>
  <c r="M1175" i="22"/>
  <c r="F1315" i="22"/>
  <c r="F1322" i="22" s="1"/>
  <c r="F1292" i="22"/>
  <c r="I1277" i="22"/>
  <c r="H1315" i="22"/>
  <c r="L1319" i="22"/>
  <c r="J1416" i="22"/>
  <c r="N1440" i="22"/>
  <c r="N1499" i="22"/>
  <c r="I1521" i="22"/>
  <c r="G1602" i="22"/>
  <c r="G1642" i="22"/>
  <c r="I1646" i="22"/>
  <c r="L1696" i="22"/>
  <c r="P1832" i="22"/>
  <c r="F2559" i="22"/>
  <c r="F1848" i="22"/>
  <c r="F1849" i="22" s="1"/>
  <c r="P1937" i="22"/>
  <c r="P1987" i="22"/>
  <c r="J1987" i="22"/>
  <c r="I2080" i="22"/>
  <c r="I2143" i="22"/>
  <c r="H2262" i="22"/>
  <c r="N2262" i="22" s="1"/>
  <c r="J2254" i="22"/>
  <c r="F2561" i="22"/>
  <c r="F2590" i="22" s="1"/>
  <c r="P2493" i="22"/>
  <c r="P2485" i="22"/>
  <c r="F2051" i="22"/>
  <c r="I2162" i="22"/>
  <c r="F2167" i="22"/>
  <c r="O2172" i="22"/>
  <c r="L2178" i="22"/>
  <c r="L2219" i="22"/>
  <c r="I2309" i="22"/>
  <c r="S2311" i="22"/>
  <c r="J2317" i="22"/>
  <c r="G2454" i="22"/>
  <c r="I2493" i="22"/>
  <c r="L2514" i="22"/>
  <c r="L2521" i="22"/>
  <c r="G2558" i="22"/>
  <c r="G2559" i="22"/>
  <c r="L1695" i="22"/>
  <c r="P1868" i="22"/>
  <c r="P1944" i="22"/>
  <c r="K1952" i="22"/>
  <c r="K2552" i="22" s="1"/>
  <c r="H1985" i="22"/>
  <c r="L1987" i="22"/>
  <c r="H2056" i="22"/>
  <c r="L2059" i="22"/>
  <c r="L2060" i="22"/>
  <c r="J2140" i="22"/>
  <c r="I2289" i="22"/>
  <c r="N2317" i="22"/>
  <c r="H2318" i="22"/>
  <c r="N2318" i="22" s="1"/>
  <c r="M2514" i="22"/>
  <c r="N2514" i="22" s="1"/>
  <c r="L2523" i="22"/>
  <c r="U2526" i="22"/>
  <c r="U2528" i="22" s="1"/>
  <c r="H2540" i="22"/>
  <c r="I2545" i="22"/>
  <c r="O2554" i="22"/>
  <c r="P2554" i="22" s="1"/>
  <c r="V139" i="23"/>
  <c r="L1222" i="22"/>
  <c r="K1247" i="22"/>
  <c r="M1562" i="22"/>
  <c r="L1644" i="22"/>
  <c r="N1839" i="22"/>
  <c r="I1868" i="22"/>
  <c r="J1898" i="22"/>
  <c r="N1987" i="22"/>
  <c r="I2023" i="22"/>
  <c r="N2059" i="22"/>
  <c r="J2062" i="22"/>
  <c r="J2080" i="22"/>
  <c r="G2088" i="22"/>
  <c r="H2093" i="22"/>
  <c r="P2094" i="22"/>
  <c r="P2099" i="22"/>
  <c r="G2139" i="22"/>
  <c r="L2140" i="22"/>
  <c r="J2141" i="22"/>
  <c r="E2176" i="22"/>
  <c r="J2182" i="22"/>
  <c r="J2221" i="22"/>
  <c r="P2253" i="22"/>
  <c r="J2282" i="22"/>
  <c r="J2288" i="22"/>
  <c r="H2290" i="22"/>
  <c r="L2290" i="22" s="1"/>
  <c r="P2317" i="22"/>
  <c r="J2479" i="22"/>
  <c r="N2493" i="22"/>
  <c r="S2538" i="22"/>
  <c r="S2575" i="22" s="1"/>
  <c r="L2541" i="22"/>
  <c r="H2545" i="22"/>
  <c r="H2574" i="22"/>
  <c r="P2588" i="22"/>
  <c r="L1102" i="22"/>
  <c r="N1135" i="22"/>
  <c r="P1216" i="22"/>
  <c r="N1222" i="22"/>
  <c r="H1602" i="22"/>
  <c r="N1644" i="22"/>
  <c r="L1832" i="22"/>
  <c r="E2558" i="22"/>
  <c r="P2558" i="22"/>
  <c r="N1845" i="22"/>
  <c r="J1868" i="22"/>
  <c r="N1897" i="22"/>
  <c r="N1898" i="22" s="1"/>
  <c r="N1933" i="22"/>
  <c r="J2023" i="22"/>
  <c r="P2059" i="22"/>
  <c r="L2096" i="22"/>
  <c r="J2170" i="22"/>
  <c r="J2172" i="22" s="1"/>
  <c r="P2178" i="22"/>
  <c r="P2219" i="22"/>
  <c r="J2223" i="22"/>
  <c r="I2244" i="22"/>
  <c r="I2253" i="22"/>
  <c r="S2253" i="22"/>
  <c r="O2254" i="22"/>
  <c r="D45" i="25" s="1"/>
  <c r="G45" i="25" s="1"/>
  <c r="I2258" i="22"/>
  <c r="G2311" i="22"/>
  <c r="G2334" i="22"/>
  <c r="S2526" i="22"/>
  <c r="S2528" i="22" s="1"/>
  <c r="P2507" i="22"/>
  <c r="L2520" i="22"/>
  <c r="L2525" i="22"/>
  <c r="H2526" i="22"/>
  <c r="L2542" i="22"/>
  <c r="K2574" i="22"/>
  <c r="G2578" i="22"/>
  <c r="P1644" i="22"/>
  <c r="L1691" i="22"/>
  <c r="L1692" i="22"/>
  <c r="P1695" i="22"/>
  <c r="P1839" i="22"/>
  <c r="G1848" i="22"/>
  <c r="N1988" i="22"/>
  <c r="L1989" i="22"/>
  <c r="L1990" i="22"/>
  <c r="P2060" i="22"/>
  <c r="N2061" i="22"/>
  <c r="N2096" i="22"/>
  <c r="I2118" i="22"/>
  <c r="I2144" i="22"/>
  <c r="K2172" i="22"/>
  <c r="N2180" i="22"/>
  <c r="F2217" i="22"/>
  <c r="F2224" i="22" s="1"/>
  <c r="I2218" i="22"/>
  <c r="T2526" i="22"/>
  <c r="T2528" i="22" s="1"/>
  <c r="K2454" i="22"/>
  <c r="L2454" i="22" s="1"/>
  <c r="N2479" i="22"/>
  <c r="N2541" i="22"/>
  <c r="K2575" i="22"/>
  <c r="K56" i="22"/>
  <c r="R341" i="23"/>
  <c r="L1098" i="22"/>
  <c r="P1102" i="22"/>
  <c r="L1137" i="22"/>
  <c r="N1218" i="22"/>
  <c r="P1254" i="22"/>
  <c r="I1416" i="22"/>
  <c r="J1581" i="22"/>
  <c r="L1646" i="22"/>
  <c r="N1691" i="22"/>
  <c r="N1832" i="22"/>
  <c r="I1839" i="22"/>
  <c r="P1845" i="22"/>
  <c r="P1933" i="22"/>
  <c r="N1989" i="22"/>
  <c r="I2036" i="22"/>
  <c r="P2061" i="22"/>
  <c r="I2134" i="22"/>
  <c r="P2140" i="22"/>
  <c r="I2178" i="22"/>
  <c r="P2180" i="22"/>
  <c r="I2220" i="22"/>
  <c r="N2221" i="22"/>
  <c r="L2222" i="22"/>
  <c r="L2223" i="22"/>
  <c r="L2289" i="22"/>
  <c r="L2316" i="22"/>
  <c r="F2526" i="22"/>
  <c r="F2528" i="22" s="1"/>
  <c r="F2454" i="22"/>
  <c r="L2522" i="22"/>
  <c r="M2526" i="22"/>
  <c r="F2538" i="22"/>
  <c r="P2539" i="22"/>
  <c r="T56" i="22"/>
  <c r="N342" i="23"/>
  <c r="N479" i="23"/>
  <c r="N480" i="23"/>
  <c r="R95" i="23"/>
  <c r="V341" i="23"/>
  <c r="T286" i="22"/>
  <c r="T293" i="22" s="1"/>
  <c r="O305" i="22"/>
  <c r="O311" i="22" s="1"/>
  <c r="P311" i="22" s="1"/>
  <c r="R479" i="23"/>
  <c r="R595" i="23"/>
  <c r="R637" i="23"/>
  <c r="R638" i="23"/>
  <c r="O841" i="22"/>
  <c r="R1768" i="23"/>
  <c r="V637" i="23"/>
  <c r="V638" i="23"/>
  <c r="K794" i="22"/>
  <c r="H2577" i="22"/>
  <c r="V2577" i="22" s="1"/>
  <c r="O117" i="22"/>
  <c r="S259" i="22"/>
  <c r="S261" i="22" s="1"/>
  <c r="M794" i="22"/>
  <c r="N1347" i="23"/>
  <c r="N1348" i="23"/>
  <c r="P2370" i="22"/>
  <c r="P2450" i="22"/>
  <c r="P2542" i="22"/>
  <c r="P2587" i="22"/>
  <c r="S94" i="22"/>
  <c r="N2142" i="22"/>
  <c r="M218" i="22"/>
  <c r="N218" i="22" s="1"/>
  <c r="O259" i="22"/>
  <c r="R1769" i="23"/>
  <c r="S1682" i="22"/>
  <c r="S1685" i="22" s="1"/>
  <c r="S1023" i="22"/>
  <c r="S1043" i="22" s="1"/>
  <c r="O1158" i="22"/>
  <c r="O1180" i="22" s="1"/>
  <c r="S2105" i="22"/>
  <c r="L1050" i="22"/>
  <c r="P1050" i="22"/>
  <c r="M25" i="22"/>
  <c r="O163" i="22"/>
  <c r="K259" i="22"/>
  <c r="S2535" i="22"/>
  <c r="S2571" i="22" s="1"/>
  <c r="S25" i="22"/>
  <c r="S26" i="22" s="1"/>
  <c r="O25" i="22"/>
  <c r="S218" i="22"/>
  <c r="S555" i="22"/>
  <c r="S565" i="22" s="1"/>
  <c r="N1050" i="22"/>
  <c r="U44" i="22"/>
  <c r="M13" i="22"/>
  <c r="K25" i="22"/>
  <c r="T94" i="22"/>
  <c r="O106" i="22"/>
  <c r="O125" i="22"/>
  <c r="S185" i="22"/>
  <c r="S193" i="22" s="1"/>
  <c r="K236" i="22"/>
  <c r="M56" i="22"/>
  <c r="U94" i="22"/>
  <c r="S106" i="22"/>
  <c r="T185" i="22"/>
  <c r="T193" i="22" s="1"/>
  <c r="K218" i="22"/>
  <c r="K264" i="22"/>
  <c r="K272" i="22"/>
  <c r="O286" i="22"/>
  <c r="M296" i="22"/>
  <c r="M316" i="22"/>
  <c r="K339" i="22"/>
  <c r="O504" i="22"/>
  <c r="O555" i="22"/>
  <c r="O569" i="22"/>
  <c r="O576" i="22"/>
  <c r="O632" i="22"/>
  <c r="K639" i="22"/>
  <c r="K805" i="22"/>
  <c r="K185" i="22"/>
  <c r="O218" i="22"/>
  <c r="M264" i="22"/>
  <c r="M272" i="22"/>
  <c r="S286" i="22"/>
  <c r="S293" i="22" s="1"/>
  <c r="O296" i="22"/>
  <c r="O316" i="22"/>
  <c r="M339" i="22"/>
  <c r="S504" i="22"/>
  <c r="S569" i="22"/>
  <c r="S573" i="22" s="1"/>
  <c r="S576" i="22"/>
  <c r="S584" i="22" s="1"/>
  <c r="O609" i="22"/>
  <c r="S632" i="22"/>
  <c r="S636" i="22" s="1"/>
  <c r="M639" i="22"/>
  <c r="O753" i="22"/>
  <c r="M805" i="22"/>
  <c r="O873" i="22"/>
  <c r="K106" i="22"/>
  <c r="M185" i="22"/>
  <c r="O264" i="22"/>
  <c r="O272" i="22"/>
  <c r="K286" i="22"/>
  <c r="K305" i="22"/>
  <c r="S316" i="22"/>
  <c r="S320" i="22" s="1"/>
  <c r="O339" i="22"/>
  <c r="K569" i="22"/>
  <c r="S609" i="22"/>
  <c r="T632" i="22"/>
  <c r="T636" i="22" s="1"/>
  <c r="O639" i="22"/>
  <c r="O805" i="22"/>
  <c r="M106" i="22"/>
  <c r="O185" i="22"/>
  <c r="M236" i="22"/>
  <c r="M259" i="22"/>
  <c r="S264" i="22"/>
  <c r="S269" i="22" s="1"/>
  <c r="M286" i="22"/>
  <c r="K296" i="22"/>
  <c r="M305" i="22"/>
  <c r="K316" i="22"/>
  <c r="M569" i="22"/>
  <c r="O658" i="22"/>
  <c r="O670" i="22"/>
  <c r="O710" i="22"/>
  <c r="O999" i="22"/>
  <c r="M1023" i="22"/>
  <c r="K999" i="22"/>
  <c r="S1109" i="22"/>
  <c r="S925" i="22"/>
  <c r="S932" i="22" s="1"/>
  <c r="O925" i="22"/>
  <c r="K971" i="22"/>
  <c r="O971" i="22"/>
  <c r="T1265" i="22"/>
  <c r="T1239" i="22"/>
  <c r="O897" i="22"/>
  <c r="M1010" i="22"/>
  <c r="M971" i="22"/>
  <c r="O1010" i="22"/>
  <c r="K1023" i="22"/>
  <c r="O1071" i="22"/>
  <c r="I27" i="416" s="1"/>
  <c r="K27" i="416" s="1"/>
  <c r="D19" i="25" s="1"/>
  <c r="G19" i="25" s="1"/>
  <c r="M1120" i="22"/>
  <c r="S2009" i="22"/>
  <c r="S1229" i="22"/>
  <c r="S1203" i="22"/>
  <c r="T1597" i="22"/>
  <c r="T1602" i="22" s="1"/>
  <c r="S2151" i="22"/>
  <c r="S2118" i="22"/>
  <c r="S2229" i="22"/>
  <c r="S2202" i="22"/>
  <c r="S897" i="22"/>
  <c r="S899" i="22" s="1"/>
  <c r="S971" i="22"/>
  <c r="K1010" i="22"/>
  <c r="O1023" i="22"/>
  <c r="K1071" i="22"/>
  <c r="S1193" i="22"/>
  <c r="O881" i="22"/>
  <c r="M999" i="22"/>
  <c r="M1071" i="22"/>
  <c r="S1265" i="22"/>
  <c r="S1239" i="22"/>
  <c r="S1998" i="22"/>
  <c r="S1970" i="22"/>
  <c r="S2190" i="22"/>
  <c r="S2162" i="22"/>
  <c r="M1597" i="22"/>
  <c r="M1615" i="22"/>
  <c r="O1970" i="22"/>
  <c r="K2009" i="22"/>
  <c r="K2023" i="22"/>
  <c r="S2044" i="22"/>
  <c r="S2051" i="22" s="1"/>
  <c r="M2044" i="22"/>
  <c r="O2080" i="22"/>
  <c r="O2118" i="22"/>
  <c r="O2162" i="22"/>
  <c r="O2202" i="22"/>
  <c r="I50" i="416" s="1"/>
  <c r="K50" i="416" s="1"/>
  <c r="D44" i="25" s="1"/>
  <c r="G44" i="25" s="1"/>
  <c r="K1120" i="22"/>
  <c r="M1203" i="22"/>
  <c r="K1277" i="22"/>
  <c r="K1581" i="22"/>
  <c r="O1597" i="22"/>
  <c r="O1615" i="22"/>
  <c r="O1665" i="22"/>
  <c r="K1682" i="22"/>
  <c r="M2009" i="22"/>
  <c r="M2023" i="22"/>
  <c r="K2036" i="22"/>
  <c r="O2044" i="22"/>
  <c r="O1203" i="22"/>
  <c r="O1239" i="22"/>
  <c r="M1277" i="22"/>
  <c r="M1581" i="22"/>
  <c r="S1597" i="22"/>
  <c r="S1602" i="22" s="1"/>
  <c r="S1615" i="22"/>
  <c r="S1620" i="22" s="1"/>
  <c r="M1682" i="22"/>
  <c r="K1970" i="22"/>
  <c r="O2009" i="22"/>
  <c r="O2023" i="22"/>
  <c r="M2036" i="22"/>
  <c r="K2118" i="22"/>
  <c r="K2162" i="22"/>
  <c r="K2202" i="22"/>
  <c r="O1120" i="22"/>
  <c r="O1277" i="22"/>
  <c r="O1547" i="22"/>
  <c r="O1565" i="22"/>
  <c r="O1574" i="22"/>
  <c r="O1581" i="22"/>
  <c r="K1597" i="22"/>
  <c r="K1615" i="22"/>
  <c r="O1682" i="22"/>
  <c r="M1970" i="22"/>
  <c r="O2036" i="22"/>
  <c r="K2044" i="22"/>
  <c r="M2080" i="22"/>
  <c r="M2118" i="22"/>
  <c r="M2162" i="22"/>
  <c r="M2202" i="22"/>
  <c r="S2549" i="22"/>
  <c r="S2580" i="22" s="1"/>
  <c r="P36" i="22"/>
  <c r="U2549" i="22"/>
  <c r="U2580" i="22" s="1"/>
  <c r="U2548" i="22"/>
  <c r="U2579" i="22" s="1"/>
  <c r="T2550" i="22"/>
  <c r="T2581" i="22" s="1"/>
  <c r="U2550" i="22"/>
  <c r="U2581" i="22" s="1"/>
  <c r="G2549" i="22"/>
  <c r="T2549" i="22"/>
  <c r="T2580" i="22" s="1"/>
  <c r="J33" i="22"/>
  <c r="I86" i="22"/>
  <c r="P32" i="22"/>
  <c r="P35" i="22"/>
  <c r="F2549" i="22"/>
  <c r="F2580" i="22" s="1"/>
  <c r="M2549" i="22"/>
  <c r="M2580" i="22" s="1"/>
  <c r="D13" i="416"/>
  <c r="P34" i="22"/>
  <c r="I36" i="22"/>
  <c r="L37" i="22"/>
  <c r="I34" i="22"/>
  <c r="J35" i="22"/>
  <c r="N37" i="22"/>
  <c r="J34" i="22"/>
  <c r="N86" i="22"/>
  <c r="L36" i="22"/>
  <c r="P37" i="22"/>
  <c r="P86" i="22"/>
  <c r="L33" i="22"/>
  <c r="N35" i="22"/>
  <c r="N32" i="22"/>
  <c r="G2548" i="22"/>
  <c r="N33" i="22"/>
  <c r="N36" i="22"/>
  <c r="M2551" i="22"/>
  <c r="J86" i="22"/>
  <c r="L32" i="22"/>
  <c r="J32" i="22"/>
  <c r="N34" i="22"/>
  <c r="H2549" i="22"/>
  <c r="I35" i="22"/>
  <c r="D12" i="416"/>
  <c r="I32" i="22"/>
  <c r="I37" i="22"/>
  <c r="L35" i="22"/>
  <c r="J36" i="22"/>
  <c r="J37" i="22"/>
  <c r="L86" i="22"/>
  <c r="H2550" i="22"/>
  <c r="K2549" i="22"/>
  <c r="L34" i="22"/>
  <c r="P33" i="22"/>
  <c r="I33" i="22"/>
  <c r="K2550" i="22"/>
  <c r="E24" i="122" l="1"/>
  <c r="G132" i="122"/>
  <c r="G168" i="122"/>
  <c r="G99" i="122"/>
  <c r="D24" i="122"/>
  <c r="I2454" i="22"/>
  <c r="I1620" i="22"/>
  <c r="G38" i="22"/>
  <c r="I38" i="22" s="1"/>
  <c r="I39" i="22" s="1"/>
  <c r="G1141" i="22"/>
  <c r="I767" i="22"/>
  <c r="G90" i="22"/>
  <c r="I90" i="22" s="1"/>
  <c r="I91" i="22" s="1"/>
  <c r="G2581" i="22"/>
  <c r="I2581" i="22" s="1"/>
  <c r="J899" i="22"/>
  <c r="I2534" i="22"/>
  <c r="G2582" i="22"/>
  <c r="I2582" i="22" s="1"/>
  <c r="I2577" i="22"/>
  <c r="G737" i="22"/>
  <c r="G2580" i="22"/>
  <c r="I1977" i="22"/>
  <c r="J64" i="22"/>
  <c r="I654" i="22"/>
  <c r="J1872" i="22"/>
  <c r="J1398" i="22"/>
  <c r="G145" i="22"/>
  <c r="G2569" i="22"/>
  <c r="I2569" i="22" s="1"/>
  <c r="J26" i="22"/>
  <c r="G2528" i="22"/>
  <c r="I2310" i="22"/>
  <c r="S2552" i="22"/>
  <c r="S2583" i="22" s="1"/>
  <c r="T2552" i="22"/>
  <c r="T2583" i="22" s="1"/>
  <c r="J54" i="416"/>
  <c r="K54" i="416" s="1"/>
  <c r="D56" i="25" s="1"/>
  <c r="G56" i="25" s="1"/>
  <c r="O2555" i="22"/>
  <c r="O2584" i="22" s="1"/>
  <c r="N1953" i="22"/>
  <c r="D33" i="25"/>
  <c r="G33" i="25" s="1"/>
  <c r="N950" i="22"/>
  <c r="J52" i="416"/>
  <c r="K52" i="416" s="1"/>
  <c r="D51" i="25" s="1"/>
  <c r="G51" i="25" s="1"/>
  <c r="J44" i="416"/>
  <c r="K44" i="416" s="1"/>
  <c r="J42" i="416"/>
  <c r="K42" i="416" s="1"/>
  <c r="U2552" i="22"/>
  <c r="U2583" i="22" s="1"/>
  <c r="P950" i="22"/>
  <c r="F31" i="22"/>
  <c r="F38" i="22" s="1"/>
  <c r="F21" i="22"/>
  <c r="S1010" i="22"/>
  <c r="S1019" i="22" s="1"/>
  <c r="T1010" i="22"/>
  <c r="T1019" i="22" s="1"/>
  <c r="O2552" i="22"/>
  <c r="J2559" i="22"/>
  <c r="N2559" i="22"/>
  <c r="L2559" i="22"/>
  <c r="I2318" i="22"/>
  <c r="J2493" i="22"/>
  <c r="N1528" i="22"/>
  <c r="L1528" i="22"/>
  <c r="L1529" i="22" s="1"/>
  <c r="I1528" i="22"/>
  <c r="I1529" i="22" s="1"/>
  <c r="L1215" i="22"/>
  <c r="S117" i="22"/>
  <c r="S122" i="22" s="1"/>
  <c r="K1229" i="22"/>
  <c r="E31" i="22"/>
  <c r="E38" i="22" s="1"/>
  <c r="S296" i="22"/>
  <c r="S302" i="22" s="1"/>
  <c r="H2589" i="22"/>
  <c r="V2589" i="22" s="1"/>
  <c r="H2556" i="22"/>
  <c r="I1398" i="22"/>
  <c r="M2561" i="22"/>
  <c r="M2590" i="22" s="1"/>
  <c r="P1528" i="22"/>
  <c r="P1529" i="22" s="1"/>
  <c r="N878" i="22"/>
  <c r="N131" i="22"/>
  <c r="F2184" i="22"/>
  <c r="T1547" i="22"/>
  <c r="T1562" i="22" s="1"/>
  <c r="O794" i="22"/>
  <c r="G1697" i="22"/>
  <c r="S2069" i="22"/>
  <c r="L878" i="22"/>
  <c r="N201" i="22"/>
  <c r="E18" i="416"/>
  <c r="I736" i="22"/>
  <c r="J736" i="22"/>
  <c r="P2548" i="22"/>
  <c r="P2550" i="22"/>
  <c r="O2580" i="22"/>
  <c r="P2549" i="22"/>
  <c r="O949" i="22"/>
  <c r="I25" i="416" s="1"/>
  <c r="K25" i="416" s="1"/>
  <c r="E169" i="122"/>
  <c r="M1654" i="22"/>
  <c r="P1899" i="22"/>
  <c r="G2575" i="22"/>
  <c r="N1952" i="22"/>
  <c r="J1952" i="22"/>
  <c r="I1422" i="22"/>
  <c r="I1423" i="22" s="1"/>
  <c r="N2553" i="22"/>
  <c r="I2560" i="22"/>
  <c r="P1952" i="22"/>
  <c r="K1210" i="22"/>
  <c r="L1210" i="22" s="1"/>
  <c r="L777" i="22"/>
  <c r="N777" i="22"/>
  <c r="J777" i="22"/>
  <c r="I787" i="22"/>
  <c r="I2538" i="22"/>
  <c r="I1642" i="22"/>
  <c r="V2574" i="22"/>
  <c r="P681" i="22"/>
  <c r="U2543" i="22"/>
  <c r="T2543" i="22"/>
  <c r="T2244" i="22"/>
  <c r="P676" i="22"/>
  <c r="J2514" i="22"/>
  <c r="J1421" i="22"/>
  <c r="L950" i="22"/>
  <c r="G2100" i="22"/>
  <c r="P236" i="22"/>
  <c r="L2080" i="22"/>
  <c r="K2100" i="22"/>
  <c r="L2291" i="22"/>
  <c r="L2093" i="22"/>
  <c r="K2088" i="22"/>
  <c r="L2088" i="22" s="1"/>
  <c r="J2526" i="22"/>
  <c r="I2526" i="22"/>
  <c r="G2561" i="22"/>
  <c r="T339" i="22"/>
  <c r="T344" i="22" s="1"/>
  <c r="S841" i="22"/>
  <c r="S859" i="22" s="1"/>
  <c r="F356" i="22"/>
  <c r="S339" i="22"/>
  <c r="S344" i="22" s="1"/>
  <c r="J950" i="22"/>
  <c r="L932" i="22"/>
  <c r="E23" i="416"/>
  <c r="T305" i="22"/>
  <c r="T311" i="22" s="1"/>
  <c r="L476" i="22"/>
  <c r="E30" i="416"/>
  <c r="J932" i="22"/>
  <c r="T1574" i="22"/>
  <c r="T1578" i="22" s="1"/>
  <c r="L1203" i="22"/>
  <c r="K1223" i="22"/>
  <c r="L1223" i="22" s="1"/>
  <c r="L1224" i="22" s="1"/>
  <c r="J2088" i="22"/>
  <c r="G1056" i="22"/>
  <c r="I932" i="22"/>
  <c r="G11" i="122"/>
  <c r="S1547" i="22"/>
  <c r="S1562" i="22" s="1"/>
  <c r="U117" i="22"/>
  <c r="U122" i="22" s="1"/>
  <c r="L1321" i="22"/>
  <c r="T1615" i="22"/>
  <c r="T1620" i="22" s="1"/>
  <c r="U1615" i="22"/>
  <c r="U1620" i="22" s="1"/>
  <c r="I29" i="416"/>
  <c r="K29" i="416" s="1"/>
  <c r="D21" i="25" s="1"/>
  <c r="G21" i="25" s="1"/>
  <c r="P1321" i="22"/>
  <c r="I2576" i="22"/>
  <c r="T1565" i="22"/>
  <c r="T1571" i="22" s="1"/>
  <c r="G118" i="122"/>
  <c r="G63" i="122"/>
  <c r="O2105" i="22"/>
  <c r="T117" i="22"/>
  <c r="T122" i="22" s="1"/>
  <c r="F1992" i="22"/>
  <c r="I1872" i="22"/>
  <c r="G202" i="22"/>
  <c r="N1321" i="22"/>
  <c r="G1873" i="22"/>
  <c r="L2254" i="22"/>
  <c r="M1702" i="22"/>
  <c r="L1180" i="22"/>
  <c r="J782" i="22"/>
  <c r="O2568" i="22"/>
  <c r="S2023" i="22"/>
  <c r="S2033" i="22" s="1"/>
  <c r="S1565" i="22"/>
  <c r="S1571" i="22" s="1"/>
  <c r="S881" i="22"/>
  <c r="S887" i="22" s="1"/>
  <c r="M2585" i="22"/>
  <c r="S236" i="22"/>
  <c r="S241" i="22" s="1"/>
  <c r="T1665" i="22"/>
  <c r="T1679" i="22" s="1"/>
  <c r="S658" i="22"/>
  <c r="S666" i="22" s="1"/>
  <c r="T658" i="22"/>
  <c r="T666" i="22" s="1"/>
  <c r="T881" i="22"/>
  <c r="T887" i="22" s="1"/>
  <c r="O360" i="22"/>
  <c r="H1702" i="22"/>
  <c r="M44" i="22"/>
  <c r="P305" i="22"/>
  <c r="T259" i="22"/>
  <c r="T261" i="22" s="1"/>
  <c r="G2184" i="22"/>
  <c r="G1259" i="22"/>
  <c r="P1421" i="22"/>
  <c r="T609" i="22"/>
  <c r="T628" i="22" s="1"/>
  <c r="S1665" i="22"/>
  <c r="S1679" i="22" s="1"/>
  <c r="O13" i="22"/>
  <c r="O21" i="22" s="1"/>
  <c r="P21" i="22" s="1"/>
  <c r="L2574" i="22"/>
  <c r="E38" i="416"/>
  <c r="P1049" i="22"/>
  <c r="H1047" i="22"/>
  <c r="P1399" i="22"/>
  <c r="P1400" i="22" s="1"/>
  <c r="C63" i="122"/>
  <c r="C170" i="122" s="1"/>
  <c r="S1071" i="22"/>
  <c r="S1093" i="22" s="1"/>
  <c r="J2558" i="22"/>
  <c r="I2558" i="22"/>
  <c r="P241" i="22"/>
  <c r="K2151" i="22"/>
  <c r="F2575" i="22"/>
  <c r="U2561" i="22"/>
  <c r="U2590" i="22" s="1"/>
  <c r="H206" i="22"/>
  <c r="S548" i="22"/>
  <c r="S552" i="22" s="1"/>
  <c r="P2553" i="22"/>
  <c r="E29" i="416"/>
  <c r="K961" i="22"/>
  <c r="H44" i="22"/>
  <c r="C35" i="416"/>
  <c r="H2560" i="22"/>
  <c r="J1679" i="22"/>
  <c r="J1528" i="22"/>
  <c r="J1529" i="22" s="1"/>
  <c r="M2105" i="22"/>
  <c r="J1422" i="22"/>
  <c r="J1423" i="22" s="1"/>
  <c r="H2311" i="22"/>
  <c r="O1654" i="22"/>
  <c r="M360" i="22"/>
  <c r="H2069" i="22"/>
  <c r="K2105" i="22"/>
  <c r="O1147" i="22"/>
  <c r="T2561" i="22"/>
  <c r="T2590" i="22" s="1"/>
  <c r="S2561" i="22"/>
  <c r="S2590" i="22" s="1"/>
  <c r="H1654" i="22"/>
  <c r="N2539" i="22"/>
  <c r="J2539" i="22"/>
  <c r="S459" i="22"/>
  <c r="L2318" i="22"/>
  <c r="I725" i="22"/>
  <c r="M961" i="22"/>
  <c r="I2514" i="22"/>
  <c r="I887" i="22"/>
  <c r="I64" i="22"/>
  <c r="N2283" i="22"/>
  <c r="S1574" i="22"/>
  <c r="S1578" i="22" s="1"/>
  <c r="J887" i="22"/>
  <c r="K1702" i="22"/>
  <c r="M1327" i="22"/>
  <c r="O2578" i="22"/>
  <c r="T2537" i="22"/>
  <c r="T2575" i="22" s="1"/>
  <c r="U2309" i="22"/>
  <c r="U2537" i="22" s="1"/>
  <c r="U2575" i="22" s="1"/>
  <c r="T2334" i="22"/>
  <c r="T2335" i="22" s="1"/>
  <c r="O2560" i="22"/>
  <c r="J1690" i="22"/>
  <c r="H2552" i="22"/>
  <c r="H2583" i="22" s="1"/>
  <c r="I1315" i="22"/>
  <c r="P332" i="22"/>
  <c r="I1679" i="22"/>
  <c r="M233" i="22"/>
  <c r="N233" i="22" s="1"/>
  <c r="J1602" i="22"/>
  <c r="G1322" i="22"/>
  <c r="S599" i="22"/>
  <c r="O150" i="22"/>
  <c r="I2533" i="22"/>
  <c r="I182" i="22"/>
  <c r="I995" i="22"/>
  <c r="I1180" i="22"/>
  <c r="I1690" i="22"/>
  <c r="J682" i="22"/>
  <c r="J995" i="22"/>
  <c r="E39" i="416"/>
  <c r="J654" i="22"/>
  <c r="I682" i="22"/>
  <c r="I1210" i="22"/>
  <c r="L949" i="22"/>
  <c r="K956" i="22"/>
  <c r="I2548" i="22"/>
  <c r="J2533" i="22"/>
  <c r="N2548" i="22"/>
  <c r="O2534" i="22"/>
  <c r="O2570" i="22" s="1"/>
  <c r="O1187" i="22"/>
  <c r="J814" i="22"/>
  <c r="J2210" i="22"/>
  <c r="O1175" i="22"/>
  <c r="P1175" i="22" s="1"/>
  <c r="P1158" i="22"/>
  <c r="J517" i="22"/>
  <c r="I332" i="22"/>
  <c r="E24" i="416"/>
  <c r="P143" i="22"/>
  <c r="J1210" i="22"/>
  <c r="F2535" i="22"/>
  <c r="F2571" i="22" s="1"/>
  <c r="I818" i="22"/>
  <c r="I814" i="22"/>
  <c r="L479" i="22"/>
  <c r="I193" i="22"/>
  <c r="O588" i="22"/>
  <c r="J193" i="22"/>
  <c r="I26" i="22"/>
  <c r="I2210" i="22"/>
  <c r="E19" i="416"/>
  <c r="N1562" i="22"/>
  <c r="F1056" i="22"/>
  <c r="L79" i="22"/>
  <c r="I628" i="22"/>
  <c r="J2033" i="22"/>
  <c r="P954" i="22"/>
  <c r="L730" i="22"/>
  <c r="J1977" i="22"/>
  <c r="I1247" i="22"/>
  <c r="N1049" i="22"/>
  <c r="I526" i="22"/>
  <c r="N782" i="22"/>
  <c r="I2033" i="22"/>
  <c r="J1247" i="22"/>
  <c r="N949" i="22"/>
  <c r="J628" i="22"/>
  <c r="M956" i="22"/>
  <c r="I21" i="22"/>
  <c r="N859" i="22"/>
  <c r="I517" i="22"/>
  <c r="I2535" i="22"/>
  <c r="H595" i="22"/>
  <c r="G2552" i="22"/>
  <c r="M2552" i="22"/>
  <c r="C12" i="416"/>
  <c r="N1247" i="22"/>
  <c r="I636" i="22"/>
  <c r="E32" i="416"/>
  <c r="J725" i="22"/>
  <c r="L1679" i="22"/>
  <c r="N767" i="22"/>
  <c r="J1562" i="22"/>
  <c r="K1187" i="22"/>
  <c r="H2146" i="22"/>
  <c r="P1180" i="22"/>
  <c r="I1043" i="22"/>
  <c r="I1093" i="22"/>
  <c r="F2552" i="22"/>
  <c r="F2583" i="22" s="1"/>
  <c r="L1562" i="22"/>
  <c r="I782" i="22"/>
  <c r="I1252" i="22"/>
  <c r="C31" i="416"/>
  <c r="C25" i="416"/>
  <c r="K737" i="22"/>
  <c r="L1247" i="22"/>
  <c r="G825" i="22"/>
  <c r="N2533" i="22"/>
  <c r="H2532" i="22"/>
  <c r="H2567" i="22" s="1"/>
  <c r="O2579" i="22"/>
  <c r="K150" i="22"/>
  <c r="I31" i="22"/>
  <c r="G2532" i="22"/>
  <c r="L2548" i="22"/>
  <c r="L2533" i="22"/>
  <c r="P2533" i="22"/>
  <c r="H38" i="22"/>
  <c r="J31" i="22"/>
  <c r="M2579" i="22"/>
  <c r="N2579" i="22" s="1"/>
  <c r="H2569" i="22"/>
  <c r="L2551" i="22"/>
  <c r="J2551" i="22"/>
  <c r="H2582" i="22"/>
  <c r="F2568" i="22"/>
  <c r="T897" i="22"/>
  <c r="T899" i="22" s="1"/>
  <c r="T1023" i="22"/>
  <c r="T1043" i="22" s="1"/>
  <c r="K698" i="22"/>
  <c r="H698" i="22"/>
  <c r="I2528" i="22"/>
  <c r="I2529" i="22" s="1"/>
  <c r="E54" i="416"/>
  <c r="J2545" i="22"/>
  <c r="P2545" i="22"/>
  <c r="G2146" i="22"/>
  <c r="K2568" i="22"/>
  <c r="I2093" i="22"/>
  <c r="C47" i="416"/>
  <c r="I1571" i="22"/>
  <c r="M2557" i="22"/>
  <c r="N1873" i="22"/>
  <c r="F737" i="22"/>
  <c r="N1186" i="22"/>
  <c r="J1134" i="22"/>
  <c r="H1141" i="22"/>
  <c r="H961" i="22"/>
  <c r="J2217" i="22"/>
  <c r="H2224" i="22"/>
  <c r="J1093" i="22"/>
  <c r="G2555" i="22"/>
  <c r="P2556" i="22"/>
  <c r="N1180" i="22"/>
  <c r="M1187" i="22"/>
  <c r="J818" i="22"/>
  <c r="H825" i="22"/>
  <c r="L954" i="22"/>
  <c r="P454" i="22"/>
  <c r="P455" i="22" s="1"/>
  <c r="J269" i="22"/>
  <c r="I195" i="22"/>
  <c r="C15" i="416"/>
  <c r="D168" i="122"/>
  <c r="M790" i="22"/>
  <c r="N789" i="22"/>
  <c r="I476" i="22"/>
  <c r="K1327" i="22"/>
  <c r="M2190" i="22"/>
  <c r="K599" i="22"/>
  <c r="H1061" i="22"/>
  <c r="H599" i="22"/>
  <c r="N2526" i="22"/>
  <c r="K94" i="22"/>
  <c r="G1849" i="22"/>
  <c r="O830" i="22"/>
  <c r="T2568" i="22"/>
  <c r="L2310" i="22"/>
  <c r="P2310" i="22"/>
  <c r="N2310" i="22"/>
  <c r="J2310" i="22"/>
  <c r="H2538" i="22"/>
  <c r="H2064" i="22"/>
  <c r="J2056" i="22"/>
  <c r="I1985" i="22"/>
  <c r="C45" i="416"/>
  <c r="I2088" i="22"/>
  <c r="O2557" i="22"/>
  <c r="P1873" i="22"/>
  <c r="P1874" i="22" s="1"/>
  <c r="I2020" i="22"/>
  <c r="N2543" i="22"/>
  <c r="M2578" i="22"/>
  <c r="P2589" i="22"/>
  <c r="I1097" i="22"/>
  <c r="G693" i="22"/>
  <c r="G595" i="22"/>
  <c r="L1175" i="22"/>
  <c r="H2570" i="22"/>
  <c r="N2570" i="22" s="1"/>
  <c r="J2534" i="22"/>
  <c r="J1048" i="22"/>
  <c r="H1056" i="22"/>
  <c r="P476" i="22"/>
  <c r="J476" i="22"/>
  <c r="I349" i="22"/>
  <c r="C16" i="416"/>
  <c r="F202" i="22"/>
  <c r="J83" i="22"/>
  <c r="I588" i="22"/>
  <c r="C20" i="416"/>
  <c r="J673" i="22"/>
  <c r="N673" i="22"/>
  <c r="J565" i="22"/>
  <c r="P79" i="22"/>
  <c r="B170" i="122"/>
  <c r="L2577" i="22"/>
  <c r="J2577" i="22"/>
  <c r="I2139" i="22"/>
  <c r="C48" i="416"/>
  <c r="L56" i="22"/>
  <c r="K64" i="22"/>
  <c r="L64" i="22" s="1"/>
  <c r="K83" i="22"/>
  <c r="G2335" i="22"/>
  <c r="L2540" i="22"/>
  <c r="J2540" i="22"/>
  <c r="P2540" i="22"/>
  <c r="S2568" i="22"/>
  <c r="J2176" i="22"/>
  <c r="H2184" i="22"/>
  <c r="H150" i="22"/>
  <c r="U2568" i="22"/>
  <c r="I2290" i="22"/>
  <c r="I2291" i="22" s="1"/>
  <c r="D52" i="416"/>
  <c r="H1848" i="22"/>
  <c r="L1848" i="22" s="1"/>
  <c r="J1834" i="22"/>
  <c r="G1223" i="22"/>
  <c r="J1215" i="22"/>
  <c r="I1834" i="22"/>
  <c r="D42" i="416"/>
  <c r="I730" i="22"/>
  <c r="C22" i="416"/>
  <c r="H1259" i="22"/>
  <c r="J1252" i="22"/>
  <c r="J137" i="22"/>
  <c r="H145" i="22"/>
  <c r="G956" i="22"/>
  <c r="J454" i="22"/>
  <c r="J355" i="22"/>
  <c r="J143" i="22"/>
  <c r="S44" i="22"/>
  <c r="M2229" i="22"/>
  <c r="K2229" i="22"/>
  <c r="S770" i="22"/>
  <c r="S777" i="22" s="1"/>
  <c r="N2545" i="22"/>
  <c r="H360" i="22"/>
  <c r="J2139" i="22"/>
  <c r="P1834" i="22"/>
  <c r="O1848" i="22"/>
  <c r="J1648" i="22"/>
  <c r="I1648" i="22"/>
  <c r="J2020" i="22"/>
  <c r="U2585" i="22"/>
  <c r="S2585" i="22"/>
  <c r="J859" i="22"/>
  <c r="L859" i="22"/>
  <c r="J767" i="22"/>
  <c r="L767" i="22"/>
  <c r="G2064" i="22"/>
  <c r="I1048" i="22"/>
  <c r="C26" i="416"/>
  <c r="I899" i="22"/>
  <c r="J686" i="22"/>
  <c r="H693" i="22"/>
  <c r="N2577" i="22"/>
  <c r="L1834" i="22"/>
  <c r="J1499" i="22"/>
  <c r="J1500" i="22" s="1"/>
  <c r="I1499" i="22"/>
  <c r="I1500" i="22" s="1"/>
  <c r="G2570" i="22"/>
  <c r="I949" i="22"/>
  <c r="J256" i="22"/>
  <c r="I552" i="22"/>
  <c r="J1953" i="22"/>
  <c r="J1954" i="22" s="1"/>
  <c r="F145" i="22"/>
  <c r="O1327" i="22"/>
  <c r="K830" i="22"/>
  <c r="M150" i="22"/>
  <c r="O742" i="22"/>
  <c r="O859" i="22"/>
  <c r="P859" i="22" s="1"/>
  <c r="P841" i="22"/>
  <c r="I2311" i="22"/>
  <c r="H2578" i="22"/>
  <c r="L2578" i="22" s="1"/>
  <c r="M698" i="22"/>
  <c r="J2290" i="22"/>
  <c r="J2291" i="22" s="1"/>
  <c r="H2561" i="22"/>
  <c r="J2454" i="22"/>
  <c r="L1049" i="22"/>
  <c r="J1049" i="22"/>
  <c r="L584" i="22"/>
  <c r="J1180" i="22"/>
  <c r="H1187" i="22"/>
  <c r="I2559" i="22"/>
  <c r="I1134" i="22"/>
  <c r="C28" i="416"/>
  <c r="L2262" i="22"/>
  <c r="K2263" i="22"/>
  <c r="P1953" i="22"/>
  <c r="P1954" i="22" s="1"/>
  <c r="M1422" i="22"/>
  <c r="N1421" i="22"/>
  <c r="K789" i="22"/>
  <c r="L789" i="22" s="1"/>
  <c r="L782" i="22"/>
  <c r="N2574" i="22"/>
  <c r="O2561" i="22"/>
  <c r="P2290" i="22"/>
  <c r="P2291" i="22" s="1"/>
  <c r="K1849" i="22"/>
  <c r="L1399" i="22"/>
  <c r="K2555" i="22"/>
  <c r="K2557" i="22"/>
  <c r="L1873" i="22"/>
  <c r="L1874" i="22" s="1"/>
  <c r="N517" i="22"/>
  <c r="L533" i="22"/>
  <c r="J949" i="22"/>
  <c r="H183" i="22"/>
  <c r="M183" i="22" s="1"/>
  <c r="N183" i="22" s="1"/>
  <c r="L182" i="22"/>
  <c r="J182" i="22"/>
  <c r="I355" i="22"/>
  <c r="D16" i="416"/>
  <c r="L628" i="22"/>
  <c r="I131" i="22"/>
  <c r="N182" i="22"/>
  <c r="M2151" i="22"/>
  <c r="S13" i="22"/>
  <c r="M1061" i="22"/>
  <c r="T13" i="22"/>
  <c r="M830" i="22"/>
  <c r="K206" i="22"/>
  <c r="H94" i="22"/>
  <c r="N2540" i="22"/>
  <c r="L2545" i="22"/>
  <c r="H2576" i="22"/>
  <c r="V2576" i="22" s="1"/>
  <c r="H2100" i="22"/>
  <c r="J2093" i="22"/>
  <c r="J1985" i="22"/>
  <c r="H1992" i="22"/>
  <c r="F2585" i="22"/>
  <c r="M1177" i="22"/>
  <c r="N1175" i="22"/>
  <c r="I1399" i="22"/>
  <c r="J1620" i="22"/>
  <c r="I1562" i="22"/>
  <c r="H737" i="22"/>
  <c r="N737" i="22" s="1"/>
  <c r="J730" i="22"/>
  <c r="G2571" i="22"/>
  <c r="J1043" i="22"/>
  <c r="L2553" i="22"/>
  <c r="H1649" i="22"/>
  <c r="J1642" i="22"/>
  <c r="J1104" i="22"/>
  <c r="J1105" i="22" s="1"/>
  <c r="N2290" i="22"/>
  <c r="J636" i="22"/>
  <c r="N730" i="22"/>
  <c r="J1399" i="22"/>
  <c r="J1400" i="22" s="1"/>
  <c r="J349" i="22"/>
  <c r="H356" i="22"/>
  <c r="J666" i="22"/>
  <c r="L666" i="22"/>
  <c r="G356" i="22"/>
  <c r="H202" i="22"/>
  <c r="J195" i="22"/>
  <c r="I256" i="22"/>
  <c r="H486" i="22"/>
  <c r="J479" i="22"/>
  <c r="N479" i="22"/>
  <c r="I137" i="22"/>
  <c r="C14" i="416"/>
  <c r="K1422" i="22"/>
  <c r="L1421" i="22"/>
  <c r="P479" i="22"/>
  <c r="N79" i="22"/>
  <c r="H2535" i="22"/>
  <c r="J21" i="22"/>
  <c r="N628" i="22"/>
  <c r="N584" i="22"/>
  <c r="K1998" i="22"/>
  <c r="S2080" i="22"/>
  <c r="S2088" i="22" s="1"/>
  <c r="T971" i="22"/>
  <c r="T995" i="22" s="1"/>
  <c r="S639" i="22"/>
  <c r="S654" i="22" s="1"/>
  <c r="T44" i="22"/>
  <c r="O206" i="22"/>
  <c r="K1147" i="22"/>
  <c r="M1998" i="22"/>
  <c r="K2190" i="22"/>
  <c r="M599" i="22"/>
  <c r="O122" i="22"/>
  <c r="P117" i="22"/>
  <c r="P122" i="22" s="1"/>
  <c r="H794" i="22"/>
  <c r="I2334" i="22"/>
  <c r="M206" i="22"/>
  <c r="P2254" i="22"/>
  <c r="O2262" i="22"/>
  <c r="J2574" i="22"/>
  <c r="P2574" i="22"/>
  <c r="N1834" i="22"/>
  <c r="P2577" i="22"/>
  <c r="M2528" i="22"/>
  <c r="J2318" i="22"/>
  <c r="I2176" i="22"/>
  <c r="C49" i="416"/>
  <c r="K1953" i="22"/>
  <c r="L1952" i="22"/>
  <c r="H1322" i="22"/>
  <c r="J1315" i="22"/>
  <c r="G1187" i="22"/>
  <c r="I2262" i="22"/>
  <c r="I1215" i="22"/>
  <c r="I1587" i="22"/>
  <c r="J1587" i="22"/>
  <c r="J954" i="22"/>
  <c r="P2526" i="22"/>
  <c r="H2557" i="22"/>
  <c r="G2589" i="22"/>
  <c r="G2556" i="22"/>
  <c r="I2224" i="22"/>
  <c r="I2225" i="22" s="1"/>
  <c r="N2534" i="22"/>
  <c r="I1602" i="22"/>
  <c r="G2263" i="22"/>
  <c r="H2584" i="22"/>
  <c r="I954" i="22"/>
  <c r="D25" i="416"/>
  <c r="M533" i="22"/>
  <c r="N526" i="22"/>
  <c r="H956" i="22"/>
  <c r="N476" i="22"/>
  <c r="J588" i="22"/>
  <c r="I479" i="22"/>
  <c r="L2526" i="22"/>
  <c r="I269" i="22"/>
  <c r="N143" i="22"/>
  <c r="E170" i="122"/>
  <c r="J552" i="22"/>
  <c r="T2080" i="22"/>
  <c r="S305" i="22"/>
  <c r="S311" i="22" s="1"/>
  <c r="O1193" i="22"/>
  <c r="O261" i="22"/>
  <c r="P261" i="22" s="1"/>
  <c r="P259" i="22"/>
  <c r="O94" i="22"/>
  <c r="S2254" i="22"/>
  <c r="S2262" i="22" s="1"/>
  <c r="S2263" i="22" s="1"/>
  <c r="T2253" i="22"/>
  <c r="S2545" i="22"/>
  <c r="S2578" i="22" s="1"/>
  <c r="I2574" i="22"/>
  <c r="I2056" i="22"/>
  <c r="C46" i="416"/>
  <c r="H2528" i="22"/>
  <c r="J2262" i="22"/>
  <c r="H2263" i="22"/>
  <c r="G1649" i="22"/>
  <c r="K2590" i="22"/>
  <c r="T2585" i="22"/>
  <c r="N1252" i="22"/>
  <c r="M1259" i="22"/>
  <c r="I1952" i="22"/>
  <c r="G789" i="22"/>
  <c r="P2318" i="22"/>
  <c r="J1571" i="22"/>
  <c r="P2555" i="22"/>
  <c r="N954" i="22"/>
  <c r="L1252" i="22"/>
  <c r="I686" i="22"/>
  <c r="C21" i="416"/>
  <c r="L517" i="22"/>
  <c r="G486" i="22"/>
  <c r="L454" i="22"/>
  <c r="C13" i="416"/>
  <c r="I83" i="22"/>
  <c r="J332" i="22"/>
  <c r="L332" i="22"/>
  <c r="M2555" i="22"/>
  <c r="N1399" i="22"/>
  <c r="I565" i="22"/>
  <c r="J131" i="22"/>
  <c r="L131" i="22"/>
  <c r="J533" i="22"/>
  <c r="J534" i="22" s="1"/>
  <c r="N454" i="22"/>
  <c r="M2210" i="22"/>
  <c r="N2210" i="22" s="1"/>
  <c r="M2217" i="22"/>
  <c r="N2202" i="22"/>
  <c r="K2051" i="22"/>
  <c r="L2051" i="22" s="1"/>
  <c r="L2044" i="22"/>
  <c r="N1970" i="22"/>
  <c r="M1985" i="22"/>
  <c r="M1977" i="22"/>
  <c r="N1977" i="22" s="1"/>
  <c r="K1602" i="22"/>
  <c r="L1602" i="22" s="1"/>
  <c r="L1597" i="22"/>
  <c r="P1547" i="22"/>
  <c r="O1642" i="22"/>
  <c r="I38" i="416" s="1"/>
  <c r="K38" i="416" s="1"/>
  <c r="D30" i="25" s="1"/>
  <c r="G30" i="25" s="1"/>
  <c r="O1562" i="22"/>
  <c r="P1562" i="22" s="1"/>
  <c r="M2167" i="22"/>
  <c r="N2167" i="22" s="1"/>
  <c r="N2162" i="22"/>
  <c r="M2176" i="22"/>
  <c r="O2041" i="22"/>
  <c r="P2041" i="22" s="1"/>
  <c r="P2036" i="22"/>
  <c r="O1685" i="22"/>
  <c r="P1685" i="22" s="1"/>
  <c r="P1682" i="22"/>
  <c r="O1587" i="22"/>
  <c r="P1587" i="22" s="1"/>
  <c r="P1581" i="22"/>
  <c r="O1292" i="22"/>
  <c r="P1292" i="22" s="1"/>
  <c r="O1315" i="22"/>
  <c r="I32" i="416" s="1"/>
  <c r="K32" i="416" s="1"/>
  <c r="D24" i="25" s="1"/>
  <c r="G24" i="25" s="1"/>
  <c r="P1277" i="22"/>
  <c r="K2217" i="22"/>
  <c r="L2202" i="22"/>
  <c r="K2210" i="22"/>
  <c r="L2210" i="22" s="1"/>
  <c r="P2009" i="22"/>
  <c r="O2056" i="22"/>
  <c r="I46" i="416" s="1"/>
  <c r="K46" i="416" s="1"/>
  <c r="D40" i="25" s="1"/>
  <c r="G40" i="25" s="1"/>
  <c r="O2020" i="22"/>
  <c r="P2020" i="22" s="1"/>
  <c r="S1581" i="22"/>
  <c r="S1587" i="22" s="1"/>
  <c r="O1229" i="22"/>
  <c r="M2056" i="22"/>
  <c r="M2020" i="22"/>
  <c r="N2020" i="22" s="1"/>
  <c r="N2009" i="22"/>
  <c r="O1620" i="22"/>
  <c r="P1620" i="22" s="1"/>
  <c r="P1615" i="22"/>
  <c r="S1327" i="22"/>
  <c r="S1277" i="22"/>
  <c r="O2176" i="22"/>
  <c r="I49" i="416" s="1"/>
  <c r="K49" i="416" s="1"/>
  <c r="D43" i="25" s="1"/>
  <c r="G43" i="25" s="1"/>
  <c r="O2167" i="22"/>
  <c r="P2167" i="22" s="1"/>
  <c r="P2162" i="22"/>
  <c r="N2044" i="22"/>
  <c r="M2051" i="22"/>
  <c r="N2051" i="22" s="1"/>
  <c r="O1998" i="22"/>
  <c r="N1615" i="22"/>
  <c r="M1620" i="22"/>
  <c r="N1620" i="22" s="1"/>
  <c r="T2190" i="22"/>
  <c r="T2162" i="22"/>
  <c r="P881" i="22"/>
  <c r="O887" i="22"/>
  <c r="P887" i="22" s="1"/>
  <c r="T2151" i="22"/>
  <c r="T2118" i="22"/>
  <c r="S2020" i="22"/>
  <c r="K1043" i="22"/>
  <c r="L1043" i="22" s="1"/>
  <c r="L1023" i="22"/>
  <c r="M1019" i="22"/>
  <c r="N1019" i="22" s="1"/>
  <c r="N1010" i="22"/>
  <c r="T1247" i="22"/>
  <c r="T1252" i="22"/>
  <c r="P971" i="22"/>
  <c r="O1048" i="22"/>
  <c r="I26" i="416" s="1"/>
  <c r="K26" i="416" s="1"/>
  <c r="D18" i="25" s="1"/>
  <c r="G18" i="25" s="1"/>
  <c r="O995" i="22"/>
  <c r="P995" i="22" s="1"/>
  <c r="L971" i="22"/>
  <c r="K1048" i="22"/>
  <c r="K995" i="22"/>
  <c r="L995" i="22" s="1"/>
  <c r="M1043" i="22"/>
  <c r="N1043" i="22" s="1"/>
  <c r="N1023" i="22"/>
  <c r="O673" i="22"/>
  <c r="P673" i="22" s="1"/>
  <c r="P670" i="22"/>
  <c r="M311" i="22"/>
  <c r="N311" i="22" s="1"/>
  <c r="N305" i="22"/>
  <c r="N106" i="22"/>
  <c r="M137" i="22"/>
  <c r="M114" i="22"/>
  <c r="N114" i="22" s="1"/>
  <c r="M193" i="22"/>
  <c r="N193" i="22" s="1"/>
  <c r="N185" i="22"/>
  <c r="M195" i="22"/>
  <c r="S830" i="22"/>
  <c r="S805" i="22"/>
  <c r="M686" i="22"/>
  <c r="N639" i="22"/>
  <c r="M654" i="22"/>
  <c r="N654" i="22" s="1"/>
  <c r="O320" i="22"/>
  <c r="P320" i="22" s="1"/>
  <c r="P316" i="22"/>
  <c r="O302" i="22"/>
  <c r="P302" i="22" s="1"/>
  <c r="P296" i="22"/>
  <c r="M283" i="22"/>
  <c r="N283" i="22" s="1"/>
  <c r="N272" i="22"/>
  <c r="T264" i="22"/>
  <c r="T269" i="22" s="1"/>
  <c r="O573" i="22"/>
  <c r="P573" i="22" s="1"/>
  <c r="P569" i="22"/>
  <c r="O537" i="22"/>
  <c r="K349" i="22"/>
  <c r="L218" i="22"/>
  <c r="K233" i="22"/>
  <c r="L233" i="22" s="1"/>
  <c r="U185" i="22"/>
  <c r="U193" i="22" s="1"/>
  <c r="T106" i="22"/>
  <c r="M94" i="22"/>
  <c r="K13" i="22"/>
  <c r="S125" i="22"/>
  <c r="S131" i="22" s="1"/>
  <c r="T676" i="22"/>
  <c r="T678" i="22" s="1"/>
  <c r="K261" i="22"/>
  <c r="L261" i="22" s="1"/>
  <c r="L259" i="22"/>
  <c r="S206" i="22"/>
  <c r="S163" i="22"/>
  <c r="M2139" i="22"/>
  <c r="M2134" i="22"/>
  <c r="N2134" i="22" s="1"/>
  <c r="N2118" i="22"/>
  <c r="P1574" i="22"/>
  <c r="O1578" i="22"/>
  <c r="P1578" i="22" s="1"/>
  <c r="O1129" i="22"/>
  <c r="P1129" i="22" s="1"/>
  <c r="O1134" i="22"/>
  <c r="I28" i="416" s="1"/>
  <c r="K28" i="416" s="1"/>
  <c r="D20" i="25" s="1"/>
  <c r="G20" i="25" s="1"/>
  <c r="P1120" i="22"/>
  <c r="K2176" i="22"/>
  <c r="K2167" i="22"/>
  <c r="L2167" i="22" s="1"/>
  <c r="L2162" i="22"/>
  <c r="N2036" i="22"/>
  <c r="M2041" i="22"/>
  <c r="N2041" i="22" s="1"/>
  <c r="K1977" i="22"/>
  <c r="L1977" i="22" s="1"/>
  <c r="K1985" i="22"/>
  <c r="L1970" i="22"/>
  <c r="N1277" i="22"/>
  <c r="M1292" i="22"/>
  <c r="N1292" i="22" s="1"/>
  <c r="M1315" i="22"/>
  <c r="O1210" i="22"/>
  <c r="P1210" i="22" s="1"/>
  <c r="O1215" i="22"/>
  <c r="I30" i="416" s="1"/>
  <c r="K30" i="416" s="1"/>
  <c r="D22" i="25" s="1"/>
  <c r="G22" i="25" s="1"/>
  <c r="P1203" i="22"/>
  <c r="O1602" i="22"/>
  <c r="P1602" i="22" s="1"/>
  <c r="P1597" i="22"/>
  <c r="N1203" i="22"/>
  <c r="M1210" i="22"/>
  <c r="N1210" i="22" s="1"/>
  <c r="M1215" i="22"/>
  <c r="O2229" i="22"/>
  <c r="O2151" i="22"/>
  <c r="O1977" i="22"/>
  <c r="P1977" i="22" s="1"/>
  <c r="O1985" i="22"/>
  <c r="I45" i="416" s="1"/>
  <c r="K45" i="416" s="1"/>
  <c r="D39" i="25" s="1"/>
  <c r="G39" i="25" s="1"/>
  <c r="P1970" i="22"/>
  <c r="M1602" i="22"/>
  <c r="N1602" i="22" s="1"/>
  <c r="N1597" i="22"/>
  <c r="S2167" i="22"/>
  <c r="S2176" i="22"/>
  <c r="T1998" i="22"/>
  <c r="T1970" i="22"/>
  <c r="M1093" i="22"/>
  <c r="N1093" i="22" s="1"/>
  <c r="N1071" i="22"/>
  <c r="M1097" i="22"/>
  <c r="O1702" i="22"/>
  <c r="T1109" i="22"/>
  <c r="O1043" i="22"/>
  <c r="P1043" i="22" s="1"/>
  <c r="P1023" i="22"/>
  <c r="T2229" i="22"/>
  <c r="T2202" i="22"/>
  <c r="S2139" i="22"/>
  <c r="S2134" i="22"/>
  <c r="S1210" i="22"/>
  <c r="S1215" i="22"/>
  <c r="N1120" i="22"/>
  <c r="M1129" i="22"/>
  <c r="N1129" i="22" s="1"/>
  <c r="M1134" i="22"/>
  <c r="O1093" i="22"/>
  <c r="P1093" i="22" s="1"/>
  <c r="P1071" i="22"/>
  <c r="O1097" i="22"/>
  <c r="P1010" i="22"/>
  <c r="O1019" i="22"/>
  <c r="P1019" i="22" s="1"/>
  <c r="T925" i="22"/>
  <c r="T932" i="22" s="1"/>
  <c r="S999" i="22"/>
  <c r="S1005" i="22" s="1"/>
  <c r="S1061" i="22"/>
  <c r="O666" i="22"/>
  <c r="P666" i="22" s="1"/>
  <c r="P658" i="22"/>
  <c r="M588" i="22"/>
  <c r="M573" i="22"/>
  <c r="N573" i="22" s="1"/>
  <c r="N569" i="22"/>
  <c r="K302" i="22"/>
  <c r="L302" i="22" s="1"/>
  <c r="L296" i="22"/>
  <c r="M261" i="22"/>
  <c r="N261" i="22" s="1"/>
  <c r="N259" i="22"/>
  <c r="S56" i="22"/>
  <c r="P639" i="22"/>
  <c r="O654" i="22"/>
  <c r="P654" i="22" s="1"/>
  <c r="K573" i="22"/>
  <c r="L573" i="22" s="1"/>
  <c r="L569" i="22"/>
  <c r="K588" i="22"/>
  <c r="L286" i="22"/>
  <c r="K293" i="22"/>
  <c r="L293" i="22" s="1"/>
  <c r="K114" i="22"/>
  <c r="L114" i="22" s="1"/>
  <c r="L106" i="22"/>
  <c r="K137" i="22"/>
  <c r="U881" i="22"/>
  <c r="U887" i="22" s="1"/>
  <c r="S742" i="22"/>
  <c r="S710" i="22"/>
  <c r="S526" i="22"/>
  <c r="S517" i="22"/>
  <c r="T316" i="22"/>
  <c r="T320" i="22" s="1"/>
  <c r="S272" i="22"/>
  <c r="S283" i="22" s="1"/>
  <c r="O349" i="22"/>
  <c r="I16" i="416" s="1"/>
  <c r="K16" i="416" s="1"/>
  <c r="D8" i="25" s="1"/>
  <c r="G8" i="25" s="1"/>
  <c r="P218" i="22"/>
  <c r="O233" i="22"/>
  <c r="P233" i="22" s="1"/>
  <c r="L805" i="22"/>
  <c r="K818" i="22"/>
  <c r="K814" i="22"/>
  <c r="L814" i="22" s="1"/>
  <c r="K686" i="22"/>
  <c r="L639" i="22"/>
  <c r="K654" i="22"/>
  <c r="L654" i="22" s="1"/>
  <c r="O526" i="22"/>
  <c r="I19" i="416" s="1"/>
  <c r="K19" i="416" s="1"/>
  <c r="D11" i="25" s="1"/>
  <c r="G11" i="25" s="1"/>
  <c r="O517" i="22"/>
  <c r="P517" i="22" s="1"/>
  <c r="P504" i="22"/>
  <c r="K344" i="22"/>
  <c r="L344" i="22" s="1"/>
  <c r="L339" i="22"/>
  <c r="P286" i="22"/>
  <c r="O293" i="22"/>
  <c r="P293" i="22" s="1"/>
  <c r="U658" i="22"/>
  <c r="U666" i="22" s="1"/>
  <c r="K44" i="22"/>
  <c r="K241" i="22"/>
  <c r="L241" i="22" s="1"/>
  <c r="L236" i="22"/>
  <c r="O131" i="22"/>
  <c r="P131" i="22" s="1"/>
  <c r="P125" i="22"/>
  <c r="T83" i="22"/>
  <c r="T64" i="22"/>
  <c r="M31" i="22"/>
  <c r="M21" i="22"/>
  <c r="N21" i="22" s="1"/>
  <c r="N13" i="22"/>
  <c r="T555" i="22"/>
  <c r="O182" i="22"/>
  <c r="P182" i="22" s="1"/>
  <c r="O195" i="22"/>
  <c r="I15" i="416" s="1"/>
  <c r="K15" i="416" s="1"/>
  <c r="D7" i="25" s="1"/>
  <c r="G7" i="25" s="1"/>
  <c r="P163" i="22"/>
  <c r="N2080" i="22"/>
  <c r="M2093" i="22"/>
  <c r="M2088" i="22"/>
  <c r="N2088" i="22" s="1"/>
  <c r="K1620" i="22"/>
  <c r="L1620" i="22" s="1"/>
  <c r="L1615" i="22"/>
  <c r="O1571" i="22"/>
  <c r="P1571" i="22" s="1"/>
  <c r="P1565" i="22"/>
  <c r="K2134" i="22"/>
  <c r="L2134" i="22" s="1"/>
  <c r="L2118" i="22"/>
  <c r="K2139" i="22"/>
  <c r="O2033" i="22"/>
  <c r="P2033" i="22" s="1"/>
  <c r="P2023" i="22"/>
  <c r="M1642" i="22"/>
  <c r="N1581" i="22"/>
  <c r="M1587" i="22"/>
  <c r="N1587" i="22" s="1"/>
  <c r="O1265" i="22"/>
  <c r="S1120" i="22"/>
  <c r="S1147" i="22"/>
  <c r="K2041" i="22"/>
  <c r="L2041" i="22" s="1"/>
  <c r="L2036" i="22"/>
  <c r="K1690" i="22"/>
  <c r="K1685" i="22"/>
  <c r="L1685" i="22" s="1"/>
  <c r="L1682" i="22"/>
  <c r="K1587" i="22"/>
  <c r="L1587" i="22" s="1"/>
  <c r="K1642" i="22"/>
  <c r="L1581" i="22"/>
  <c r="K1129" i="22"/>
  <c r="L1129" i="22" s="1"/>
  <c r="K1134" i="22"/>
  <c r="L1120" i="22"/>
  <c r="O2217" i="22"/>
  <c r="P2202" i="22"/>
  <c r="O2210" i="22"/>
  <c r="P2210" i="22" s="1"/>
  <c r="O2134" i="22"/>
  <c r="P2134" i="22" s="1"/>
  <c r="P2118" i="22"/>
  <c r="O2139" i="22"/>
  <c r="I48" i="416" s="1"/>
  <c r="K48" i="416" s="1"/>
  <c r="D42" i="25" s="1"/>
  <c r="G42" i="25" s="1"/>
  <c r="S2036" i="22"/>
  <c r="S2041" i="22" s="1"/>
  <c r="K2033" i="22"/>
  <c r="L2033" i="22" s="1"/>
  <c r="L2023" i="22"/>
  <c r="S1985" i="22"/>
  <c r="S1977" i="22"/>
  <c r="M1109" i="22"/>
  <c r="T1193" i="22"/>
  <c r="K1093" i="22"/>
  <c r="L1093" i="22" s="1"/>
  <c r="L1071" i="22"/>
  <c r="K1097" i="22"/>
  <c r="L1010" i="22"/>
  <c r="K1019" i="22"/>
  <c r="L1019" i="22" s="1"/>
  <c r="S2210" i="22"/>
  <c r="S2217" i="22"/>
  <c r="S2224" i="22" s="1"/>
  <c r="M1147" i="22"/>
  <c r="O1109" i="22"/>
  <c r="M1048" i="22"/>
  <c r="M995" i="22"/>
  <c r="N995" i="22" s="1"/>
  <c r="N971" i="22"/>
  <c r="U1265" i="22"/>
  <c r="U1239" i="22"/>
  <c r="O932" i="22"/>
  <c r="P932" i="22" s="1"/>
  <c r="P925" i="22"/>
  <c r="O725" i="22"/>
  <c r="P725" i="22" s="1"/>
  <c r="P710" i="22"/>
  <c r="O730" i="22"/>
  <c r="I22" i="416" s="1"/>
  <c r="K22" i="416" s="1"/>
  <c r="D14" i="25" s="1"/>
  <c r="G14" i="25" s="1"/>
  <c r="M241" i="22"/>
  <c r="N241" i="22" s="1"/>
  <c r="N236" i="22"/>
  <c r="K311" i="22"/>
  <c r="L311" i="22" s="1"/>
  <c r="L305" i="22"/>
  <c r="O283" i="22"/>
  <c r="P283" i="22" s="1"/>
  <c r="P272" i="22"/>
  <c r="O56" i="22"/>
  <c r="S961" i="22"/>
  <c r="S873" i="22"/>
  <c r="S878" i="22" s="1"/>
  <c r="P753" i="22"/>
  <c r="O767" i="22"/>
  <c r="P767" i="22" s="1"/>
  <c r="O782" i="22"/>
  <c r="I23" i="416" s="1"/>
  <c r="K23" i="416" s="1"/>
  <c r="D15" i="25" s="1"/>
  <c r="G15" i="25" s="1"/>
  <c r="S670" i="22"/>
  <c r="S673" i="22" s="1"/>
  <c r="U632" i="22"/>
  <c r="U636" i="22" s="1"/>
  <c r="T504" i="22"/>
  <c r="N264" i="22"/>
  <c r="M269" i="22"/>
  <c r="N269" i="22" s="1"/>
  <c r="K193" i="22"/>
  <c r="L193" i="22" s="1"/>
  <c r="L185" i="22"/>
  <c r="K195" i="22"/>
  <c r="O584" i="22"/>
  <c r="P584" i="22" s="1"/>
  <c r="P576" i="22"/>
  <c r="O565" i="22"/>
  <c r="P565" i="22" s="1"/>
  <c r="P555" i="22"/>
  <c r="M320" i="22"/>
  <c r="N320" i="22" s="1"/>
  <c r="N316" i="22"/>
  <c r="K283" i="22"/>
  <c r="L283" i="22" s="1"/>
  <c r="L272" i="22"/>
  <c r="S114" i="22"/>
  <c r="O114" i="22"/>
  <c r="P114" i="22" s="1"/>
  <c r="P106" i="22"/>
  <c r="O137" i="22"/>
  <c r="I14" i="416" s="1"/>
  <c r="K14" i="416" s="1"/>
  <c r="D6" i="25" s="1"/>
  <c r="G6" i="25" s="1"/>
  <c r="T25" i="22"/>
  <c r="T26" i="22" s="1"/>
  <c r="T218" i="22"/>
  <c r="O26" i="22"/>
  <c r="P26" i="22" s="1"/>
  <c r="P25" i="22"/>
  <c r="T236" i="22"/>
  <c r="T241" i="22" s="1"/>
  <c r="N25" i="22"/>
  <c r="M26" i="22"/>
  <c r="N26" i="22" s="1"/>
  <c r="N1682" i="22"/>
  <c r="M1690" i="22"/>
  <c r="M1685" i="22"/>
  <c r="N1685" i="22" s="1"/>
  <c r="O1252" i="22"/>
  <c r="I31" i="416" s="1"/>
  <c r="K31" i="416" s="1"/>
  <c r="D23" i="25" s="1"/>
  <c r="G23" i="25" s="1"/>
  <c r="O1247" i="22"/>
  <c r="P1247" i="22" s="1"/>
  <c r="P1239" i="22"/>
  <c r="O2051" i="22"/>
  <c r="P2051" i="22" s="1"/>
  <c r="P2044" i="22"/>
  <c r="N2023" i="22"/>
  <c r="M2033" i="22"/>
  <c r="N2033" i="22" s="1"/>
  <c r="O1690" i="22"/>
  <c r="I39" i="416" s="1"/>
  <c r="K39" i="416" s="1"/>
  <c r="D31" i="25" s="1"/>
  <c r="G31" i="25" s="1"/>
  <c r="O1679" i="22"/>
  <c r="P1679" i="22" s="1"/>
  <c r="P1665" i="22"/>
  <c r="K1292" i="22"/>
  <c r="L1292" i="22" s="1"/>
  <c r="K1315" i="22"/>
  <c r="L1277" i="22"/>
  <c r="O2190" i="22"/>
  <c r="O2093" i="22"/>
  <c r="I47" i="416" s="1"/>
  <c r="K47" i="416" s="1"/>
  <c r="D41" i="25" s="1"/>
  <c r="G41" i="25" s="1"/>
  <c r="P2080" i="22"/>
  <c r="O2088" i="22"/>
  <c r="P2088" i="22" s="1"/>
  <c r="L2009" i="22"/>
  <c r="K2056" i="22"/>
  <c r="K2020" i="22"/>
  <c r="L2020" i="22" s="1"/>
  <c r="U1547" i="22"/>
  <c r="S1247" i="22"/>
  <c r="S1252" i="22"/>
  <c r="M1005" i="22"/>
  <c r="N1005" i="22" s="1"/>
  <c r="N999" i="22"/>
  <c r="T1229" i="22"/>
  <c r="T1203" i="22"/>
  <c r="S1180" i="22"/>
  <c r="S1175" i="22"/>
  <c r="K1109" i="22"/>
  <c r="S995" i="22"/>
  <c r="U1597" i="22"/>
  <c r="U1602" i="22" s="1"/>
  <c r="T2009" i="22"/>
  <c r="U1574" i="22"/>
  <c r="U1578" i="22" s="1"/>
  <c r="O899" i="22"/>
  <c r="P899" i="22" s="1"/>
  <c r="P897" i="22"/>
  <c r="L999" i="22"/>
  <c r="K1005" i="22"/>
  <c r="L1005" i="22" s="1"/>
  <c r="P999" i="22"/>
  <c r="O1005" i="22"/>
  <c r="P1005" i="22" s="1"/>
  <c r="K320" i="22"/>
  <c r="L320" i="22" s="1"/>
  <c r="L316" i="22"/>
  <c r="M293" i="22"/>
  <c r="N293" i="22" s="1"/>
  <c r="N286" i="22"/>
  <c r="O193" i="22"/>
  <c r="P193" i="22" s="1"/>
  <c r="P185" i="22"/>
  <c r="P805" i="22"/>
  <c r="O818" i="22"/>
  <c r="I24" i="416" s="1"/>
  <c r="K24" i="416" s="1"/>
  <c r="D16" i="25" s="1"/>
  <c r="G16" i="25" s="1"/>
  <c r="O814" i="22"/>
  <c r="P814" i="22" s="1"/>
  <c r="S628" i="22"/>
  <c r="O344" i="22"/>
  <c r="P344" i="22" s="1"/>
  <c r="P339" i="22"/>
  <c r="O269" i="22"/>
  <c r="P269" i="22" s="1"/>
  <c r="P264" i="22"/>
  <c r="O878" i="22"/>
  <c r="P878" i="22" s="1"/>
  <c r="P873" i="22"/>
  <c r="M818" i="22"/>
  <c r="M814" i="22"/>
  <c r="N814" i="22" s="1"/>
  <c r="N805" i="22"/>
  <c r="S794" i="22"/>
  <c r="S753" i="22"/>
  <c r="O686" i="22"/>
  <c r="I21" i="416" s="1"/>
  <c r="K21" i="416" s="1"/>
  <c r="D13" i="25" s="1"/>
  <c r="G13" i="25" s="1"/>
  <c r="O628" i="22"/>
  <c r="P628" i="22" s="1"/>
  <c r="P609" i="22"/>
  <c r="T569" i="22"/>
  <c r="T573" i="22" s="1"/>
  <c r="N339" i="22"/>
  <c r="M344" i="22"/>
  <c r="N344" i="22" s="1"/>
  <c r="O636" i="22"/>
  <c r="P636" i="22" s="1"/>
  <c r="P632" i="22"/>
  <c r="M302" i="22"/>
  <c r="N302" i="22" s="1"/>
  <c r="N296" i="22"/>
  <c r="K269" i="22"/>
  <c r="L269" i="22" s="1"/>
  <c r="L264" i="22"/>
  <c r="M83" i="22"/>
  <c r="M64" i="22"/>
  <c r="N64" i="22" s="1"/>
  <c r="N56" i="22"/>
  <c r="K26" i="22"/>
  <c r="L26" i="22" s="1"/>
  <c r="L25" i="22"/>
  <c r="S233" i="22"/>
  <c r="M349" i="22"/>
  <c r="I2549" i="22"/>
  <c r="J2548" i="22"/>
  <c r="N2549" i="22"/>
  <c r="G2579" i="22"/>
  <c r="O2582" i="22"/>
  <c r="P2551" i="22"/>
  <c r="I2580" i="22"/>
  <c r="L2549" i="22"/>
  <c r="K2580" i="22"/>
  <c r="H2580" i="22"/>
  <c r="J2580" i="22" s="1"/>
  <c r="J2549" i="22"/>
  <c r="H2581" i="22"/>
  <c r="J2550" i="22"/>
  <c r="L2550" i="22"/>
  <c r="K2581" i="22"/>
  <c r="N2550" i="22"/>
  <c r="L2579" i="22"/>
  <c r="M2582" i="22"/>
  <c r="N2551" i="22"/>
  <c r="O2581" i="22"/>
  <c r="I2550" i="22"/>
  <c r="K2583" i="22"/>
  <c r="D17" i="25" l="1"/>
  <c r="G17" i="25" s="1"/>
  <c r="J90" i="22"/>
  <c r="J91" i="22" s="1"/>
  <c r="J2582" i="22"/>
  <c r="G169" i="122"/>
  <c r="J2581" i="22"/>
  <c r="J2569" i="22"/>
  <c r="I2579" i="22"/>
  <c r="J1223" i="22"/>
  <c r="J1224" i="22" s="1"/>
  <c r="J2555" i="22"/>
  <c r="G2567" i="22"/>
  <c r="I2567" i="22" s="1"/>
  <c r="G2568" i="22"/>
  <c r="J2589" i="22"/>
  <c r="T1158" i="22"/>
  <c r="T1175" i="22" s="1"/>
  <c r="F2532" i="22"/>
  <c r="F2567" i="22" s="1"/>
  <c r="U1010" i="22"/>
  <c r="U1019" i="22" s="1"/>
  <c r="O44" i="22"/>
  <c r="N1529" i="22"/>
  <c r="I1873" i="22"/>
  <c r="I1874" i="22" s="1"/>
  <c r="J1873" i="22"/>
  <c r="J1874" i="22" s="1"/>
  <c r="G2557" i="22"/>
  <c r="N2561" i="22"/>
  <c r="U2311" i="22"/>
  <c r="U2334" i="22"/>
  <c r="U2335" i="22" s="1"/>
  <c r="S1702" i="22"/>
  <c r="T296" i="22"/>
  <c r="T302" i="22" s="1"/>
  <c r="O2069" i="22"/>
  <c r="U2105" i="22"/>
  <c r="T2105" i="22"/>
  <c r="I1697" i="22"/>
  <c r="I1698" i="22" s="1"/>
  <c r="J1697" i="22"/>
  <c r="J1698" i="22" s="1"/>
  <c r="U305" i="22"/>
  <c r="U311" i="22" s="1"/>
  <c r="O31" i="22"/>
  <c r="M2069" i="22"/>
  <c r="K2069" i="22"/>
  <c r="I2551" i="22"/>
  <c r="I1649" i="22"/>
  <c r="I1650" i="22" s="1"/>
  <c r="U897" i="22"/>
  <c r="U899" i="22" s="1"/>
  <c r="L2561" i="22"/>
  <c r="L2528" i="22"/>
  <c r="L2529" i="22" s="1"/>
  <c r="N1259" i="22"/>
  <c r="I2555" i="22"/>
  <c r="S1690" i="22"/>
  <c r="V2582" i="22"/>
  <c r="V2570" i="22"/>
  <c r="V2584" i="22"/>
  <c r="V2578" i="22"/>
  <c r="V2581" i="22"/>
  <c r="P2579" i="22"/>
  <c r="V2579" i="22"/>
  <c r="V2580" i="22"/>
  <c r="V2569" i="22"/>
  <c r="G2590" i="22"/>
  <c r="S137" i="22"/>
  <c r="S145" i="22" s="1"/>
  <c r="P13" i="22"/>
  <c r="I1259" i="22"/>
  <c r="I1260" i="22" s="1"/>
  <c r="T841" i="22"/>
  <c r="T859" i="22" s="1"/>
  <c r="U1565" i="22"/>
  <c r="U1571" i="22" s="1"/>
  <c r="L790" i="22"/>
  <c r="T1071" i="22"/>
  <c r="T1093" i="22" s="1"/>
  <c r="S698" i="22"/>
  <c r="S360" i="22"/>
  <c r="K360" i="22"/>
  <c r="S150" i="22"/>
  <c r="S2093" i="22"/>
  <c r="S1654" i="22"/>
  <c r="I1322" i="22"/>
  <c r="I1323" i="22" s="1"/>
  <c r="U971" i="22"/>
  <c r="U995" i="22" s="1"/>
  <c r="T2069" i="22"/>
  <c r="O595" i="22"/>
  <c r="I20" i="416"/>
  <c r="K20" i="416" s="1"/>
  <c r="D12" i="25" s="1"/>
  <c r="G12" i="25" s="1"/>
  <c r="O698" i="22"/>
  <c r="P2560" i="22"/>
  <c r="S588" i="22"/>
  <c r="S595" i="22" s="1"/>
  <c r="L2570" i="22"/>
  <c r="S1097" i="22"/>
  <c r="S1104" i="22" s="1"/>
  <c r="T548" i="22"/>
  <c r="T552" i="22" s="1"/>
  <c r="L2583" i="22"/>
  <c r="O599" i="22"/>
  <c r="L2552" i="22"/>
  <c r="I2552" i="22"/>
  <c r="U1665" i="22"/>
  <c r="U1679" i="22" s="1"/>
  <c r="I2556" i="22"/>
  <c r="T459" i="22"/>
  <c r="T576" i="22"/>
  <c r="T584" i="22" s="1"/>
  <c r="I2589" i="22"/>
  <c r="J2309" i="22"/>
  <c r="H2537" i="22"/>
  <c r="H2562" i="22" s="1"/>
  <c r="H2334" i="22"/>
  <c r="P2309" i="22"/>
  <c r="N2309" i="22"/>
  <c r="L2309" i="22"/>
  <c r="E35" i="416"/>
  <c r="I2537" i="22"/>
  <c r="N2291" i="22"/>
  <c r="N1500" i="22"/>
  <c r="L2560" i="22"/>
  <c r="N2560" i="22"/>
  <c r="J2560" i="22"/>
  <c r="N2552" i="22"/>
  <c r="E13" i="416"/>
  <c r="S949" i="22"/>
  <c r="L956" i="22"/>
  <c r="L957" i="22" s="1"/>
  <c r="S1642" i="22"/>
  <c r="P1187" i="22"/>
  <c r="P1188" i="22" s="1"/>
  <c r="J595" i="22"/>
  <c r="J596" i="22" s="1"/>
  <c r="I825" i="22"/>
  <c r="I826" i="22" s="1"/>
  <c r="S1048" i="22"/>
  <c r="S1056" i="22" s="1"/>
  <c r="P588" i="22"/>
  <c r="P2534" i="22"/>
  <c r="N2569" i="22"/>
  <c r="M2583" i="22"/>
  <c r="N2583" i="22" s="1"/>
  <c r="E12" i="416"/>
  <c r="G2583" i="22"/>
  <c r="J2552" i="22"/>
  <c r="L1187" i="22"/>
  <c r="L1188" i="22" s="1"/>
  <c r="L534" i="22"/>
  <c r="I533" i="22"/>
  <c r="I534" i="22" s="1"/>
  <c r="C56" i="416"/>
  <c r="S349" i="22"/>
  <c r="S356" i="22" s="1"/>
  <c r="E31" i="416"/>
  <c r="N956" i="22"/>
  <c r="J2532" i="22"/>
  <c r="I2532" i="22"/>
  <c r="J38" i="22"/>
  <c r="J39" i="22" s="1"/>
  <c r="L2582" i="22"/>
  <c r="N2582" i="22"/>
  <c r="P2569" i="22"/>
  <c r="L2569" i="22"/>
  <c r="J486" i="22"/>
  <c r="N486" i="22"/>
  <c r="U286" i="22"/>
  <c r="U293" i="22" s="1"/>
  <c r="K2586" i="22"/>
  <c r="L2557" i="22"/>
  <c r="I1141" i="22"/>
  <c r="I1142" i="22" s="1"/>
  <c r="J693" i="22"/>
  <c r="J694" i="22" s="1"/>
  <c r="E52" i="416"/>
  <c r="J2224" i="22"/>
  <c r="J2225" i="22" s="1"/>
  <c r="J1141" i="22"/>
  <c r="J1142" i="22" s="1"/>
  <c r="M2584" i="22"/>
  <c r="N2584" i="22" s="1"/>
  <c r="N2555" i="22"/>
  <c r="P2584" i="22"/>
  <c r="H2586" i="22"/>
  <c r="I2263" i="22"/>
  <c r="D51" i="416"/>
  <c r="I2184" i="22"/>
  <c r="I2185" i="22" s="1"/>
  <c r="J356" i="22"/>
  <c r="J357" i="22" s="1"/>
  <c r="K2584" i="22"/>
  <c r="L2584" i="22" s="1"/>
  <c r="L2555" i="22"/>
  <c r="J2578" i="22"/>
  <c r="P2578" i="22"/>
  <c r="O1849" i="22"/>
  <c r="J41" i="416" s="1"/>
  <c r="P1848" i="22"/>
  <c r="T770" i="22"/>
  <c r="T777" i="22" s="1"/>
  <c r="J145" i="22"/>
  <c r="J146" i="22" s="1"/>
  <c r="J1259" i="22"/>
  <c r="J1260" i="22" s="1"/>
  <c r="I1223" i="22"/>
  <c r="I1224" i="22" s="1"/>
  <c r="I2561" i="22"/>
  <c r="J2184" i="22"/>
  <c r="J2185" i="22" s="1"/>
  <c r="J1056" i="22"/>
  <c r="J1057" i="22" s="1"/>
  <c r="J2556" i="22"/>
  <c r="T1702" i="22"/>
  <c r="T1682" i="22"/>
  <c r="J825" i="22"/>
  <c r="J826" i="22" s="1"/>
  <c r="G2584" i="22"/>
  <c r="J2263" i="22"/>
  <c r="J2264" i="22" s="1"/>
  <c r="N533" i="22"/>
  <c r="M534" i="22"/>
  <c r="J1322" i="22"/>
  <c r="J1323" i="22" s="1"/>
  <c r="I2335" i="22"/>
  <c r="I2336" i="22" s="1"/>
  <c r="D53" i="416"/>
  <c r="K2556" i="22"/>
  <c r="L2556" i="22" s="1"/>
  <c r="K2589" i="22"/>
  <c r="L2589" i="22" s="1"/>
  <c r="L1422" i="22"/>
  <c r="L1423" i="22" s="1"/>
  <c r="H2590" i="22"/>
  <c r="J2561" i="22"/>
  <c r="L83" i="22"/>
  <c r="K90" i="22"/>
  <c r="L90" i="22" s="1"/>
  <c r="L91" i="22" s="1"/>
  <c r="J2064" i="22"/>
  <c r="J2065" i="22" s="1"/>
  <c r="J2146" i="22"/>
  <c r="J2147" i="22" s="1"/>
  <c r="E21" i="416"/>
  <c r="I789" i="22"/>
  <c r="I790" i="22" s="1"/>
  <c r="T2254" i="22"/>
  <c r="T2262" i="22" s="1"/>
  <c r="T2263" i="22" s="1"/>
  <c r="U2253" i="22"/>
  <c r="T2545" i="22"/>
  <c r="T2578" i="22" s="1"/>
  <c r="I486" i="22"/>
  <c r="L486" i="22"/>
  <c r="E25" i="416"/>
  <c r="E14" i="416"/>
  <c r="J1649" i="22"/>
  <c r="J1650" i="22" s="1"/>
  <c r="P486" i="22"/>
  <c r="M2589" i="22"/>
  <c r="N2589" i="22" s="1"/>
  <c r="N1422" i="22"/>
  <c r="N1423" i="22" s="1"/>
  <c r="M2556" i="22"/>
  <c r="N2556" i="22" s="1"/>
  <c r="I2571" i="22"/>
  <c r="J789" i="22"/>
  <c r="J790" i="22" s="1"/>
  <c r="E45" i="416"/>
  <c r="L2311" i="22"/>
  <c r="J2311" i="22"/>
  <c r="P2311" i="22"/>
  <c r="N2311" i="22"/>
  <c r="L1259" i="22"/>
  <c r="L1260" i="22" s="1"/>
  <c r="E47" i="416"/>
  <c r="I693" i="22"/>
  <c r="I694" i="22" s="1"/>
  <c r="J2528" i="22"/>
  <c r="J2529" i="22" s="1"/>
  <c r="H2568" i="22"/>
  <c r="L2568" i="22" s="1"/>
  <c r="P2528" i="22"/>
  <c r="P2529" i="22" s="1"/>
  <c r="J956" i="22"/>
  <c r="J957" i="22" s="1"/>
  <c r="I956" i="22"/>
  <c r="I957" i="22" s="1"/>
  <c r="M2568" i="22"/>
  <c r="N2528" i="22"/>
  <c r="N2529" i="22" s="1"/>
  <c r="H2571" i="22"/>
  <c r="V2571" i="22" s="1"/>
  <c r="J2535" i="22"/>
  <c r="N2535" i="22"/>
  <c r="P2535" i="22"/>
  <c r="L2535" i="22"/>
  <c r="I145" i="22"/>
  <c r="I146" i="22" s="1"/>
  <c r="J2100" i="22"/>
  <c r="J2101" i="22" s="1"/>
  <c r="O2590" i="22"/>
  <c r="P2561" i="22"/>
  <c r="E26" i="416"/>
  <c r="N2263" i="22"/>
  <c r="I1848" i="22"/>
  <c r="E20" i="416"/>
  <c r="J2570" i="22"/>
  <c r="I1992" i="22"/>
  <c r="I1993" i="22" s="1"/>
  <c r="J2538" i="22"/>
  <c r="L2538" i="22"/>
  <c r="N2538" i="22"/>
  <c r="P2538" i="22"/>
  <c r="I1953" i="22"/>
  <c r="D44" i="416"/>
  <c r="E46" i="416"/>
  <c r="T2023" i="22"/>
  <c r="T2033" i="22" s="1"/>
  <c r="P2262" i="22"/>
  <c r="O2263" i="22"/>
  <c r="J202" i="22"/>
  <c r="J203" i="22" s="1"/>
  <c r="L2100" i="22"/>
  <c r="L2101" i="22" s="1"/>
  <c r="L2263" i="22"/>
  <c r="I1187" i="22"/>
  <c r="I1188" i="22" s="1"/>
  <c r="I1056" i="22"/>
  <c r="I1057" i="22" s="1"/>
  <c r="E22" i="416"/>
  <c r="E42" i="416"/>
  <c r="H1849" i="22"/>
  <c r="L1849" i="22" s="1"/>
  <c r="J1848" i="22"/>
  <c r="N1848" i="22"/>
  <c r="E48" i="416"/>
  <c r="E16" i="416"/>
  <c r="I2570" i="22"/>
  <c r="D169" i="122"/>
  <c r="N2557" i="22"/>
  <c r="M2586" i="22"/>
  <c r="I2100" i="22"/>
  <c r="I2101" i="22" s="1"/>
  <c r="I2568" i="22"/>
  <c r="U609" i="22"/>
  <c r="U628" i="22" s="1"/>
  <c r="S686" i="22"/>
  <c r="L1953" i="22"/>
  <c r="L1954" i="22" s="1"/>
  <c r="T639" i="22"/>
  <c r="T654" i="22" s="1"/>
  <c r="J737" i="22"/>
  <c r="J738" i="22" s="1"/>
  <c r="L737" i="22"/>
  <c r="L738" i="22" s="1"/>
  <c r="J1992" i="22"/>
  <c r="J1993" i="22" s="1"/>
  <c r="J2576" i="22"/>
  <c r="L2576" i="22"/>
  <c r="N2576" i="22"/>
  <c r="P2576" i="22"/>
  <c r="I595" i="22"/>
  <c r="I596" i="22" s="1"/>
  <c r="N2578" i="22"/>
  <c r="E15" i="416"/>
  <c r="I2064" i="22"/>
  <c r="I2065" i="22" s="1"/>
  <c r="U56" i="22"/>
  <c r="K1654" i="22"/>
  <c r="E49" i="416"/>
  <c r="I2578" i="22"/>
  <c r="M957" i="22"/>
  <c r="K2585" i="22"/>
  <c r="E28" i="416"/>
  <c r="J1187" i="22"/>
  <c r="J1188" i="22" s="1"/>
  <c r="P2552" i="22"/>
  <c r="O2583" i="22"/>
  <c r="V2583" i="22" s="1"/>
  <c r="I737" i="22"/>
  <c r="I738" i="22" s="1"/>
  <c r="I2146" i="22"/>
  <c r="I2147" i="22" s="1"/>
  <c r="I356" i="22"/>
  <c r="I1104" i="22"/>
  <c r="I1105" i="22" s="1"/>
  <c r="O2586" i="22"/>
  <c r="P2557" i="22"/>
  <c r="G2585" i="22"/>
  <c r="I202" i="22"/>
  <c r="I203" i="22" s="1"/>
  <c r="N1187" i="22"/>
  <c r="M825" i="22"/>
  <c r="N818" i="22"/>
  <c r="S1259" i="22"/>
  <c r="O2224" i="22"/>
  <c r="P2217" i="22"/>
  <c r="T1210" i="22"/>
  <c r="T1215" i="22"/>
  <c r="L2056" i="22"/>
  <c r="K2064" i="22"/>
  <c r="L2064" i="22" s="1"/>
  <c r="L2065" i="22" s="1"/>
  <c r="O2100" i="22"/>
  <c r="P2093" i="22"/>
  <c r="L1315" i="22"/>
  <c r="K1322" i="22"/>
  <c r="L1322" i="22" s="1"/>
  <c r="L1323" i="22" s="1"/>
  <c r="O1697" i="22"/>
  <c r="P1690" i="22"/>
  <c r="U13" i="22"/>
  <c r="O145" i="22"/>
  <c r="P137" i="22"/>
  <c r="T31" i="22"/>
  <c r="T21" i="22"/>
  <c r="K202" i="22"/>
  <c r="L202" i="22" s="1"/>
  <c r="L203" i="22" s="1"/>
  <c r="L195" i="22"/>
  <c r="T670" i="22"/>
  <c r="O737" i="22"/>
  <c r="P730" i="22"/>
  <c r="K1104" i="22"/>
  <c r="L1104" i="22" s="1"/>
  <c r="L1105" i="22" s="1"/>
  <c r="L1097" i="22"/>
  <c r="S1992" i="22"/>
  <c r="P2139" i="22"/>
  <c r="O2146" i="22"/>
  <c r="M1649" i="22"/>
  <c r="N1642" i="22"/>
  <c r="M2100" i="22"/>
  <c r="N2100" i="22" s="1"/>
  <c r="N2093" i="22"/>
  <c r="O202" i="22"/>
  <c r="P195" i="22"/>
  <c r="U555" i="22"/>
  <c r="K693" i="22"/>
  <c r="L693" i="22" s="1"/>
  <c r="L694" i="22" s="1"/>
  <c r="L686" i="22"/>
  <c r="S21" i="22"/>
  <c r="S31" i="22"/>
  <c r="O356" i="22"/>
  <c r="P349" i="22"/>
  <c r="S730" i="22"/>
  <c r="S725" i="22"/>
  <c r="O1104" i="22"/>
  <c r="P1097" i="22"/>
  <c r="M1141" i="22"/>
  <c r="N1141" i="22" s="1"/>
  <c r="N1134" i="22"/>
  <c r="S1223" i="22"/>
  <c r="U2229" i="22"/>
  <c r="U2202" i="22"/>
  <c r="M1104" i="22"/>
  <c r="N1097" i="22"/>
  <c r="U1998" i="22"/>
  <c r="U1970" i="22"/>
  <c r="T2044" i="22"/>
  <c r="T2051" i="22" s="1"/>
  <c r="T163" i="22"/>
  <c r="T206" i="22"/>
  <c r="P2570" i="22"/>
  <c r="U676" i="22"/>
  <c r="U678" i="22" s="1"/>
  <c r="T114" i="22"/>
  <c r="S818" i="22"/>
  <c r="S814" i="22"/>
  <c r="P1048" i="22"/>
  <c r="O1056" i="22"/>
  <c r="S1292" i="22"/>
  <c r="S1315" i="22"/>
  <c r="T1654" i="22"/>
  <c r="T1581" i="22"/>
  <c r="N2217" i="22"/>
  <c r="M2224" i="22"/>
  <c r="N2224" i="22" s="1"/>
  <c r="N2225" i="22" s="1"/>
  <c r="U236" i="22"/>
  <c r="U241" i="22" s="1"/>
  <c r="T873" i="22"/>
  <c r="T878" i="22" s="1"/>
  <c r="K1141" i="22"/>
  <c r="L1141" i="22" s="1"/>
  <c r="L1142" i="22" s="1"/>
  <c r="L1134" i="22"/>
  <c r="T1147" i="22"/>
  <c r="T1120" i="22"/>
  <c r="M356" i="22"/>
  <c r="N349" i="22"/>
  <c r="U569" i="22"/>
  <c r="U573" i="22" s="1"/>
  <c r="O693" i="22"/>
  <c r="P686" i="22"/>
  <c r="T2020" i="22"/>
  <c r="U1562" i="22"/>
  <c r="O1259" i="22"/>
  <c r="P1252" i="22"/>
  <c r="N1690" i="22"/>
  <c r="M1697" i="22"/>
  <c r="U218" i="22"/>
  <c r="U25" i="22"/>
  <c r="U26" i="22" s="1"/>
  <c r="U504" i="22"/>
  <c r="O789" i="22"/>
  <c r="P782" i="22"/>
  <c r="U841" i="22"/>
  <c r="U1252" i="22"/>
  <c r="U1247" i="22"/>
  <c r="K145" i="22"/>
  <c r="L145" i="22" s="1"/>
  <c r="L146" i="22" s="1"/>
  <c r="L137" i="22"/>
  <c r="U1109" i="22"/>
  <c r="T1985" i="22"/>
  <c r="T1977" i="22"/>
  <c r="L1985" i="22"/>
  <c r="K1992" i="22"/>
  <c r="L1992" i="22" s="1"/>
  <c r="L1993" i="22" s="1"/>
  <c r="U264" i="22"/>
  <c r="U269" i="22" s="1"/>
  <c r="L1048" i="22"/>
  <c r="K1056" i="22"/>
  <c r="L1056" i="22" s="1"/>
  <c r="L1057" i="22" s="1"/>
  <c r="P1315" i="22"/>
  <c r="O1322" i="22"/>
  <c r="N2176" i="22"/>
  <c r="M2184" i="22"/>
  <c r="N2184" i="22" s="1"/>
  <c r="O1649" i="22"/>
  <c r="P1642" i="22"/>
  <c r="S767" i="22"/>
  <c r="S782" i="22"/>
  <c r="S1187" i="22"/>
  <c r="U1193" i="22"/>
  <c r="U1158" i="22"/>
  <c r="N83" i="22"/>
  <c r="M90" i="22"/>
  <c r="N90" i="22" s="1"/>
  <c r="N91" i="22" s="1"/>
  <c r="O961" i="22"/>
  <c r="M1056" i="22"/>
  <c r="N1048" i="22"/>
  <c r="L2139" i="22"/>
  <c r="K2146" i="22"/>
  <c r="L2146" i="22" s="1"/>
  <c r="L2147" i="22" s="1"/>
  <c r="T90" i="22"/>
  <c r="O533" i="22"/>
  <c r="P526" i="22"/>
  <c r="T272" i="22"/>
  <c r="T283" i="22" s="1"/>
  <c r="T2210" i="22"/>
  <c r="T2217" i="22"/>
  <c r="T2224" i="22" s="1"/>
  <c r="M1322" i="22"/>
  <c r="N1315" i="22"/>
  <c r="T794" i="22"/>
  <c r="T753" i="22"/>
  <c r="O956" i="22"/>
  <c r="P949" i="22"/>
  <c r="O825" i="22"/>
  <c r="P818" i="22"/>
  <c r="U1229" i="22"/>
  <c r="U1203" i="22"/>
  <c r="T233" i="22"/>
  <c r="T526" i="22"/>
  <c r="T517" i="22"/>
  <c r="P56" i="22"/>
  <c r="O83" i="22"/>
  <c r="I13" i="416" s="1"/>
  <c r="K13" i="416" s="1"/>
  <c r="O64" i="22"/>
  <c r="P64" i="22" s="1"/>
  <c r="K1649" i="22"/>
  <c r="L1649" i="22" s="1"/>
  <c r="L1650" i="22" s="1"/>
  <c r="L1642" i="22"/>
  <c r="K1697" i="22"/>
  <c r="L1697" i="22" s="1"/>
  <c r="L1698" i="22" s="1"/>
  <c r="L1690" i="22"/>
  <c r="T2088" i="22"/>
  <c r="T2093" i="22"/>
  <c r="S1129" i="22"/>
  <c r="S1134" i="22"/>
  <c r="T565" i="22"/>
  <c r="K825" i="22"/>
  <c r="L825" i="22" s="1"/>
  <c r="L826" i="22" s="1"/>
  <c r="L818" i="22"/>
  <c r="T742" i="22"/>
  <c r="T710" i="22"/>
  <c r="K595" i="22"/>
  <c r="L595" i="22" s="1"/>
  <c r="L596" i="22" s="1"/>
  <c r="L588" i="22"/>
  <c r="T1061" i="22"/>
  <c r="T999" i="22"/>
  <c r="K1061" i="22"/>
  <c r="P1985" i="22"/>
  <c r="O1992" i="22"/>
  <c r="O1141" i="22"/>
  <c r="P1134" i="22"/>
  <c r="T2036" i="22"/>
  <c r="T2041" i="22" s="1"/>
  <c r="M2146" i="22"/>
  <c r="N2146" i="22" s="1"/>
  <c r="N2139" i="22"/>
  <c r="S182" i="22"/>
  <c r="S195" i="22"/>
  <c r="K31" i="22"/>
  <c r="K21" i="22"/>
  <c r="L21" i="22" s="1"/>
  <c r="L13" i="22"/>
  <c r="U106" i="22"/>
  <c r="M693" i="22"/>
  <c r="N686" i="22"/>
  <c r="M202" i="22"/>
  <c r="N195" i="22"/>
  <c r="N137" i="22"/>
  <c r="M145" i="22"/>
  <c r="T1259" i="22"/>
  <c r="U2151" i="22"/>
  <c r="U2118" i="22"/>
  <c r="U2190" i="22"/>
  <c r="U2162" i="22"/>
  <c r="O2184" i="22"/>
  <c r="P2176" i="22"/>
  <c r="T1327" i="22"/>
  <c r="T1277" i="22"/>
  <c r="O2064" i="22"/>
  <c r="P2056" i="22"/>
  <c r="N1985" i="22"/>
  <c r="M1992" i="22"/>
  <c r="N1992" i="22" s="1"/>
  <c r="U2069" i="22"/>
  <c r="U2009" i="22"/>
  <c r="M2532" i="22"/>
  <c r="N31" i="22"/>
  <c r="M38" i="22"/>
  <c r="N38" i="22" s="1"/>
  <c r="U316" i="22"/>
  <c r="U320" i="22" s="1"/>
  <c r="S533" i="22"/>
  <c r="S83" i="22"/>
  <c r="S64" i="22"/>
  <c r="M595" i="22"/>
  <c r="N588" i="22"/>
  <c r="O1061" i="22"/>
  <c r="U925" i="22"/>
  <c r="U932" i="22" s="1"/>
  <c r="S2146" i="22"/>
  <c r="S2184" i="22"/>
  <c r="N1215" i="22"/>
  <c r="M1223" i="22"/>
  <c r="P1215" i="22"/>
  <c r="O1223" i="22"/>
  <c r="K2184" i="22"/>
  <c r="L2184" i="22" s="1"/>
  <c r="L2176" i="22"/>
  <c r="T150" i="22"/>
  <c r="K356" i="22"/>
  <c r="L356" i="22" s="1"/>
  <c r="L357" i="22" s="1"/>
  <c r="L349" i="22"/>
  <c r="T830" i="22"/>
  <c r="T805" i="22"/>
  <c r="S2056" i="22"/>
  <c r="T2134" i="22"/>
  <c r="T2139" i="22"/>
  <c r="T2176" i="22"/>
  <c r="T2167" i="22"/>
  <c r="M2064" i="22"/>
  <c r="N2064" i="22" s="1"/>
  <c r="N2056" i="22"/>
  <c r="K2224" i="22"/>
  <c r="L2224" i="22" s="1"/>
  <c r="L2225" i="22" s="1"/>
  <c r="L2217" i="22"/>
  <c r="N2580" i="22"/>
  <c r="L2580" i="22"/>
  <c r="J2579" i="22"/>
  <c r="P2580" i="22"/>
  <c r="N2581" i="22"/>
  <c r="P2582" i="22"/>
  <c r="P2581" i="22"/>
  <c r="L2581" i="22"/>
  <c r="D5" i="25" l="1"/>
  <c r="G5" i="25" s="1"/>
  <c r="J2567" i="22"/>
  <c r="I2584" i="22"/>
  <c r="U2080" i="22"/>
  <c r="U2088" i="22" s="1"/>
  <c r="T1180" i="22"/>
  <c r="T1187" i="22" s="1"/>
  <c r="F2591" i="22"/>
  <c r="U1071" i="22"/>
  <c r="U1093" i="22" s="1"/>
  <c r="P737" i="22"/>
  <c r="P738" i="22" s="1"/>
  <c r="P356" i="22"/>
  <c r="P357" i="22" s="1"/>
  <c r="P1104" i="22"/>
  <c r="P1105" i="22" s="1"/>
  <c r="P1697" i="22"/>
  <c r="P1698" i="22" s="1"/>
  <c r="P595" i="22"/>
  <c r="P596" i="22" s="1"/>
  <c r="P1259" i="22"/>
  <c r="P1260" i="22" s="1"/>
  <c r="P693" i="22"/>
  <c r="P694" i="22" s="1"/>
  <c r="P825" i="22"/>
  <c r="P826" i="22" s="1"/>
  <c r="P202" i="22"/>
  <c r="P203" i="22" s="1"/>
  <c r="P145" i="22"/>
  <c r="P146" i="22" s="1"/>
  <c r="P1141" i="22"/>
  <c r="P1142" i="22" s="1"/>
  <c r="P1649" i="22"/>
  <c r="P1650" i="22" s="1"/>
  <c r="P1223" i="22"/>
  <c r="P1224" i="22" s="1"/>
  <c r="P956" i="22"/>
  <c r="P957" i="22" s="1"/>
  <c r="P533" i="22"/>
  <c r="P534" i="22" s="1"/>
  <c r="P1056" i="22"/>
  <c r="P1057" i="22" s="1"/>
  <c r="J51" i="416"/>
  <c r="K51" i="416" s="1"/>
  <c r="P2224" i="22"/>
  <c r="P2225" i="22" s="1"/>
  <c r="P2184" i="22"/>
  <c r="P2185" i="22" s="1"/>
  <c r="P2100" i="22"/>
  <c r="P2101" i="22" s="1"/>
  <c r="P2064" i="22"/>
  <c r="P2065" i="22" s="1"/>
  <c r="P2146" i="22"/>
  <c r="P2147" i="22" s="1"/>
  <c r="P1992" i="22"/>
  <c r="P1993" i="22" s="1"/>
  <c r="F2562" i="22"/>
  <c r="N1874" i="22"/>
  <c r="I12" i="416"/>
  <c r="K12" i="416" s="1"/>
  <c r="O2532" i="22"/>
  <c r="I2557" i="22"/>
  <c r="J2557" i="22"/>
  <c r="G2562" i="22"/>
  <c r="G2586" i="22"/>
  <c r="U259" i="22"/>
  <c r="U261" i="22" s="1"/>
  <c r="O38" i="22"/>
  <c r="P31" i="22"/>
  <c r="T961" i="22"/>
  <c r="T360" i="22"/>
  <c r="U296" i="22"/>
  <c r="U302" i="22" s="1"/>
  <c r="S1697" i="22"/>
  <c r="V2586" i="22"/>
  <c r="V2590" i="22"/>
  <c r="S2100" i="22"/>
  <c r="N1260" i="22"/>
  <c r="V2568" i="22"/>
  <c r="J2590" i="22"/>
  <c r="T1097" i="22"/>
  <c r="T1104" i="22" s="1"/>
  <c r="U339" i="22"/>
  <c r="U344" i="22" s="1"/>
  <c r="N2185" i="22"/>
  <c r="N534" i="22"/>
  <c r="N2101" i="22"/>
  <c r="L1850" i="22"/>
  <c r="K41" i="416"/>
  <c r="J2584" i="22"/>
  <c r="T599" i="22"/>
  <c r="U1023" i="22"/>
  <c r="U1043" i="22" s="1"/>
  <c r="S956" i="22"/>
  <c r="S1649" i="22"/>
  <c r="P789" i="22"/>
  <c r="P790" i="22" s="1"/>
  <c r="U548" i="22"/>
  <c r="U552" i="22" s="1"/>
  <c r="N2586" i="22"/>
  <c r="N2334" i="22"/>
  <c r="L2334" i="22"/>
  <c r="J2334" i="22"/>
  <c r="H2335" i="22"/>
  <c r="P2334" i="22"/>
  <c r="N2590" i="22"/>
  <c r="P2537" i="22"/>
  <c r="H2575" i="22"/>
  <c r="V2575" i="22" s="1"/>
  <c r="N2537" i="22"/>
  <c r="L2537" i="22"/>
  <c r="J2537" i="22"/>
  <c r="U459" i="22"/>
  <c r="U576" i="22"/>
  <c r="U584" i="22" s="1"/>
  <c r="L2590" i="22"/>
  <c r="T588" i="22"/>
  <c r="I2575" i="22"/>
  <c r="P1322" i="22"/>
  <c r="P1323" i="22" s="1"/>
  <c r="N1188" i="22"/>
  <c r="I2583" i="22"/>
  <c r="J2583" i="22"/>
  <c r="N2147" i="22"/>
  <c r="T349" i="22"/>
  <c r="S693" i="22"/>
  <c r="N2065" i="22"/>
  <c r="N1993" i="22"/>
  <c r="U770" i="22"/>
  <c r="U777" i="22" s="1"/>
  <c r="N790" i="22"/>
  <c r="E51" i="416"/>
  <c r="P2586" i="22"/>
  <c r="U639" i="22"/>
  <c r="U654" i="22" s="1"/>
  <c r="P2263" i="22"/>
  <c r="P2264" i="22" s="1"/>
  <c r="U2545" i="22"/>
  <c r="U2578" i="22" s="1"/>
  <c r="U2254" i="22"/>
  <c r="U2262" i="22" s="1"/>
  <c r="U2263" i="22" s="1"/>
  <c r="U2023" i="22"/>
  <c r="U2033" i="22" s="1"/>
  <c r="I1849" i="22"/>
  <c r="I1850" i="22" s="1"/>
  <c r="D41" i="416"/>
  <c r="I2590" i="22"/>
  <c r="P2583" i="22"/>
  <c r="D170" i="122"/>
  <c r="O2585" i="22"/>
  <c r="P1849" i="22"/>
  <c r="P1850" i="22" s="1"/>
  <c r="L2586" i="22"/>
  <c r="T698" i="22"/>
  <c r="P2590" i="22"/>
  <c r="J2571" i="22"/>
  <c r="N2571" i="22"/>
  <c r="P2571" i="22"/>
  <c r="L2571" i="22"/>
  <c r="N957" i="22"/>
  <c r="N1142" i="22"/>
  <c r="H2585" i="22"/>
  <c r="J1849" i="22"/>
  <c r="J1850" i="22" s="1"/>
  <c r="N1849" i="22"/>
  <c r="T1685" i="22"/>
  <c r="T1690" i="22"/>
  <c r="N738" i="22"/>
  <c r="U83" i="22"/>
  <c r="U64" i="22"/>
  <c r="E44" i="416"/>
  <c r="J2568" i="22"/>
  <c r="P2568" i="22"/>
  <c r="E53" i="416"/>
  <c r="U1702" i="22"/>
  <c r="U1682" i="22"/>
  <c r="I1954" i="22"/>
  <c r="N1954" i="22"/>
  <c r="N2568" i="22"/>
  <c r="U830" i="22"/>
  <c r="U805" i="22"/>
  <c r="T125" i="22"/>
  <c r="T2100" i="22"/>
  <c r="M1224" i="22"/>
  <c r="N1223" i="22"/>
  <c r="N1224" i="22" s="1"/>
  <c r="T2146" i="22"/>
  <c r="S90" i="22"/>
  <c r="M2567" i="22"/>
  <c r="N2532" i="22"/>
  <c r="M2562" i="22"/>
  <c r="N2562" i="22" s="1"/>
  <c r="U1327" i="22"/>
  <c r="U1277" i="22"/>
  <c r="M694" i="22"/>
  <c r="N693" i="22"/>
  <c r="N694" i="22" s="1"/>
  <c r="T1005" i="22"/>
  <c r="T1048" i="22"/>
  <c r="U742" i="22"/>
  <c r="U710" i="22"/>
  <c r="P83" i="22"/>
  <c r="O90" i="22"/>
  <c r="T533" i="22"/>
  <c r="N1322" i="22"/>
  <c r="N1323" i="22" s="1"/>
  <c r="M1323" i="22"/>
  <c r="U1180" i="22"/>
  <c r="U1175" i="22"/>
  <c r="U233" i="22"/>
  <c r="N1697" i="22"/>
  <c r="N1698" i="22" s="1"/>
  <c r="M1698" i="22"/>
  <c r="I357" i="22"/>
  <c r="N356" i="22"/>
  <c r="N357" i="22" s="1"/>
  <c r="M357" i="22"/>
  <c r="U961" i="22"/>
  <c r="U873" i="22"/>
  <c r="U878" i="22" s="1"/>
  <c r="U2044" i="22"/>
  <c r="U2051" i="22" s="1"/>
  <c r="T949" i="22"/>
  <c r="T38" i="22"/>
  <c r="U859" i="22"/>
  <c r="U1654" i="22"/>
  <c r="U1581" i="22"/>
  <c r="S825" i="22"/>
  <c r="T182" i="22"/>
  <c r="T195" i="22"/>
  <c r="N1104" i="22"/>
  <c r="N1105" i="22" s="1"/>
  <c r="M1105" i="22"/>
  <c r="U565" i="22"/>
  <c r="T673" i="22"/>
  <c r="T686" i="22"/>
  <c r="T1223" i="22"/>
  <c r="N202" i="22"/>
  <c r="N203" i="22" s="1"/>
  <c r="M203" i="22"/>
  <c r="L31" i="22"/>
  <c r="K38" i="22"/>
  <c r="L38" i="22" s="1"/>
  <c r="K2532" i="22"/>
  <c r="U1061" i="22"/>
  <c r="U999" i="22"/>
  <c r="T725" i="22"/>
  <c r="T730" i="22"/>
  <c r="T782" i="22"/>
  <c r="T767" i="22"/>
  <c r="U272" i="22"/>
  <c r="U283" i="22" s="1"/>
  <c r="U2093" i="22"/>
  <c r="M1057" i="22"/>
  <c r="N1056" i="22"/>
  <c r="N1057" i="22" s="1"/>
  <c r="S789" i="22"/>
  <c r="U526" i="22"/>
  <c r="U517" i="22"/>
  <c r="T2056" i="22"/>
  <c r="U1147" i="22"/>
  <c r="U1120" i="22"/>
  <c r="T1587" i="22"/>
  <c r="T1642" i="22"/>
  <c r="S1322" i="22"/>
  <c r="U163" i="22"/>
  <c r="U206" i="22"/>
  <c r="U1977" i="22"/>
  <c r="U1985" i="22"/>
  <c r="U2217" i="22"/>
  <c r="U2224" i="22" s="1"/>
  <c r="U2210" i="22"/>
  <c r="S38" i="22"/>
  <c r="S2532" i="22"/>
  <c r="U2176" i="22"/>
  <c r="U2167" i="22"/>
  <c r="U2134" i="22"/>
  <c r="U2139" i="22"/>
  <c r="N145" i="22"/>
  <c r="N146" i="22" s="1"/>
  <c r="M146" i="22"/>
  <c r="U2036" i="22"/>
  <c r="U2041" i="22" s="1"/>
  <c r="S1141" i="22"/>
  <c r="U794" i="22"/>
  <c r="U753" i="22"/>
  <c r="S2064" i="22"/>
  <c r="M596" i="22"/>
  <c r="N595" i="22"/>
  <c r="N596" i="22" s="1"/>
  <c r="T1292" i="22"/>
  <c r="T1315" i="22"/>
  <c r="U114" i="22"/>
  <c r="T2184" i="22"/>
  <c r="T818" i="22"/>
  <c r="T814" i="22"/>
  <c r="U150" i="22"/>
  <c r="U125" i="22"/>
  <c r="U131" i="22" s="1"/>
  <c r="U2020" i="22"/>
  <c r="S202" i="22"/>
  <c r="U1210" i="22"/>
  <c r="U1215" i="22"/>
  <c r="T1992" i="22"/>
  <c r="U1259" i="22"/>
  <c r="T1129" i="22"/>
  <c r="T1134" i="22"/>
  <c r="S737" i="22"/>
  <c r="M1650" i="22"/>
  <c r="N1649" i="22"/>
  <c r="N1650" i="22" s="1"/>
  <c r="U670" i="22"/>
  <c r="U31" i="22"/>
  <c r="U21" i="22"/>
  <c r="M826" i="22"/>
  <c r="N825" i="22"/>
  <c r="N826" i="22" s="1"/>
  <c r="G2591" i="22" l="1"/>
  <c r="G2595" i="22" s="1"/>
  <c r="G2596" i="22" s="1"/>
  <c r="U1097" i="22"/>
  <c r="U1104" i="22" s="1"/>
  <c r="J2586" i="22"/>
  <c r="I2586" i="22"/>
  <c r="J56" i="416"/>
  <c r="K56" i="416"/>
  <c r="D4" i="25"/>
  <c r="F2595" i="22"/>
  <c r="F2596" i="22" s="1"/>
  <c r="U360" i="22"/>
  <c r="P38" i="22"/>
  <c r="P39" i="22" s="1"/>
  <c r="P90" i="22"/>
  <c r="P91" i="22" s="1"/>
  <c r="I56" i="416"/>
  <c r="I2562" i="22"/>
  <c r="I2563" i="22" s="1"/>
  <c r="J2562" i="22"/>
  <c r="J2563" i="22" s="1"/>
  <c r="U698" i="22"/>
  <c r="N1850" i="22"/>
  <c r="V2585" i="22"/>
  <c r="U588" i="22"/>
  <c r="U595" i="22" s="1"/>
  <c r="U599" i="22"/>
  <c r="T356" i="22"/>
  <c r="J2335" i="22"/>
  <c r="J2336" i="22" s="1"/>
  <c r="L2335" i="22"/>
  <c r="L2336" i="22" s="1"/>
  <c r="N2335" i="22"/>
  <c r="N2336" i="22" s="1"/>
  <c r="P2335" i="22"/>
  <c r="P2336" i="22" s="1"/>
  <c r="T595" i="22"/>
  <c r="L2575" i="22"/>
  <c r="J2575" i="22"/>
  <c r="P2575" i="22"/>
  <c r="N2575" i="22"/>
  <c r="U2056" i="22"/>
  <c r="U2064" i="22" s="1"/>
  <c r="U90" i="22"/>
  <c r="T1697" i="22"/>
  <c r="P2585" i="22"/>
  <c r="E41" i="416"/>
  <c r="D56" i="416"/>
  <c r="U137" i="22"/>
  <c r="U145" i="22" s="1"/>
  <c r="U949" i="22"/>
  <c r="U1685" i="22"/>
  <c r="U1690" i="22"/>
  <c r="J2585" i="22"/>
  <c r="N2585" i="22"/>
  <c r="H2591" i="22"/>
  <c r="L2585" i="22"/>
  <c r="I2585" i="22"/>
  <c r="G12" i="122"/>
  <c r="U2184" i="22"/>
  <c r="U182" i="22"/>
  <c r="U195" i="22"/>
  <c r="T202" i="22"/>
  <c r="U1587" i="22"/>
  <c r="U1642" i="22"/>
  <c r="U38" i="22"/>
  <c r="U1223" i="22"/>
  <c r="U767" i="22"/>
  <c r="U782" i="22"/>
  <c r="U2146" i="22"/>
  <c r="U1992" i="22"/>
  <c r="U1129" i="22"/>
  <c r="U1134" i="22"/>
  <c r="U2100" i="22"/>
  <c r="T789" i="22"/>
  <c r="T956" i="22"/>
  <c r="U349" i="22"/>
  <c r="U725" i="22"/>
  <c r="U730" i="22"/>
  <c r="U1292" i="22"/>
  <c r="U1315" i="22"/>
  <c r="M2591" i="22"/>
  <c r="N2567" i="22"/>
  <c r="T131" i="22"/>
  <c r="T137" i="22"/>
  <c r="U673" i="22"/>
  <c r="U686" i="22"/>
  <c r="O2567" i="22"/>
  <c r="V2567" i="22" s="1"/>
  <c r="P2532" i="22"/>
  <c r="O2562" i="22"/>
  <c r="T825" i="22"/>
  <c r="U533" i="22"/>
  <c r="T737" i="22"/>
  <c r="K2562" i="22"/>
  <c r="L2562" i="22" s="1"/>
  <c r="L2563" i="22" s="1"/>
  <c r="L2532" i="22"/>
  <c r="K2567" i="22"/>
  <c r="T693" i="22"/>
  <c r="U818" i="22"/>
  <c r="U814" i="22"/>
  <c r="T1141" i="22"/>
  <c r="U1005" i="22"/>
  <c r="U1048" i="22"/>
  <c r="T1322" i="22"/>
  <c r="S2567" i="22"/>
  <c r="S2591" i="22" s="1"/>
  <c r="S2562" i="22"/>
  <c r="T1649" i="22"/>
  <c r="T2064" i="22"/>
  <c r="U1187" i="22"/>
  <c r="T1056" i="22"/>
  <c r="D60" i="25" l="1"/>
  <c r="G4" i="25"/>
  <c r="G60" i="25" s="1"/>
  <c r="N2563" i="22"/>
  <c r="P2562" i="22"/>
  <c r="P2563" i="22" s="1"/>
  <c r="U956" i="22"/>
  <c r="H2595" i="22"/>
  <c r="H2596" i="22" s="1"/>
  <c r="J2591" i="22"/>
  <c r="J2592" i="22" s="1"/>
  <c r="U1697" i="22"/>
  <c r="E56" i="416"/>
  <c r="I2591" i="22"/>
  <c r="I2592" i="22" s="1"/>
  <c r="L2567" i="22"/>
  <c r="K2591" i="22"/>
  <c r="T145" i="22"/>
  <c r="T2532" i="22"/>
  <c r="U1322" i="22"/>
  <c r="U1649" i="22"/>
  <c r="U825" i="22"/>
  <c r="P2567" i="22"/>
  <c r="O2591" i="22"/>
  <c r="U1141" i="22"/>
  <c r="S2595" i="22"/>
  <c r="S2596" i="22" s="1"/>
  <c r="U693" i="22"/>
  <c r="U737" i="22"/>
  <c r="U202" i="22"/>
  <c r="U1056" i="22"/>
  <c r="U356" i="22"/>
  <c r="M2595" i="22"/>
  <c r="M2596" i="22" s="1"/>
  <c r="N2591" i="22"/>
  <c r="U789" i="22"/>
  <c r="U2532" i="22"/>
  <c r="N2592" i="22" l="1"/>
  <c r="G10" i="122"/>
  <c r="F16" i="122"/>
  <c r="G16" i="122" s="1"/>
  <c r="U2562" i="22"/>
  <c r="U2567" i="22"/>
  <c r="U2591" i="22" s="1"/>
  <c r="P2591" i="22"/>
  <c r="P2592" i="22" s="1"/>
  <c r="K2595" i="22"/>
  <c r="K2596" i="22" s="1"/>
  <c r="L2591" i="22"/>
  <c r="L2592" i="22" s="1"/>
  <c r="T2567" i="22"/>
  <c r="T2591" i="22" s="1"/>
  <c r="T2562" i="22"/>
  <c r="F19" i="122" l="1"/>
  <c r="G19" i="122" s="1"/>
  <c r="T2595" i="22"/>
  <c r="T2596" i="22" s="1"/>
  <c r="U2595" i="22"/>
  <c r="U2596" i="22" s="1"/>
  <c r="F24" i="122" l="1"/>
  <c r="G24" i="122" l="1"/>
  <c r="F170" i="122"/>
  <c r="G170" i="122" l="1"/>
</calcChain>
</file>

<file path=xl/sharedStrings.xml><?xml version="1.0" encoding="utf-8"?>
<sst xmlns="http://schemas.openxmlformats.org/spreadsheetml/2006/main" count="10834" uniqueCount="1597">
  <si>
    <t>Elderly Services</t>
  </si>
  <si>
    <t>PERSONNEL</t>
  </si>
  <si>
    <t>Various Organizations</t>
  </si>
  <si>
    <t>201 POLICE SERVICES</t>
  </si>
  <si>
    <t>Accountant I</t>
  </si>
  <si>
    <t>CITY TOTAL</t>
  </si>
  <si>
    <t>Network Administrator - Novell</t>
  </si>
  <si>
    <t>721 OFFICE OF BUILDING INSPECTION &amp; ENFORCEMENT</t>
  </si>
  <si>
    <t>Land Records Specialist</t>
  </si>
  <si>
    <t>REGISTRATION DUES &amp; SUB</t>
  </si>
  <si>
    <t>Drama/Band</t>
  </si>
  <si>
    <t>Inventory Supplies</t>
  </si>
  <si>
    <t>301 - HEALTH DEPARTMENT</t>
  </si>
  <si>
    <t>Chief of Operations</t>
  </si>
  <si>
    <t>V. TOTAL RENTS AND FINES</t>
  </si>
  <si>
    <t>VI. TOTAL OTHER REVENUE</t>
  </si>
  <si>
    <t>DUPLICATING &amp; PHOT SUPPLIES</t>
  </si>
  <si>
    <t>Drillmaster</t>
  </si>
  <si>
    <t>Community Services Admin</t>
  </si>
  <si>
    <t>Public Health</t>
  </si>
  <si>
    <t>TRANSPORTATION</t>
  </si>
  <si>
    <t>Director M C H</t>
  </si>
  <si>
    <t>810 - REFUSE/RECYCLING COLLECTION</t>
  </si>
  <si>
    <t>Sealer Weights/Measures</t>
  </si>
  <si>
    <t>Community Service Admin</t>
  </si>
  <si>
    <t>SEWER USE CHARGE</t>
  </si>
  <si>
    <t>PRINTING AND BINDING</t>
  </si>
  <si>
    <t>702 CITY PLAN COMMISSION</t>
  </si>
  <si>
    <t>Public Health Nurse Director</t>
  </si>
  <si>
    <t>Airport</t>
  </si>
  <si>
    <t>Assistant Chief</t>
  </si>
  <si>
    <t>Battalion Chief</t>
  </si>
  <si>
    <t xml:space="preserve">600 - DEBT PAYMENTS </t>
  </si>
  <si>
    <t>OTHER CONTRACTUAL SERVICES</t>
  </si>
  <si>
    <t>108-CENTRAL UTILITIES AND RENTAL</t>
  </si>
  <si>
    <t>School Crossing Guard</t>
  </si>
  <si>
    <t>SALARIES PERMANENT</t>
  </si>
  <si>
    <t>OVERTIME</t>
  </si>
  <si>
    <t>Fire Service</t>
  </si>
  <si>
    <t>101- PLANNING ADMINISTRATION</t>
  </si>
  <si>
    <t>***Attrition***</t>
  </si>
  <si>
    <t>501 - PUBLIC WORKS</t>
  </si>
  <si>
    <t>747 - LIVABLE CITY INITIATIVE</t>
  </si>
  <si>
    <t>302  FAIR RENT COMMISSION</t>
  </si>
  <si>
    <t xml:space="preserve"> APPROPRIATING ORDINANCE #1</t>
  </si>
  <si>
    <t>ALLOWANCE AND TRAVEL</t>
  </si>
  <si>
    <t>162  REGISTRARS OF VOTERS</t>
  </si>
  <si>
    <t>CLAIMS &amp; COMPENSATION</t>
  </si>
  <si>
    <t>930 - PROBATE COURT</t>
  </si>
  <si>
    <t>226- INVESTIGATION &amp; INSPECTION</t>
  </si>
  <si>
    <t>111-TAX COLLECTOR'S OFFICE</t>
  </si>
  <si>
    <t>Public Library</t>
  </si>
  <si>
    <t>161  CITY CLERK</t>
  </si>
  <si>
    <t>MAINTENANCE AGREEE</t>
  </si>
  <si>
    <t>R</t>
  </si>
  <si>
    <t>S</t>
  </si>
  <si>
    <t>301  PUBLIC HEALTH</t>
  </si>
  <si>
    <t>Fiscal Admin Asst</t>
  </si>
  <si>
    <t>General Fund</t>
  </si>
  <si>
    <t>101 - NON-PUBLIC TRANSPORTATION</t>
  </si>
  <si>
    <t>Fire Chief</t>
  </si>
  <si>
    <t>PUBLICALLY FINANCED ELECTIONS</t>
  </si>
  <si>
    <t xml:space="preserve">P H Nurse </t>
  </si>
  <si>
    <t>Plumber</t>
  </si>
  <si>
    <t>811- RECYCLING</t>
  </si>
  <si>
    <t>Agency/Organization</t>
  </si>
  <si>
    <t>MECH &amp; MAN OPER EQUIP</t>
  </si>
  <si>
    <t>724 - ECONOMIC DEVELOPMENT</t>
  </si>
  <si>
    <t>308  COMMUNITY SERVICES ADMINISTRATION</t>
  </si>
  <si>
    <t>803 - STREET DIVISION</t>
  </si>
  <si>
    <t>TOTAL</t>
  </si>
  <si>
    <t>Benefits Administrator</t>
  </si>
  <si>
    <t>LITTLE LEAGUES</t>
  </si>
  <si>
    <t>Prog Dir Environ Health</t>
  </si>
  <si>
    <t>Clerk Typist I</t>
  </si>
  <si>
    <t>Livable City Initiative</t>
  </si>
  <si>
    <t>TELEPHONE</t>
  </si>
  <si>
    <t>227-  APPARATUS &amp; BUILDING MAINTENANCE</t>
  </si>
  <si>
    <t>Public Safety Communications</t>
  </si>
  <si>
    <t>Chief Civil Engineer</t>
  </si>
  <si>
    <t>102 - STORMWATER/ENVIROMENTAL MANAGEMENT</t>
  </si>
  <si>
    <t>Program Coordinator</t>
  </si>
  <si>
    <t>MAINTENANCE SERVICE AGREE</t>
  </si>
  <si>
    <t>LIFE INSURANCE</t>
  </si>
  <si>
    <t>Self Insurance</t>
  </si>
  <si>
    <t>REGISTRATION, DUES &amp; SUBSCRIPTIONS</t>
  </si>
  <si>
    <t>53000</t>
  </si>
  <si>
    <t>UNEMPLOYMENT COMP</t>
  </si>
  <si>
    <t>56650</t>
  </si>
  <si>
    <t>LEGAL/PROFESSIONAL FEES</t>
  </si>
  <si>
    <t>Deputy Community Services Administrator</t>
  </si>
  <si>
    <t>Seasonal/Caretaker</t>
  </si>
  <si>
    <t>Non-Public Transportation</t>
  </si>
  <si>
    <t>Asst Building Inspector</t>
  </si>
  <si>
    <t>Lieutenant</t>
  </si>
  <si>
    <t>303  ELDERLY SERVICES</t>
  </si>
  <si>
    <t>OTHER EQUIPMENT</t>
  </si>
  <si>
    <t>103- PLANNING/CITY INITIATIVES</t>
  </si>
  <si>
    <t>125- PART TIME &amp; SEASONAL/MAINTENANCE</t>
  </si>
  <si>
    <t>VEHICLE SUPPLIES &amp; ACCES</t>
  </si>
  <si>
    <t>Epidemiologist</t>
  </si>
  <si>
    <t>Police Service</t>
  </si>
  <si>
    <t>Electrician</t>
  </si>
  <si>
    <t>Deputy Chief</t>
  </si>
  <si>
    <t>Police Records Clerk</t>
  </si>
  <si>
    <t>Caretaker</t>
  </si>
  <si>
    <t>TEMPORARY /PT HELP</t>
  </si>
  <si>
    <t>501  PUBLIC WORKS</t>
  </si>
  <si>
    <t>101- ADMINISTRATION</t>
  </si>
  <si>
    <t>209 -SUPPLY ROOM</t>
  </si>
  <si>
    <t>Security Analyst</t>
  </si>
  <si>
    <t>Dir Svcs Persons Disabilities</t>
  </si>
  <si>
    <t>CITY/BOE</t>
  </si>
  <si>
    <t xml:space="preserve">Personnel </t>
  </si>
  <si>
    <t xml:space="preserve">Non-Personnel </t>
  </si>
  <si>
    <t>Sergeant</t>
  </si>
  <si>
    <t>Equipment Operator III</t>
  </si>
  <si>
    <t>305  SERVICES TO PERSONS WITH DISABILITIES</t>
  </si>
  <si>
    <t>Food System Policy Director</t>
  </si>
  <si>
    <t>Food System Policy Analyst</t>
  </si>
  <si>
    <t xml:space="preserve">303 - ELDERLY SERVICES </t>
  </si>
  <si>
    <t>Senior Project Manager</t>
  </si>
  <si>
    <t>AIDS Outreach Worker</t>
  </si>
  <si>
    <t xml:space="preserve"> </t>
  </si>
  <si>
    <t>Legislative Transcriber</t>
  </si>
  <si>
    <t>PEO PT 2nd Shift Ofcr</t>
  </si>
  <si>
    <t>Adjusted</t>
  </si>
  <si>
    <t>116 - TECHNICAL PUBLIC SERVICE</t>
  </si>
  <si>
    <t>REPAIRS &amp; MAINT SERVICE</t>
  </si>
  <si>
    <t>FICA/MEDICARE EMPLOYER CONTR</t>
  </si>
  <si>
    <t>Project Leader</t>
  </si>
  <si>
    <t>Network Administrator - Windows</t>
  </si>
  <si>
    <t>55000</t>
  </si>
  <si>
    <t>Director</t>
  </si>
  <si>
    <t>403 - SALARY RESERVE FOR CONTRACT NEGOTIATIONS</t>
  </si>
  <si>
    <t>SALARY RESERVE FOR CONTRACT NEGOTIATIONS</t>
  </si>
  <si>
    <t>101 -VACANCY SAVINGS</t>
  </si>
  <si>
    <t>101 -SALARY RESERVE FOR CONTRACT NEGOTIATIONS</t>
  </si>
  <si>
    <t>SALARY  RESERVE FOR NEGOTIATIONS</t>
  </si>
  <si>
    <t>53310</t>
  </si>
  <si>
    <t>XXXH</t>
  </si>
  <si>
    <t>207 - OPERATIONS / PAL JUNIOR POLICE</t>
  </si>
  <si>
    <t>RECREATION SUPPLIES</t>
  </si>
  <si>
    <t>Public Assembly Inspector</t>
  </si>
  <si>
    <t>Financial Support to Organizations</t>
  </si>
  <si>
    <t>Fianancial Support ot Organizations</t>
  </si>
  <si>
    <t>Human Resources</t>
  </si>
  <si>
    <t>Personnel Director</t>
  </si>
  <si>
    <t>TELEPHONE UTILITIES</t>
  </si>
  <si>
    <t>Registrar of Vital Statistics</t>
  </si>
  <si>
    <t>PROFESSIONAL MEETINGS</t>
  </si>
  <si>
    <t>Chief Administrative Officer</t>
  </si>
  <si>
    <t>OFFICE &amp; LAB EQUIPMENT</t>
  </si>
  <si>
    <t>CITY</t>
  </si>
  <si>
    <t>BOE</t>
  </si>
  <si>
    <t>Public Health  Emergency Response Coord</t>
  </si>
  <si>
    <t>Exec Admin Asst to Dir L R</t>
  </si>
  <si>
    <t>Project Manager</t>
  </si>
  <si>
    <t>City/Town Clerk</t>
  </si>
  <si>
    <t>Programmer Analyst</t>
  </si>
  <si>
    <t>City Plan</t>
  </si>
  <si>
    <t>101- COMMUNITY SERVICES</t>
  </si>
  <si>
    <t>128 - ELECTIONS</t>
  </si>
  <si>
    <t>MAYORS</t>
  </si>
  <si>
    <t>CAPITAL PROJECTS</t>
  </si>
  <si>
    <t>MISC</t>
  </si>
  <si>
    <t>8</t>
  </si>
  <si>
    <t>CONTRACT RESERVE</t>
  </si>
  <si>
    <t xml:space="preserve">302 - FAIR RENT COMMISSION </t>
  </si>
  <si>
    <t>Data Control Clerk II</t>
  </si>
  <si>
    <t>EDUCATION INCENTIVE</t>
  </si>
  <si>
    <t>54411</t>
  </si>
  <si>
    <t>Assessment Control Clerk</t>
  </si>
  <si>
    <t>MAINTENANCE SERV AGREE</t>
  </si>
  <si>
    <t>RENTAL LAND/BUILDINGS</t>
  </si>
  <si>
    <t>B</t>
  </si>
  <si>
    <t>Equipment Operator IV</t>
  </si>
  <si>
    <t>Payroll/Benefit Auditor</t>
  </si>
  <si>
    <t>Economic Development</t>
  </si>
  <si>
    <t>200 - DEPARTMENT OF PUBLIC SAFETY COMMUNICATIONS</t>
  </si>
  <si>
    <t>704 TRANSPORTATION/TRAFFIC &amp; PARKING</t>
  </si>
  <si>
    <t>PERFECT ATTENDANCE</t>
  </si>
  <si>
    <t>Library Aides (PT)</t>
  </si>
  <si>
    <t>Clerk Typist II</t>
  </si>
  <si>
    <t>50130</t>
  </si>
  <si>
    <t>OTHER CNTRL SERVICES</t>
  </si>
  <si>
    <t>131 - MAYOR'S OFFICE</t>
  </si>
  <si>
    <t>Asst Chief Operations</t>
  </si>
  <si>
    <t>CF42</t>
  </si>
  <si>
    <t>Pensions</t>
  </si>
  <si>
    <t>804 - SELF INSURANCE</t>
  </si>
  <si>
    <t>805 - EMPLOYEE BENEFITS</t>
  </si>
  <si>
    <t xml:space="preserve">School Crossing Guard </t>
  </si>
  <si>
    <t>Senior Center Director</t>
  </si>
  <si>
    <t>MEAL ALLOWANCE</t>
  </si>
  <si>
    <t>204- OPERATIONS / PATROL</t>
  </si>
  <si>
    <t>115 - PURCHASING</t>
  </si>
  <si>
    <t>RETIREMENT CONTRIBUTION</t>
  </si>
  <si>
    <t xml:space="preserve">appropriated for the operating expenses of the departments, boards, agencies and commissions </t>
  </si>
  <si>
    <t>Department</t>
  </si>
  <si>
    <t>Special Assistant to the Mayor</t>
  </si>
  <si>
    <t>Legal</t>
  </si>
  <si>
    <t>Settlements</t>
  </si>
  <si>
    <t>Executive Staff</t>
  </si>
  <si>
    <t>Directors</t>
  </si>
  <si>
    <t>Clerical</t>
  </si>
  <si>
    <t>Periodicals</t>
  </si>
  <si>
    <t>Postage</t>
  </si>
  <si>
    <t>Supervisors</t>
  </si>
  <si>
    <t>Title Maintenance Clerk</t>
  </si>
  <si>
    <t>Non- Public Transportation</t>
  </si>
  <si>
    <t>Moving</t>
  </si>
  <si>
    <t>Student Activity</t>
  </si>
  <si>
    <t>Graduation</t>
  </si>
  <si>
    <t>Teachers</t>
  </si>
  <si>
    <t>Paraprofessionals</t>
  </si>
  <si>
    <t>835 - CITY EMPLOYEE RETIREMENT</t>
  </si>
  <si>
    <t>101 -DIRECTOR'S OFFICE</t>
  </si>
  <si>
    <t>GRAND TOTALS</t>
  </si>
  <si>
    <t>MAINTENANCE EQUIPMENT</t>
  </si>
  <si>
    <t>I. TOTAL PROPERTY TAXES</t>
  </si>
  <si>
    <t>SSSS</t>
  </si>
  <si>
    <t>Contract Reserve</t>
  </si>
  <si>
    <t>BLDG &amp; GROUND MAINT SUPP</t>
  </si>
  <si>
    <t>{6}</t>
  </si>
  <si>
    <t>113- PAYROLL &amp; PENSION</t>
  </si>
  <si>
    <t>Equipment</t>
  </si>
  <si>
    <t>Services to Persons with Disabilities</t>
  </si>
  <si>
    <t>C</t>
  </si>
  <si>
    <t>F</t>
  </si>
  <si>
    <t>Senior Accountant</t>
  </si>
  <si>
    <t>Fire Marshal</t>
  </si>
  <si>
    <t xml:space="preserve">801 - PUBLIC SPACE </t>
  </si>
  <si>
    <t>Financial Manager</t>
  </si>
  <si>
    <t>MAINT SERV AGREE</t>
  </si>
  <si>
    <t>P/T Volunteer Asst</t>
  </si>
  <si>
    <t>Other Contractual</t>
  </si>
  <si>
    <t>RENTAL LAND &amp; BUILDING</t>
  </si>
  <si>
    <t>Refuse Laborer</t>
  </si>
  <si>
    <t>EQUIPMENT</t>
  </si>
  <si>
    <t>201  POLICE SERVICE</t>
  </si>
  <si>
    <t>III. TOTAL LICENSES PERMITS  &amp; FEES</t>
  </si>
  <si>
    <t>IV. TOTAL INTEREST INCOME</t>
  </si>
  <si>
    <t>120 - GENERAL MAINTENANCE</t>
  </si>
  <si>
    <r>
      <t>Capital Projects</t>
    </r>
    <r>
      <rPr>
        <sz val="8"/>
        <rFont val="Arial"/>
        <family val="2"/>
      </rPr>
      <t xml:space="preserve"> </t>
    </r>
    <r>
      <rPr>
        <sz val="7"/>
        <rFont val="Arial"/>
        <family val="2"/>
      </rPr>
      <t>(City Only)</t>
    </r>
  </si>
  <si>
    <t>935 -  CAPA ASSOCIATES</t>
  </si>
  <si>
    <t>701 DEVELOPMENT OPERATING SUBSIDIES</t>
  </si>
  <si>
    <t>211 - BUILDING MAINTENANCE</t>
  </si>
  <si>
    <t>213 - ANIMAL SHELTER</t>
  </si>
  <si>
    <t>MAYORS BUDGET</t>
  </si>
  <si>
    <t>OTHER EMPLOYEE BENEFITS</t>
  </si>
  <si>
    <t>SALARY</t>
  </si>
  <si>
    <t>806 - SNOW &amp; ICE REMOVAL</t>
  </si>
  <si>
    <t>GASB 43 &amp; 45  OTHER POST EMPLOYMENT BENEFITS</t>
  </si>
  <si>
    <t>Fair Rent Commission</t>
  </si>
  <si>
    <t>INSURANCE</t>
  </si>
  <si>
    <t>Kennel Worker</t>
  </si>
  <si>
    <t>HEALTH BENEFITS</t>
  </si>
  <si>
    <t>127 - REGISTRATION OF VOTERS</t>
  </si>
  <si>
    <t>Public Works</t>
  </si>
  <si>
    <t>Data Center Work Supv</t>
  </si>
  <si>
    <t>Building Plans Examiner</t>
  </si>
  <si>
    <t>Unemployment</t>
  </si>
  <si>
    <t>203 - OPERATIONS / ID UNIT</t>
  </si>
  <si>
    <t>REGISTRATION DUES &amp; SUBS</t>
  </si>
  <si>
    <t>Admin Asst I</t>
  </si>
  <si>
    <t>TEMP &amp; PART TIME HELP</t>
  </si>
  <si>
    <t>Deputy Fire Marshal</t>
  </si>
  <si>
    <t>Police Mechanic</t>
  </si>
  <si>
    <t>308 - COMMUNITY SERVICES ADMINISTRATION</t>
  </si>
  <si>
    <t>OTHER CONTRACTUAL</t>
  </si>
  <si>
    <t>REPAIRS &amp; MAINTENANCE</t>
  </si>
  <si>
    <t>Citizen Response Specialist</t>
  </si>
  <si>
    <t>936 DISTRICT COMMUNITY IMPROVEMENTS</t>
  </si>
  <si>
    <t>Housing/ Public Space Inspector</t>
  </si>
  <si>
    <t>In House Suspension</t>
  </si>
  <si>
    <t>855 - OTHER BENEFITS</t>
  </si>
  <si>
    <t>SELF INSURANCE</t>
  </si>
  <si>
    <t>Assistant Drillmaster</t>
  </si>
  <si>
    <t>102- OFFICE OF PUBLIC SAFETY</t>
  </si>
  <si>
    <t>TELEPHONES</t>
  </si>
  <si>
    <t>808 - FACILITY MAINTENANCE</t>
  </si>
  <si>
    <t>GASOLINE  &amp; DIESEL</t>
  </si>
  <si>
    <t>Health  Programs Director</t>
  </si>
  <si>
    <t>Clerk Typist I (Bilingual)</t>
  </si>
  <si>
    <t>Public Information Officer</t>
  </si>
  <si>
    <t>Director of Labor Relations</t>
  </si>
  <si>
    <t>Senior Sanitarian</t>
  </si>
  <si>
    <t xml:space="preserve">Building Inspection &amp; Enforcement </t>
  </si>
  <si>
    <t>133  CORPORATION COUNSEL</t>
  </si>
  <si>
    <t>Director Parks &amp; Recreation</t>
  </si>
  <si>
    <t>101-EXECUTIVE ADMINISTRATION</t>
  </si>
  <si>
    <t>133 - CORPORATION COUNSEL</t>
  </si>
  <si>
    <t>Longevity</t>
  </si>
  <si>
    <t>GRAND TOTAL</t>
  </si>
  <si>
    <t>101-LEGISLATIVE SERVICES</t>
  </si>
  <si>
    <t>Neighborhood Specialist</t>
  </si>
  <si>
    <t>ADVERTISEMENT</t>
  </si>
  <si>
    <t>TEMPORARY/PT HELP</t>
  </si>
  <si>
    <t>LEGAL/LAWYER</t>
  </si>
  <si>
    <t>156-BOARD OF ASSESSMENT APPEALS</t>
  </si>
  <si>
    <t>BOARD OF ASSESSMENT APPEALS STIPENDS</t>
  </si>
  <si>
    <t>Refuse Truck Driver</t>
  </si>
  <si>
    <t>Serv to Persons with Disabilities</t>
  </si>
  <si>
    <t>BOA Approved</t>
  </si>
  <si>
    <t>YOUTH COUNCIL</t>
  </si>
  <si>
    <t>Alder</t>
  </si>
  <si>
    <t>111- BOARD OF ALDERS</t>
  </si>
  <si>
    <t>102-BOARD OF ALDERS</t>
  </si>
  <si>
    <t>Board of Alders</t>
  </si>
  <si>
    <t>101-FINANCIAL ADMINISTRATION</t>
  </si>
  <si>
    <t>ATTENDANCE PROF MTGS</t>
  </si>
  <si>
    <t>756 - CHARTER SCHOOLS INITIATIVE</t>
  </si>
  <si>
    <t>Electrical Inspector</t>
  </si>
  <si>
    <t>101-ADMINISTRATION</t>
  </si>
  <si>
    <t>AGENCY TOTALS</t>
  </si>
  <si>
    <t/>
  </si>
  <si>
    <t>50000</t>
  </si>
  <si>
    <t>OFF ICE EQUIP</t>
  </si>
  <si>
    <t>760 - SAFETY GUARDS</t>
  </si>
  <si>
    <t>761-  TRANSPORTATION SYSTEM MANAGEMENT</t>
  </si>
  <si>
    <t>Education</t>
  </si>
  <si>
    <t>P H Nurse, Clinic</t>
  </si>
  <si>
    <t>750 - SHUBERT THEATER</t>
  </si>
  <si>
    <t>FULL TIME GF POSITIONS</t>
  </si>
  <si>
    <t>EMPLOYEE BENEFITS</t>
  </si>
  <si>
    <t>122-   NATURE RECREATION</t>
  </si>
  <si>
    <t>845 - GENERAL LIABILITY</t>
  </si>
  <si>
    <t>753- TWEED/NEW HAVEN AIRPORT AUTHORITY</t>
  </si>
  <si>
    <t>POSTAGE</t>
  </si>
  <si>
    <t>P/T Operators - Interns</t>
  </si>
  <si>
    <t>Mayor's Office</t>
  </si>
  <si>
    <t>OTHER  BENEFITS &amp; LIFE INSURANCE</t>
  </si>
  <si>
    <t>Captain</t>
  </si>
  <si>
    <t>Pediatric Nurse Practitioner</t>
  </si>
  <si>
    <t>City Librarian</t>
  </si>
  <si>
    <t>Supervising Librarian</t>
  </si>
  <si>
    <t>Librarian II</t>
  </si>
  <si>
    <t>Tax Collector</t>
  </si>
  <si>
    <t>PERSONAL SERVICES</t>
  </si>
  <si>
    <t>MATERIALS &amp; SUPPLIES</t>
  </si>
  <si>
    <t>56000</t>
  </si>
  <si>
    <t>RENTALS &amp; SERVICES</t>
  </si>
  <si>
    <t>57000</t>
  </si>
  <si>
    <t>59000</t>
  </si>
  <si>
    <t>PH Nurse</t>
  </si>
  <si>
    <t>Urban Forester</t>
  </si>
  <si>
    <t>CLOTHING</t>
  </si>
  <si>
    <t>115 - BUILDING MAINTENANCE</t>
  </si>
  <si>
    <t>SEWER USAGE CHARGE</t>
  </si>
  <si>
    <t>Deputy Director Econ Dev</t>
  </si>
  <si>
    <t>51000</t>
  </si>
  <si>
    <t>REPAIRS &amp; MAINT SERV</t>
  </si>
  <si>
    <t>ATTENDANCE PROF MEETINGS</t>
  </si>
  <si>
    <t>Debt Service</t>
  </si>
  <si>
    <t>326 - YOUTH SERVICES</t>
  </si>
  <si>
    <t>CG35</t>
  </si>
  <si>
    <t>PERSONNEL  - CITY</t>
  </si>
  <si>
    <t>702 - CITY PLAN</t>
  </si>
  <si>
    <t>807 - BRIDGE OPERATIONS &amp; MAINTENANCE</t>
  </si>
  <si>
    <t>Commission on Equal Opportunities</t>
  </si>
  <si>
    <t>230 - FIRE SUPPRESSION &amp; EMS</t>
  </si>
  <si>
    <t>HOLIDAY PAY</t>
  </si>
  <si>
    <t xml:space="preserve">305 - SERVICES TO PERSONS WITH DISABILITIES </t>
  </si>
  <si>
    <t>Admin Rec Coord to the BOA</t>
  </si>
  <si>
    <t>ADVERTISING</t>
  </si>
  <si>
    <t>BLDG. &amp; GROUND MAINT. SUPPLIES</t>
  </si>
  <si>
    <t>56655</t>
  </si>
  <si>
    <t>CITY GENERAL FUND TOTAL</t>
  </si>
  <si>
    <t>PERSONNEL SERVICES</t>
  </si>
  <si>
    <t>Mayor</t>
  </si>
  <si>
    <t>202  FIRE SERVICE</t>
  </si>
  <si>
    <t>114-ACCOUNTS PAYABLE</t>
  </si>
  <si>
    <t>UTILITIES</t>
  </si>
  <si>
    <t>851 - HEALTH BENEFITS</t>
  </si>
  <si>
    <t>Total</t>
  </si>
  <si>
    <t>OTHER CONTRACTUAL SERV</t>
  </si>
  <si>
    <t>+/-</t>
  </si>
  <si>
    <t xml:space="preserve"> CITY OF NEW HAVEN</t>
  </si>
  <si>
    <t>P H Nurse</t>
  </si>
  <si>
    <t>HEATING FUELS</t>
  </si>
  <si>
    <t>Sub-Total</t>
  </si>
  <si>
    <t>137 - DEPARTMENT OF FINANCE</t>
  </si>
  <si>
    <t>759 -TRANSPORTATION SAFETY &amp; CONTROL</t>
  </si>
  <si>
    <t xml:space="preserve">Special Mechanic Fire </t>
  </si>
  <si>
    <t>Director of Training</t>
  </si>
  <si>
    <t>Security</t>
  </si>
  <si>
    <t>Tradesmen OT</t>
  </si>
  <si>
    <t>Natural Gas</t>
  </si>
  <si>
    <t>Electricity</t>
  </si>
  <si>
    <t>Heating Fuel</t>
  </si>
  <si>
    <t>Water</t>
  </si>
  <si>
    <t>Telephone</t>
  </si>
  <si>
    <t>Custodial Supplies</t>
  </si>
  <si>
    <t>Light Bulbs</t>
  </si>
  <si>
    <t>200 - PUBLIC SAFETY COMMUNICATIONS</t>
  </si>
  <si>
    <t>705  COMMISSION ON EQUAL OPPORTUNITIES</t>
  </si>
  <si>
    <t>CAPITAL PROJECT BUDGET</t>
  </si>
  <si>
    <t>802 - PENSIONS</t>
  </si>
  <si>
    <t>DUPLICATING &amp; PHOTO SUPPLIES</t>
  </si>
  <si>
    <t>Parks &amp; Recreation</t>
  </si>
  <si>
    <t>OTHER CNTRL. SERVICES</t>
  </si>
  <si>
    <t>REGISTRATION, DUES &amp; SUBSCRIPTION</t>
  </si>
  <si>
    <t>Administrative Assistant</t>
  </si>
  <si>
    <t>103- OFFICE OF DEVELOPMENT AND POLICY</t>
  </si>
  <si>
    <t>TRAINING</t>
  </si>
  <si>
    <t>MISCELLANEOUS</t>
  </si>
  <si>
    <t>PENSIONS</t>
  </si>
  <si>
    <t>Deputy CAO</t>
  </si>
  <si>
    <t>932 - DOWNTOWN SPECIAL SERVICES DISTRICT</t>
  </si>
  <si>
    <t>MILEAGE</t>
  </si>
  <si>
    <t>ATTENDANCE EPROF MTG</t>
  </si>
  <si>
    <t>BOA APPROVED</t>
  </si>
  <si>
    <t>Retirement</t>
  </si>
  <si>
    <t xml:space="preserve">Ordained by the New Haven Board of Alders that the sums hereinafter enumerated are hereby </t>
  </si>
  <si>
    <t>Purchasing Contract Analyst</t>
  </si>
  <si>
    <t>ATTT</t>
  </si>
  <si>
    <t>Employee Benefits</t>
  </si>
  <si>
    <t>**Workers Comp***</t>
  </si>
  <si>
    <t>Leg Serv Document Proc</t>
  </si>
  <si>
    <t>BU</t>
  </si>
  <si>
    <t>Life Safety Comp Ofcr</t>
  </si>
  <si>
    <t>ATT</t>
  </si>
  <si>
    <t>Librarian III</t>
  </si>
  <si>
    <t>Equipment Operator I</t>
  </si>
  <si>
    <t>Assessor's Office</t>
  </si>
  <si>
    <t>PAY DIFFERENTIAL</t>
  </si>
  <si>
    <t>102 - CONTRACTS/FINANCE</t>
  </si>
  <si>
    <t>Chief Administrator's Office</t>
  </si>
  <si>
    <t>GASOLINE</t>
  </si>
  <si>
    <t>Admin Asst II</t>
  </si>
  <si>
    <t>GENERAL OFFICE SUPPLIES</t>
  </si>
  <si>
    <t>AGENCY / ORGANIZATION</t>
  </si>
  <si>
    <t>MAINTENANCE &amp; REPAIRS</t>
  </si>
  <si>
    <t>RENTALS EQUIPMENT</t>
  </si>
  <si>
    <t>125- FINANCIAL REVIEW  AND AUDIT COMMITTEE</t>
  </si>
  <si>
    <t>PROFESSIONAL MEETINGS/TRAINING</t>
  </si>
  <si>
    <t>att</t>
  </si>
  <si>
    <t>***Workers Comp***</t>
  </si>
  <si>
    <t>112- OFC OF TECHNOLOGY</t>
  </si>
  <si>
    <t>Asst Chief Administration</t>
  </si>
  <si>
    <t>REGISTRATION DUES AND SUBSC</t>
  </si>
  <si>
    <t>REPAIRS AND MAINTENANCE</t>
  </si>
  <si>
    <t>VEHICLE SUPPLIES</t>
  </si>
  <si>
    <t>DUPLICATING SUPPLIES</t>
  </si>
  <si>
    <t>Public Liability Investigator</t>
  </si>
  <si>
    <t>Engineering</t>
  </si>
  <si>
    <t>101 - BUSINESS SERVICES</t>
  </si>
  <si>
    <t>Chief Crossing Guard</t>
  </si>
  <si>
    <t>101 - ADMINISTRATION</t>
  </si>
  <si>
    <t>P H Nurse Coordinator</t>
  </si>
  <si>
    <t>Welder</t>
  </si>
  <si>
    <t>832 -REFINANCING &amp; PREMIUM SAVINGS</t>
  </si>
  <si>
    <t>Instructor P/T</t>
  </si>
  <si>
    <t>Parking Enforcement Ofcr</t>
  </si>
  <si>
    <t>202 - FIRE SERVICES</t>
  </si>
  <si>
    <t>MILEAGE &amp; TRAVEL</t>
  </si>
  <si>
    <t>MILEAGE  &amp; TRAVEL</t>
  </si>
  <si>
    <t>PHOTO DUPLICATING</t>
  </si>
  <si>
    <t>933 -  PEACE COMMISSION</t>
  </si>
  <si>
    <t>Library Assistant I</t>
  </si>
  <si>
    <t>LAWYER/LEGAL FEES</t>
  </si>
  <si>
    <t>304  YOUTH SERVICES</t>
  </si>
  <si>
    <t>304- YOUTH SERVICES</t>
  </si>
  <si>
    <t>*</t>
  </si>
  <si>
    <t>AN ORDINANCE MAKINGS APPROPRIATING FOR OPERATING DEPARTMENTS</t>
  </si>
  <si>
    <t>Office of Building Inspection &amp; Enforcement</t>
  </si>
  <si>
    <t>107- MANAGEMENT &amp; BUDGET</t>
  </si>
  <si>
    <t>GENERAL FUND</t>
  </si>
  <si>
    <t>STREET LIGHTS</t>
  </si>
  <si>
    <t>Youth Services</t>
  </si>
  <si>
    <t>Supv Building Facilities</t>
  </si>
  <si>
    <t>DEPT REQUEST</t>
  </si>
  <si>
    <t>210 - VEHICLE MAINTENANCE</t>
  </si>
  <si>
    <t>Transportation/Traffic &amp; Parking</t>
  </si>
  <si>
    <t>109-INTERNAL AUDIT</t>
  </si>
  <si>
    <t>Seasonal/Summer/Aquatic</t>
  </si>
  <si>
    <t>Corporation Counsel</t>
  </si>
  <si>
    <t>SPECIAL FUND BUDGET</t>
  </si>
  <si>
    <t>NON-PERSONNEL</t>
  </si>
  <si>
    <t>DEBT SERVICE</t>
  </si>
  <si>
    <t>911 Op Dispatcher II</t>
  </si>
  <si>
    <t xml:space="preserve">162 - REGISTRAR OF VOTERS </t>
  </si>
  <si>
    <t>Deputy Tax Collector</t>
  </si>
  <si>
    <t>Planner II</t>
  </si>
  <si>
    <t xml:space="preserve">RENTAL EQUIPMENT </t>
  </si>
  <si>
    <t>LODGING, BOARD, ETC SINGLES</t>
  </si>
  <si>
    <t>Project Coordinator</t>
  </si>
  <si>
    <t>931 - PATRIOTIC CELEBRATIONS</t>
  </si>
  <si>
    <t>PATRIOTIC CELEBRATIONS</t>
  </si>
  <si>
    <t>Auditor II</t>
  </si>
  <si>
    <t>Receivables Collector</t>
  </si>
  <si>
    <t>OTHER MATERIALS/SUPPLIES</t>
  </si>
  <si>
    <t>123 - COMMUNITY  RECREATION</t>
  </si>
  <si>
    <t>Branch Manager</t>
  </si>
  <si>
    <t>Deputy Building Inspector</t>
  </si>
  <si>
    <t>Chief Fiscal Officer</t>
  </si>
  <si>
    <t>Asst Plumbing Inspector</t>
  </si>
  <si>
    <t>Sr Legislative Asst</t>
  </si>
  <si>
    <t>GASOLINE&amp; DIESEL</t>
  </si>
  <si>
    <t>Laborer</t>
  </si>
  <si>
    <t>UNIFORMS</t>
  </si>
  <si>
    <t>Detective</t>
  </si>
  <si>
    <t>405 - NON -PUBLIC TRANSPORTATION</t>
  </si>
  <si>
    <t>101-LAW DEPARTMENT</t>
  </si>
  <si>
    <t>DUPLICATING &amp; PHOTO SUPP</t>
  </si>
  <si>
    <t xml:space="preserve">CITY </t>
  </si>
  <si>
    <t>BUSINESS TRAVEL</t>
  </si>
  <si>
    <t>130- RECEIVABLE COLLECTIONS</t>
  </si>
  <si>
    <t>Controller</t>
  </si>
  <si>
    <t>***Attrition- sworn***</t>
  </si>
  <si>
    <t>SALARIES</t>
  </si>
  <si>
    <t>Outdoor Adventure Coord</t>
  </si>
  <si>
    <t>Supv EMS</t>
  </si>
  <si>
    <t>101 -ADMINISTRATION &amp; PLANNING</t>
  </si>
  <si>
    <t>Purchasing Agent</t>
  </si>
  <si>
    <t>724  ECONOMIC DEVELOPMENT</t>
  </si>
  <si>
    <t xml:space="preserve">Fire Investigator Supv </t>
  </si>
  <si>
    <t>Special Funds</t>
  </si>
  <si>
    <t>FINANCE</t>
  </si>
  <si>
    <t>139 - ASSESSOR' S OFFICE</t>
  </si>
  <si>
    <t>ATTENDANCE PROF MTG</t>
  </si>
  <si>
    <t>Budget Director</t>
  </si>
  <si>
    <t>Special Mechanic</t>
  </si>
  <si>
    <t>MEDICAL SUPPLIES</t>
  </si>
  <si>
    <t>PUBLIC WORKS</t>
  </si>
  <si>
    <t>Salary Reserve for Contract Negotiations</t>
  </si>
  <si>
    <t>vari</t>
  </si>
  <si>
    <t>GASOLINE AND DIESEL</t>
  </si>
  <si>
    <t>830- DEBT PAYMENTS FOR CAPITAL PROJECTS</t>
  </si>
  <si>
    <t>111- WINTERGREEN</t>
  </si>
  <si>
    <t>502  ENGINEERING</t>
  </si>
  <si>
    <t>52260</t>
  </si>
  <si>
    <t>Sr Traffic Signal Maintainer</t>
  </si>
  <si>
    <t>102-MAYORAL TRANSITION</t>
  </si>
  <si>
    <t>GAS &amp; OIL</t>
  </si>
  <si>
    <t>ENTRY JUDGMENT FEES</t>
  </si>
  <si>
    <t>ATTENDANCE PROFESSIONAL MTGS</t>
  </si>
  <si>
    <t>COMMUNICATIONS EQUIPMENT</t>
  </si>
  <si>
    <t>ATTENDANCE PROF CONFERENCES</t>
  </si>
  <si>
    <t xml:space="preserve">Transportation/Traffic &amp; Parking Director </t>
  </si>
  <si>
    <t>MAINT SERVICE AGREEMENTS</t>
  </si>
  <si>
    <t>OTHER SUPPLIES</t>
  </si>
  <si>
    <t>P C Support Analyst I</t>
  </si>
  <si>
    <t>Payroll Supervisor</t>
  </si>
  <si>
    <t>705- COMMISSION ON EQUAL OPPORTUNITIES</t>
  </si>
  <si>
    <t>RENTAL EQUIPMENT</t>
  </si>
  <si>
    <t>LEGAL/LAWYER FEES</t>
  </si>
  <si>
    <t>SAVINGS PLAN - Non-Personnel</t>
  </si>
  <si>
    <t>Field Trips</t>
  </si>
  <si>
    <t>Print/Binding</t>
  </si>
  <si>
    <t>Bilingual Legislative Asst.</t>
  </si>
  <si>
    <t>7</t>
  </si>
  <si>
    <t>101 - ADMINISTRATION &amp; TRAINING</t>
  </si>
  <si>
    <t>50132</t>
  </si>
  <si>
    <t>Processing Clerk</t>
  </si>
  <si>
    <t>Department of Finance</t>
  </si>
  <si>
    <t>CITY OF NEW HAVEN</t>
  </si>
  <si>
    <t>55520</t>
  </si>
  <si>
    <t>Chief of Police</t>
  </si>
  <si>
    <t>747  LIVABLE CITY INITIATIVE</t>
  </si>
  <si>
    <t>Athletic Officials</t>
  </si>
  <si>
    <t>Cleaning of Equipment</t>
  </si>
  <si>
    <t>Custodial Overtime</t>
  </si>
  <si>
    <t>Building Maintenance</t>
  </si>
  <si>
    <t>837 - FIRE &amp; POLICE RETIREMENT</t>
  </si>
  <si>
    <t>Legislative Aide II</t>
  </si>
  <si>
    <t>Legislative Asst</t>
  </si>
  <si>
    <t>721- BUILDING INSPECTION &amp; ENFORCEMENT</t>
  </si>
  <si>
    <t>Real Estate Assessor</t>
  </si>
  <si>
    <t>119 - TREE DIVISION</t>
  </si>
  <si>
    <t>VACANCY SAVINGS</t>
  </si>
  <si>
    <t>Management and Policy Analyst</t>
  </si>
  <si>
    <t>ALLOWANCE &amp; TRAVEL</t>
  </si>
  <si>
    <t>54000</t>
  </si>
  <si>
    <t>Fiscal Analyst</t>
  </si>
  <si>
    <t>RENTAL OF EQUIPMENT</t>
  </si>
  <si>
    <t>DEPT SUMMARY</t>
  </si>
  <si>
    <t>Records Supervisor</t>
  </si>
  <si>
    <t>Fire Prop &amp; Equip Tech</t>
  </si>
  <si>
    <t>OTHER MATERIALS</t>
  </si>
  <si>
    <t>Director of Public Health</t>
  </si>
  <si>
    <t>Tree Trimmer II</t>
  </si>
  <si>
    <t>LODGING, BOARD, ETC FAMILIES</t>
  </si>
  <si>
    <t>NATURAL GAS</t>
  </si>
  <si>
    <t>ELECTRICITY</t>
  </si>
  <si>
    <t>Registrar of Voters</t>
  </si>
  <si>
    <t>Management</t>
  </si>
  <si>
    <t>Uniforms</t>
  </si>
  <si>
    <t>Coaches</t>
  </si>
  <si>
    <t>EARLY RETIREMENT PLAN</t>
  </si>
  <si>
    <t>Deputy Assessor</t>
  </si>
  <si>
    <t>EDUCATIONAL INCENTIVE</t>
  </si>
  <si>
    <t>Assistant Corp Counsel</t>
  </si>
  <si>
    <t xml:space="preserve">200 </t>
  </si>
  <si>
    <t>132 - CHIEF ADMINISTRATOR'S OFFICE</t>
  </si>
  <si>
    <t>ZZZH</t>
  </si>
  <si>
    <t>101 - CHIEF'S OFFICE</t>
  </si>
  <si>
    <t>LONGEVITY</t>
  </si>
  <si>
    <t>200</t>
  </si>
  <si>
    <t>Utilization Monitor II</t>
  </si>
  <si>
    <t>Mechanic B</t>
  </si>
  <si>
    <t>160  PARKS &amp; RECREATION</t>
  </si>
  <si>
    <t>VEHICLE SUPPLIES &amp; ACESS</t>
  </si>
  <si>
    <t>54458</t>
  </si>
  <si>
    <t>SAFETY EQUIPMENT</t>
  </si>
  <si>
    <t>Fire Inspector/Investigator</t>
  </si>
  <si>
    <t>EARLY CHILDHOOD GRANT</t>
  </si>
  <si>
    <t>Librarian V</t>
  </si>
  <si>
    <t>812 -  TRANSFER STATION</t>
  </si>
  <si>
    <t>502 - CITY ENGINEER</t>
  </si>
  <si>
    <t>52230</t>
  </si>
  <si>
    <t xml:space="preserve">601 </t>
  </si>
  <si>
    <t>{5}</t>
  </si>
  <si>
    <t>755 - GROVE STREET GARAGE</t>
  </si>
  <si>
    <t>152  PUBLIC LIBRARY</t>
  </si>
  <si>
    <t>Housing Inspector</t>
  </si>
  <si>
    <t>Park Ranger</t>
  </si>
  <si>
    <t>II.TOTAL STATE AID</t>
  </si>
  <si>
    <t>Processing Clerk Bilingual</t>
  </si>
  <si>
    <t>152 - FREE PUBLIC LIBRARY</t>
  </si>
  <si>
    <t>BOARD OF EDUCATION</t>
  </si>
  <si>
    <t>Procurement Analyst</t>
  </si>
  <si>
    <t>MAINTENANCE AGREEMENTS</t>
  </si>
  <si>
    <t>SPECIAL FUNDS</t>
  </si>
  <si>
    <t>COMMENTS</t>
  </si>
  <si>
    <t>Mechanic A</t>
  </si>
  <si>
    <t>B40</t>
  </si>
  <si>
    <t>Furniture</t>
  </si>
  <si>
    <t>Elderly Services Specialist</t>
  </si>
  <si>
    <t>WATER</t>
  </si>
  <si>
    <t>Plumbing Inspector</t>
  </si>
  <si>
    <t>Director of Youth Services</t>
  </si>
  <si>
    <t>Chief Accountant</t>
  </si>
  <si>
    <t xml:space="preserve">RENTAL OF EQUIPMENT </t>
  </si>
  <si>
    <t>900 - EDUCATION</t>
  </si>
  <si>
    <t>FOOD AND FOOD PRODUCTS</t>
  </si>
  <si>
    <t>Traffic Signal Mechanic</t>
  </si>
  <si>
    <t>836- FICA/SOCIAL SECURITY</t>
  </si>
  <si>
    <t>Housing Authority</t>
  </si>
  <si>
    <t>117 - PUBLIC SERVICE</t>
  </si>
  <si>
    <t>COMMUNICATION EQUIPMENT</t>
  </si>
  <si>
    <t>Executive Director</t>
  </si>
  <si>
    <t>Meter Checker</t>
  </si>
  <si>
    <t>Library Building Supt</t>
  </si>
  <si>
    <t>Police Detail Data Control Clerk</t>
  </si>
  <si>
    <t>Communication Supv</t>
  </si>
  <si>
    <t>Medical</t>
  </si>
  <si>
    <t>TEMPORARY &amp; PART TIME HELP</t>
  </si>
  <si>
    <t>TRAINING AND OTHER</t>
  </si>
  <si>
    <t>TEMPORARY &amp; PT HELP</t>
  </si>
  <si>
    <t>Clerk Typist</t>
  </si>
  <si>
    <t>Assistant Electrical Inspector</t>
  </si>
  <si>
    <t>Elderly Services Specialist/Bilingual</t>
  </si>
  <si>
    <t>Special Projects Director</t>
  </si>
  <si>
    <t>134- LABOR RELATIONS</t>
  </si>
  <si>
    <t>Superintendent of Refuse</t>
  </si>
  <si>
    <t>E</t>
  </si>
  <si>
    <t>PT 14010</t>
  </si>
  <si>
    <t>PT 2040</t>
  </si>
  <si>
    <t>PT 720</t>
  </si>
  <si>
    <t>PT 2080</t>
  </si>
  <si>
    <t>PT 2090</t>
  </si>
  <si>
    <t>PT 300</t>
  </si>
  <si>
    <t>PT 260</t>
  </si>
  <si>
    <t>WC 5000</t>
  </si>
  <si>
    <t>PT 3190</t>
  </si>
  <si>
    <t>PT 3200</t>
  </si>
  <si>
    <t>A</t>
  </si>
  <si>
    <t>D</t>
  </si>
  <si>
    <t>K</t>
  </si>
  <si>
    <t>1010 - MASTER LEASE PAYMENT</t>
  </si>
  <si>
    <t>MASTER LEASE PAYMENT</t>
  </si>
  <si>
    <t>Superintendent of Streets</t>
  </si>
  <si>
    <t>City Allocation - Debt Service</t>
  </si>
  <si>
    <t>BOE Allocation - Debt Service</t>
  </si>
  <si>
    <t>MISCELLANOUS EXPENSES</t>
  </si>
  <si>
    <t>Carpenter</t>
  </si>
  <si>
    <t>FIRE SEQUESTRATION</t>
  </si>
  <si>
    <t>***Workers Comp/attrition***</t>
  </si>
  <si>
    <t xml:space="preserve">402 -NON BOARD OF EDUCATION , NON SWORN VACANCY/NEW POSITION SAVINGS </t>
  </si>
  <si>
    <t>Master lease Payment</t>
  </si>
  <si>
    <t>Pensions - Police &amp; Fire</t>
  </si>
  <si>
    <t>Social Security - FICA</t>
  </si>
  <si>
    <t xml:space="preserve"> Vacancy Savings - Non Sworn &amp; New</t>
  </si>
  <si>
    <t>Other Beneftis (longevity, unemployment etc)</t>
  </si>
  <si>
    <t>NON SWORN VACANCY/NEW POSITION SAVINGS</t>
  </si>
  <si>
    <t>RETIREMENT CONTRIBUTION-  CITY EMPLOYEES (NON BOE)</t>
  </si>
  <si>
    <t>RETIREMENT CONTRIBUTION-  CITY EMPLOYEES (BOE)</t>
  </si>
  <si>
    <t>HEALTH INSURANCE - City employees (Non BOE)</t>
  </si>
  <si>
    <t>HEALTH INSURANCE - City employees (BOE)</t>
  </si>
  <si>
    <t>OTHER CONTRACTUAL SERV - City employees (non BOE)</t>
  </si>
  <si>
    <t>OTHER CONTRACTUAL SERV - City employees ( BOE)</t>
  </si>
  <si>
    <t>PENSIONS - City Employees (non BOE)</t>
  </si>
  <si>
    <t>PENSIONS - City Employees ( BOE)</t>
  </si>
  <si>
    <t>HEALTH BENEFITS - City Employees (non BOE)</t>
  </si>
  <si>
    <t>HEALTH BENEFITS - City Employees (BOE)</t>
  </si>
  <si>
    <t>PENSIONS - POLICE &amp; FIRE</t>
  </si>
  <si>
    <t>DEBT SERVICE - CITY</t>
  </si>
  <si>
    <t>DEBT SERVICE - BOE</t>
  </si>
  <si>
    <t>FICA/SOCIAL SECURITY- 457 PLAN MATCH NON PENSION EMPLOYEES</t>
  </si>
  <si>
    <t>CONFIDENTIAL / EXECUTIVE CITY MATCH - 457 Plan -non pension employees</t>
  </si>
  <si>
    <t>INSTRUCTION</t>
  </si>
  <si>
    <t>Principals/ Assistant Principals</t>
  </si>
  <si>
    <t>Custodians</t>
  </si>
  <si>
    <t>Building Repair</t>
  </si>
  <si>
    <t>Other Personnel</t>
  </si>
  <si>
    <t xml:space="preserve">   SUB-TOTAL</t>
  </si>
  <si>
    <t xml:space="preserve"> PART TIME PERSONNEL</t>
  </si>
  <si>
    <t>Substitutes</t>
  </si>
  <si>
    <t>Security Overtime</t>
  </si>
  <si>
    <t>Part Time Personnel Sites</t>
  </si>
  <si>
    <t>580-50136</t>
  </si>
  <si>
    <t xml:space="preserve">Extended Day </t>
  </si>
  <si>
    <t>586-50136</t>
  </si>
  <si>
    <t>Art</t>
  </si>
  <si>
    <t>602-50136</t>
  </si>
  <si>
    <t>Bilingual</t>
  </si>
  <si>
    <t>Foreign Language</t>
  </si>
  <si>
    <t>Science Resource Center</t>
  </si>
  <si>
    <t>Aquaculture</t>
  </si>
  <si>
    <t>635-50136</t>
  </si>
  <si>
    <t>Field House Security</t>
  </si>
  <si>
    <t>Sp Ed Transportation Aides</t>
  </si>
  <si>
    <t>Homebound</t>
  </si>
  <si>
    <t>655-50136</t>
  </si>
  <si>
    <t>Polly T McCabe</t>
  </si>
  <si>
    <t>684-50136</t>
  </si>
  <si>
    <t>Staff Development</t>
  </si>
  <si>
    <t>686-50136</t>
  </si>
  <si>
    <t>Evaluation, Assessment</t>
  </si>
  <si>
    <t>Data Processing</t>
  </si>
  <si>
    <t>Seasonal Summer School Sites</t>
  </si>
  <si>
    <t>Seasonal Summer School</t>
  </si>
  <si>
    <t>Sp Ed Summer School</t>
  </si>
  <si>
    <t>Custodial Overtime--Field House</t>
  </si>
  <si>
    <t>691-50147</t>
  </si>
  <si>
    <t>Warehouse Overtime</t>
  </si>
  <si>
    <t>692-50190</t>
  </si>
  <si>
    <t>53330/53350</t>
  </si>
  <si>
    <t>Software</t>
  </si>
  <si>
    <t>55100/05</t>
  </si>
  <si>
    <t>Materials &amp; Supplies Inst. Off/Classroom</t>
  </si>
  <si>
    <t>Test Material</t>
  </si>
  <si>
    <t>General Supplies</t>
  </si>
  <si>
    <t>Academic awards</t>
  </si>
  <si>
    <t>55574/79/85</t>
  </si>
  <si>
    <t>Other Materials &amp; Supplies</t>
  </si>
  <si>
    <t>Communications</t>
  </si>
  <si>
    <t>Equipment Repair</t>
  </si>
  <si>
    <t>Dues, Fees</t>
  </si>
  <si>
    <t>Tuition TAG</t>
  </si>
  <si>
    <t>Tuition Sp Ed</t>
  </si>
  <si>
    <t>Telecom-Internet Access</t>
  </si>
  <si>
    <t>Sewer Usage</t>
  </si>
  <si>
    <t>School Security Monitoring</t>
  </si>
  <si>
    <t>Gas &amp; Diesel</t>
  </si>
  <si>
    <t>Building Supplies</t>
  </si>
  <si>
    <t>Rent/Building</t>
  </si>
  <si>
    <t>Equipment Rental</t>
  </si>
  <si>
    <t>Maintenance Agreement Svc.</t>
  </si>
  <si>
    <t>Vehicle Repairs</t>
  </si>
  <si>
    <t>Regular Ed.</t>
  </si>
  <si>
    <t>Special Ed.</t>
  </si>
  <si>
    <t>Technical Schools</t>
  </si>
  <si>
    <t>CT Transit</t>
  </si>
  <si>
    <t>Out Placements</t>
  </si>
  <si>
    <t>Homeless</t>
  </si>
  <si>
    <t>Mileage/Travel</t>
  </si>
  <si>
    <t>Medical Supplies</t>
  </si>
  <si>
    <t>Parent Activity</t>
  </si>
  <si>
    <t>56903/904</t>
  </si>
  <si>
    <t>Pupil Services/Tutor</t>
  </si>
  <si>
    <t>FULLTIME PERSONNEL</t>
  </si>
  <si>
    <t>OPERATIONS OF PLANT</t>
  </si>
  <si>
    <t>OTHER</t>
  </si>
  <si>
    <t>757- CT OPEN  (FORMERLY PILOT PEN)</t>
  </si>
  <si>
    <t>Master Lease Payment</t>
  </si>
  <si>
    <t>Re-Funding Cash Flow Savings</t>
  </si>
  <si>
    <t>SEQUESTRATION</t>
  </si>
  <si>
    <t>REGISTRAR OF VOTERS</t>
  </si>
  <si>
    <t>ENGINEERING</t>
  </si>
  <si>
    <t>ELDERLY SERVICES</t>
  </si>
  <si>
    <t>FY 17-18</t>
  </si>
  <si>
    <t>FY 16-17</t>
  </si>
  <si>
    <t>138 - INFORMATION AND TECHNOLOGY</t>
  </si>
  <si>
    <t>LEGAL/LAWYER SERVICES</t>
  </si>
  <si>
    <t>TEMPORARY AND PT HELP</t>
  </si>
  <si>
    <t>Recreation Program Supervisor</t>
  </si>
  <si>
    <t>Library Technical Assistant</t>
  </si>
  <si>
    <t>TEMPORARY PT HELP</t>
  </si>
  <si>
    <t>Summer Per Diem</t>
  </si>
  <si>
    <t>Bridge Foreperson</t>
  </si>
  <si>
    <t xml:space="preserve">Seasonal Help </t>
  </si>
  <si>
    <t>Interns</t>
  </si>
  <si>
    <t>Infromation Technology</t>
  </si>
  <si>
    <t xml:space="preserve"> wc 5000</t>
  </si>
  <si>
    <t>LODGING, BOARD, ETC YOUTH</t>
  </si>
  <si>
    <t>*** Grant Reimbursement Food Policy***</t>
  </si>
  <si>
    <t>PILOT: Colleges &amp; Hospitals</t>
  </si>
  <si>
    <t>Municipal Revenue Sharing: Select Payment In Lieu of Taxes</t>
  </si>
  <si>
    <t>Sales tax Revenue Sharing</t>
  </si>
  <si>
    <t>Motor Vehicle Tax Reduction PILOT</t>
  </si>
  <si>
    <t>Telecommunications Property Tax</t>
  </si>
  <si>
    <t>POLICE HOTSPOT OVERTIME</t>
  </si>
  <si>
    <t>Equipment Operator II</t>
  </si>
  <si>
    <t>SUMMER ANTI VIOLENCE INITIATIVE (SAVI)</t>
  </si>
  <si>
    <t>**** Classes not at FFI  rate of pay***</t>
  </si>
  <si>
    <t>Info Technology</t>
  </si>
  <si>
    <t>OVERTIME (NON Sworn)</t>
  </si>
  <si>
    <t xml:space="preserve">999- Re-Funding Cash Flow Savings/Premium </t>
  </si>
  <si>
    <t>601 - MASTER LEASE PAYMENT</t>
  </si>
  <si>
    <t>Premium from newly issued debt</t>
  </si>
  <si>
    <t>School Transportation</t>
  </si>
  <si>
    <t>PILOT: State Property</t>
  </si>
  <si>
    <t>Pequot Funds</t>
  </si>
  <si>
    <t>Education Cost Sharing</t>
  </si>
  <si>
    <t>Car Mill Rate = 41.55</t>
  </si>
  <si>
    <t>Transportation</t>
  </si>
  <si>
    <t>FUND BALANCE REPLINISHMENT</t>
  </si>
  <si>
    <t>Fund Balance Replenishment</t>
  </si>
  <si>
    <t>131 - HUMAN RESOURCES</t>
  </si>
  <si>
    <t>Rainy Day Replenishment</t>
  </si>
  <si>
    <t>Current Interest</t>
  </si>
  <si>
    <t xml:space="preserve">MAYORS </t>
  </si>
  <si>
    <t>Parking Enforcement Officer</t>
  </si>
  <si>
    <t xml:space="preserve">PAY DIFFERENTIAL </t>
  </si>
  <si>
    <t>TELECOMUNICATIONS/INTERNET</t>
  </si>
  <si>
    <t xml:space="preserve">FURNITURE </t>
  </si>
  <si>
    <t xml:space="preserve">VEHICLE SUPPLIES </t>
  </si>
  <si>
    <t xml:space="preserve">UNIFORMS </t>
  </si>
  <si>
    <t xml:space="preserve">Project Coordinator- Engineering </t>
  </si>
  <si>
    <t>110-ACCOUNTING &amp; TREASURY</t>
  </si>
  <si>
    <t>Real Estate</t>
  </si>
  <si>
    <t>Motor Vehicle</t>
  </si>
  <si>
    <t>102 - MEDICAL SELF INSURANCE FUND BALANCE REPLINISHMENT</t>
  </si>
  <si>
    <t>101 - GENERAL FUND BALANCE REPLINISHMENT</t>
  </si>
  <si>
    <t>FIRE OVERTIME</t>
  </si>
  <si>
    <t>POLICE OVERTIME</t>
  </si>
  <si>
    <t>205 - OPERATIONS / DETENTION CENTER</t>
  </si>
  <si>
    <t>838 - STATE TEACHERS RETIREMENT</t>
  </si>
  <si>
    <t>602 - FUND BALANCE REPLENISHMENT</t>
  </si>
  <si>
    <t>Community Liaison Trainer (Financial Empowerment)</t>
  </si>
  <si>
    <t>473-50130</t>
  </si>
  <si>
    <t>474-50130</t>
  </si>
  <si>
    <t>405-50147</t>
  </si>
  <si>
    <t>474-50147</t>
  </si>
  <si>
    <t>Teacher Stipend</t>
  </si>
  <si>
    <t>400-401</t>
  </si>
  <si>
    <t>Admin Office</t>
  </si>
  <si>
    <t>403-404-634</t>
  </si>
  <si>
    <t>Music</t>
  </si>
  <si>
    <t>428-429</t>
  </si>
  <si>
    <t>Finance Office</t>
  </si>
  <si>
    <t>All - Schools</t>
  </si>
  <si>
    <t>Guidance</t>
  </si>
  <si>
    <t>TAG</t>
  </si>
  <si>
    <t>Transition Schools</t>
  </si>
  <si>
    <t>478</t>
  </si>
  <si>
    <t>Print Shop</t>
  </si>
  <si>
    <t>Sped- PT Teacher</t>
  </si>
  <si>
    <t>401-406-50141</t>
  </si>
  <si>
    <t>478-490-50141</t>
  </si>
  <si>
    <t>433- 50141</t>
  </si>
  <si>
    <t>Family &amp; Community</t>
  </si>
  <si>
    <t>Operations Office</t>
  </si>
  <si>
    <t>In Service Training</t>
  </si>
  <si>
    <t>PART-TIME PAYROLL</t>
  </si>
  <si>
    <t>Election Payroll</t>
  </si>
  <si>
    <t>TEMPORARY &amp; P/T HELP</t>
  </si>
  <si>
    <t>POLICE SUMMER ANTI VIOLENCE INITIATIVE (SAVINGS)</t>
  </si>
  <si>
    <t>PENSIONS - STATE TEACHERS</t>
  </si>
  <si>
    <t>MEDICAL FUND BALANCE REPLENISHMENT</t>
  </si>
  <si>
    <t>FUND BALANCE REPLENISHMENT</t>
  </si>
  <si>
    <t>Cultural Affairs Director</t>
  </si>
  <si>
    <t>Voters Clerk</t>
  </si>
  <si>
    <t>Deputy/Assistant Assessor</t>
  </si>
  <si>
    <t>Pt Parking Enforcement Officer</t>
  </si>
  <si>
    <t>Geo Info System Analyst</t>
  </si>
  <si>
    <t>Librarian Ii</t>
  </si>
  <si>
    <t>Data Control Clerk Ii</t>
  </si>
  <si>
    <t>Ex Administrative Assistant</t>
  </si>
  <si>
    <t>Assessment Inform Clerk Ii</t>
  </si>
  <si>
    <t>Maint Wkr Spare Bridge 10</t>
  </si>
  <si>
    <t>Paralegal</t>
  </si>
  <si>
    <t>Administrative Assistant Ii</t>
  </si>
  <si>
    <t>Systems Administrator</t>
  </si>
  <si>
    <t>Caretaker Iii</t>
  </si>
  <si>
    <t>Executive Administrative Asst</t>
  </si>
  <si>
    <t>Librarian Branch Manager</t>
  </si>
  <si>
    <t>Deputy City Town Clerk</t>
  </si>
  <si>
    <t>Librarian Iv</t>
  </si>
  <si>
    <t>Transcriptionist</t>
  </si>
  <si>
    <t>Deputy Dir Engin. Public Works</t>
  </si>
  <si>
    <t>Librarian Iii</t>
  </si>
  <si>
    <t>Deputy Director/Park &amp; Squares</t>
  </si>
  <si>
    <t>Public Works Superv/Foreperson</t>
  </si>
  <si>
    <t>Data Center Work Supervisor</t>
  </si>
  <si>
    <t>Mechanic</t>
  </si>
  <si>
    <t>Asst Parks Superintendent</t>
  </si>
  <si>
    <t>Collections Clerk Supervisor</t>
  </si>
  <si>
    <t>Senior Personnel Analyst</t>
  </si>
  <si>
    <t>Parking Enforcement Field Supv</t>
  </si>
  <si>
    <t>Assessment Systems Manager</t>
  </si>
  <si>
    <t>Management Analyst Ii</t>
  </si>
  <si>
    <t>Office Manager</t>
  </si>
  <si>
    <t>Assistant Corporation Counsel</t>
  </si>
  <si>
    <t>Signs And Markings Leader</t>
  </si>
  <si>
    <t>Administrative Assistant I</t>
  </si>
  <si>
    <t>Deputy Director Prop Division</t>
  </si>
  <si>
    <t>Voters Statistician - Dep Reg</t>
  </si>
  <si>
    <t>Deputy Director/Recreation</t>
  </si>
  <si>
    <t>Account Clerk Ii</t>
  </si>
  <si>
    <t>Collections Svc Representative</t>
  </si>
  <si>
    <t>Traffic Maint. Worker Ii</t>
  </si>
  <si>
    <t>Registrar Of Voters</t>
  </si>
  <si>
    <t>Property Appraiser / Assessor</t>
  </si>
  <si>
    <t>Citizen Response Administrator</t>
  </si>
  <si>
    <t>Traffic  Operations Engineer</t>
  </si>
  <si>
    <t>Deputy Dir. Economic Devel</t>
  </si>
  <si>
    <t>Community Outreach Coordinator</t>
  </si>
  <si>
    <t>Assistant City Town Clerk</t>
  </si>
  <si>
    <t>Account Clerk Iv</t>
  </si>
  <si>
    <t>Coordinator For Homeless</t>
  </si>
  <si>
    <t>Management &amp; Policy Analyst</t>
  </si>
  <si>
    <t>Director Of Communications</t>
  </si>
  <si>
    <t>Mun.Asst Animal Control Ofcr</t>
  </si>
  <si>
    <t>Heavy Duty Equipment Oper Ii</t>
  </si>
  <si>
    <t>City Controller</t>
  </si>
  <si>
    <t>Deputy Dir. Children &amp; Fam Ser</t>
  </si>
  <si>
    <t>Supervisor Property Management</t>
  </si>
  <si>
    <t>Grants Admin &amp; Contract Coord</t>
  </si>
  <si>
    <t>Property Maintenance Worker I</t>
  </si>
  <si>
    <t>Deputy Chief Of Staff</t>
  </si>
  <si>
    <t>Park Foreperson</t>
  </si>
  <si>
    <t>Management Analyst Iv</t>
  </si>
  <si>
    <t>Operations Supv-Accounts Payab</t>
  </si>
  <si>
    <t>Data Entry Receptionist/Clerk</t>
  </si>
  <si>
    <t>Senior Traffic Signal Tech</t>
  </si>
  <si>
    <t>Accountant Iv</t>
  </si>
  <si>
    <t>Treasury &amp; Investment Analyst</t>
  </si>
  <si>
    <t>Chief Structural Engineer</t>
  </si>
  <si>
    <t>Executive Director Liv. City.</t>
  </si>
  <si>
    <t>Deputy Corporation Counsel</t>
  </si>
  <si>
    <t>Econ. Devel. Administrator</t>
  </si>
  <si>
    <t>Community Srvs Administrator</t>
  </si>
  <si>
    <t>Legal Assistant Ii</t>
  </si>
  <si>
    <t>Personal Computer Support Tech</t>
  </si>
  <si>
    <t>Director Public Works</t>
  </si>
  <si>
    <t>Chief Of Staff</t>
  </si>
  <si>
    <t>Accountant Ii</t>
  </si>
  <si>
    <t>Librarian I, Junior (Bi-Ling)</t>
  </si>
  <si>
    <t>Econ. Devel Off/Bus Serv</t>
  </si>
  <si>
    <t>Off Set Printer</t>
  </si>
  <si>
    <t>Cadd Technician</t>
  </si>
  <si>
    <t>Ex. Admin. Asst. To The Mayor</t>
  </si>
  <si>
    <t>Coord Of Comm Rec Supervisors</t>
  </si>
  <si>
    <t>Facility Asset Manager</t>
  </si>
  <si>
    <t>Contract Analyst</t>
  </si>
  <si>
    <t>Assistant City Engineer</t>
  </si>
  <si>
    <t>Parking Meter Supervisor</t>
  </si>
  <si>
    <t>Deputy Director Zoning</t>
  </si>
  <si>
    <t>Management Analyst Iii</t>
  </si>
  <si>
    <t>Circulation Supervisor</t>
  </si>
  <si>
    <t>Relocation Spec Bilingual</t>
  </si>
  <si>
    <t>Building Official</t>
  </si>
  <si>
    <t>Network Administrator</t>
  </si>
  <si>
    <t>Exec Asst To Park Dir</t>
  </si>
  <si>
    <t>Spec Counsel Econ Devel.</t>
  </si>
  <si>
    <t>Assistant To Mayor</t>
  </si>
  <si>
    <t>Deputy Dir. Senior Loan Office</t>
  </si>
  <si>
    <t>Accounting Audit Coordinator</t>
  </si>
  <si>
    <t>Traffic Signal Superintendent</t>
  </si>
  <si>
    <t>Chief Auditor</t>
  </si>
  <si>
    <t>Director Of Engineering</t>
  </si>
  <si>
    <t>Executive Admin Assistant/Dir of Labor</t>
  </si>
  <si>
    <t>Public Safety Human Resource Manager</t>
  </si>
  <si>
    <t xml:space="preserve">City Assessor </t>
  </si>
  <si>
    <t xml:space="preserve">Building Attendant Ii </t>
  </si>
  <si>
    <t>Elderly Services Director</t>
  </si>
  <si>
    <t xml:space="preserve">Project Manager </t>
  </si>
  <si>
    <t>Equal Opportunity Executive Director</t>
  </si>
  <si>
    <t>Deputy Econ. Devel. Administrator</t>
  </si>
  <si>
    <t>{5} - {3}</t>
  </si>
  <si>
    <t>Library Bools</t>
  </si>
  <si>
    <t>Old Position #, New Position #,Title</t>
  </si>
  <si>
    <t>760-NEW HAVEN WORKS</t>
  </si>
  <si>
    <t>RE-FUNDING/PREMIUM  SAVINGS</t>
  </si>
  <si>
    <t>PREMIUM SAVINGS</t>
  </si>
  <si>
    <t>NON SWORN VACANCY  &amp; NPS SAVINGS</t>
  </si>
  <si>
    <t>Revenue Initiative</t>
  </si>
  <si>
    <t>761-MARKET NEW HAVEN</t>
  </si>
  <si>
    <t>759-  MEDCOM (FORMERLY C-MED)</t>
  </si>
  <si>
    <t>999 - HISTORIC DISTRICT COMMISSION</t>
  </si>
  <si>
    <t>Director Office of Development and Policy</t>
  </si>
  <si>
    <t>DEPARTMENTAL NON -PERSONNEL SAVINGS</t>
  </si>
  <si>
    <t>Pensions - City Employees Retirement CITY/BOE</t>
  </si>
  <si>
    <t>Department placed back into Finance as a Division.</t>
  </si>
  <si>
    <t>161 - CITY/TOWN CLERK</t>
  </si>
  <si>
    <t>BOOKS, MAPS ETC.</t>
  </si>
  <si>
    <t>704 -TRANSPORTATION/ TRAFFIC &amp; PLANNING</t>
  </si>
  <si>
    <t>BOOKS, MAPS, ETC.</t>
  </si>
  <si>
    <t>853 - WORKERS COMPENSATION</t>
  </si>
  <si>
    <t>Worker's COMPENSATION - City employees (non BOE)</t>
  </si>
  <si>
    <t>Worker's COMPENSATION - City employees (BOE)</t>
  </si>
  <si>
    <t>RES LUMP SUM SICK LEAVE</t>
  </si>
  <si>
    <t>Truck Drivers</t>
  </si>
  <si>
    <t>Clerks</t>
  </si>
  <si>
    <t>Conf/Workshops</t>
  </si>
  <si>
    <t>Workers Compensation</t>
  </si>
  <si>
    <t>Worker's COMPENSATION - City Employees (non BOE)</t>
  </si>
  <si>
    <t>Worker's COMPENSATION - City Employees ( BOE)</t>
  </si>
  <si>
    <t>Worker's COMPENSATION</t>
  </si>
  <si>
    <t xml:space="preserve">160 - PARKS &amp; RECREATION </t>
  </si>
  <si>
    <t>124 -SUMMER/SEASONAL Worker's</t>
  </si>
  <si>
    <t>Textbooks</t>
  </si>
  <si>
    <t>Crime Analyst</t>
  </si>
  <si>
    <t>Tax Analyst</t>
  </si>
  <si>
    <t>Health Svc-Non-Public Schools</t>
  </si>
  <si>
    <t>Distressed Cities Exemption</t>
  </si>
  <si>
    <t>Special Ed. Transportation - Excess Cost Grant</t>
  </si>
  <si>
    <t>Education Legally Blind</t>
  </si>
  <si>
    <t xml:space="preserve">Homeowners Tax Relief-Elderly </t>
  </si>
  <si>
    <t>Tax Relief for the Elderly-Freeze</t>
  </si>
  <si>
    <t>Reims.-Low Income Veterans</t>
  </si>
  <si>
    <t>Reimb. - Disabled</t>
  </si>
  <si>
    <t>Low Income Tax Abate. Program</t>
  </si>
  <si>
    <t>PILOT: Boats</t>
  </si>
  <si>
    <t>PILOT: Machinery/Equipment</t>
  </si>
  <si>
    <t>Shell Fish</t>
  </si>
  <si>
    <t>Town Aid: Roads</t>
  </si>
  <si>
    <t>Municipal Revenue Sharing (MRSA Account)</t>
  </si>
  <si>
    <t>Municipal Revenue sharing Grant</t>
  </si>
  <si>
    <t>Grants for Municipal Projects</t>
  </si>
  <si>
    <t>State Revenue Initiative</t>
  </si>
  <si>
    <t>FY 18-19</t>
  </si>
  <si>
    <t>PT 2060</t>
  </si>
  <si>
    <t>214 - POLICEK-9 UNIT</t>
  </si>
  <si>
    <t>CDBG Financial Analyst</t>
  </si>
  <si>
    <t>***CDBG Reimbursement***</t>
  </si>
  <si>
    <t>Chief Payroll Auditor</t>
  </si>
  <si>
    <t>Alliance Grant Funding</t>
  </si>
  <si>
    <t>BOE INCREASE</t>
  </si>
  <si>
    <t>Administrative Assistant II</t>
  </si>
  <si>
    <t>LEGAL SERVICES</t>
  </si>
  <si>
    <t>D120</t>
  </si>
  <si>
    <t>PAYDIFFERENTIAL</t>
  </si>
  <si>
    <t>Code enforcement Officer</t>
  </si>
  <si>
    <t>Project Manager/foreperson</t>
  </si>
  <si>
    <t>Executive Administrative Assistant</t>
  </si>
  <si>
    <t>938-  AMERICAN MEDICAL RESPONSE MEDCOM (FORMERLY C-MED)</t>
  </si>
  <si>
    <t>OVERTIME FOR EVENTS</t>
  </si>
  <si>
    <t>Body Worn Camera Tech Assistant</t>
  </si>
  <si>
    <t>208 - SUPPORT SERVICES</t>
  </si>
  <si>
    <t>Director of Planning and Comm</t>
  </si>
  <si>
    <t>Personal Property</t>
  </si>
  <si>
    <t>Firefighter/EMT</t>
  </si>
  <si>
    <t>EMPLOYEE CONSESSIONS</t>
  </si>
  <si>
    <t>Receptionist/Citizens Specialist</t>
  </si>
  <si>
    <t>Salary Stipends</t>
  </si>
  <si>
    <t>Public Relations Specialist</t>
  </si>
  <si>
    <t>BOND PREMIUM SAVINGS</t>
  </si>
  <si>
    <t xml:space="preserve"> State Grants for Education Sub-Total:</t>
  </si>
  <si>
    <t xml:space="preserve"> State Grants: Non- Education Sub-Total</t>
  </si>
  <si>
    <t>Sub-Total Current Taxes</t>
  </si>
  <si>
    <t>Sub-Total Delinquent Taxes</t>
  </si>
  <si>
    <t xml:space="preserve"> Payments in Lieu of Taxes Sub-Total</t>
  </si>
  <si>
    <t xml:space="preserve"> Other Taxes and Assessments Sub-Total</t>
  </si>
  <si>
    <t xml:space="preserve"> Miscellaneous Revenue Sub-Total</t>
  </si>
  <si>
    <t xml:space="preserve"> Other Revenue Sub-Total</t>
  </si>
  <si>
    <t>Department No. &amp; Name</t>
  </si>
  <si>
    <t xml:space="preserve">404 - VARIOUS ORGANIZATIONS </t>
  </si>
  <si>
    <t>Scott Lewis Settlement</t>
  </si>
  <si>
    <t>Refunding / Refinacing Savings</t>
  </si>
  <si>
    <t>Bond Premium Savings</t>
  </si>
  <si>
    <t>Debt Service (Principal + Interest)</t>
  </si>
  <si>
    <t xml:space="preserve">Worker Compensation </t>
  </si>
  <si>
    <t>A5070</t>
  </si>
  <si>
    <t>A5075</t>
  </si>
  <si>
    <t>A5080</t>
  </si>
  <si>
    <t>D880</t>
  </si>
  <si>
    <t>D890</t>
  </si>
  <si>
    <t>Books, MAPS, ETC.</t>
  </si>
  <si>
    <t>Books MAPS</t>
  </si>
  <si>
    <t>Remove replenishment funding</t>
  </si>
  <si>
    <t>misc.</t>
  </si>
  <si>
    <t>Inter-district</t>
  </si>
  <si>
    <t>Emergency Management Assistant</t>
  </si>
  <si>
    <t>Executive Administrative Assist</t>
  </si>
  <si>
    <t>TBD</t>
  </si>
  <si>
    <t>.</t>
  </si>
  <si>
    <t>940-  PENSION TASK FORCE</t>
  </si>
  <si>
    <t>941-  HEALTHCARE  TASK FORCE</t>
  </si>
  <si>
    <t xml:space="preserve">Deputy IT Manager/Public Safety </t>
  </si>
  <si>
    <t>Deputy IT Manager</t>
  </si>
  <si>
    <t>Information and Tech Director</t>
  </si>
  <si>
    <t>Financial/Program Analyst</t>
  </si>
  <si>
    <t>YOUTH SERVICES</t>
  </si>
  <si>
    <t>E19001</t>
  </si>
  <si>
    <t>E19002</t>
  </si>
  <si>
    <t>Ereim</t>
  </si>
  <si>
    <t>E19004</t>
  </si>
  <si>
    <t>E10018</t>
  </si>
  <si>
    <t>E10019</t>
  </si>
  <si>
    <t>E10020</t>
  </si>
  <si>
    <t>E19003</t>
  </si>
  <si>
    <t>E19009</t>
  </si>
  <si>
    <t>E19011</t>
  </si>
  <si>
    <t>E19010</t>
  </si>
  <si>
    <t>E19012</t>
  </si>
  <si>
    <t>D4430</t>
  </si>
  <si>
    <t>D4460</t>
  </si>
  <si>
    <t>D4480</t>
  </si>
  <si>
    <t>E19013</t>
  </si>
  <si>
    <t>E19014</t>
  </si>
  <si>
    <t>E19015</t>
  </si>
  <si>
    <t>E19016</t>
  </si>
  <si>
    <t>E19017</t>
  </si>
  <si>
    <t>E3050</t>
  </si>
  <si>
    <t>E19018</t>
  </si>
  <si>
    <t>E16001</t>
  </si>
  <si>
    <t>E19019</t>
  </si>
  <si>
    <t>E19120</t>
  </si>
  <si>
    <t>S100</t>
  </si>
  <si>
    <t>EXMGMT</t>
  </si>
  <si>
    <t>EXMGT</t>
  </si>
  <si>
    <t>TBF</t>
  </si>
  <si>
    <t>1303-C</t>
  </si>
  <si>
    <t>ELECT</t>
  </si>
  <si>
    <t>1303-N</t>
  </si>
  <si>
    <t>FY 19-20</t>
  </si>
  <si>
    <t>E6</t>
  </si>
  <si>
    <t>E9</t>
  </si>
  <si>
    <t>E8</t>
  </si>
  <si>
    <t>E7</t>
  </si>
  <si>
    <t>E5</t>
  </si>
  <si>
    <t>E4</t>
  </si>
  <si>
    <t>E3</t>
  </si>
  <si>
    <t>E1</t>
  </si>
  <si>
    <t>NE3</t>
  </si>
  <si>
    <t>NE2</t>
  </si>
  <si>
    <t>NE1</t>
  </si>
  <si>
    <t>Bilingual City Clerk Specialist</t>
  </si>
  <si>
    <t>Municipal Stabilization Grant</t>
  </si>
  <si>
    <t xml:space="preserve">SALARY RESERVE </t>
  </si>
  <si>
    <t xml:space="preserve">MEDICAL SELF/ FUND BALANCE </t>
  </si>
  <si>
    <t>VACANCY SAVINGS/CONCESSIONS</t>
  </si>
  <si>
    <t>Back tax invest or Tax Analyst</t>
  </si>
  <si>
    <t xml:space="preserve">Supplemental Motor Vehicle </t>
  </si>
  <si>
    <t>Property Tax Initiatives</t>
  </si>
  <si>
    <t xml:space="preserve">Real &amp; Personal Property </t>
  </si>
  <si>
    <t>Interest and Penalties</t>
  </si>
  <si>
    <t>Special Education Reimbursment</t>
  </si>
  <si>
    <t>State Aid for Construction &amp; Reconstruction</t>
  </si>
  <si>
    <t>Ofc of Technology</t>
  </si>
  <si>
    <t>Other Agencies</t>
  </si>
  <si>
    <t>Maps/Bid Documents</t>
  </si>
  <si>
    <t>Parks-Lghthse.-Adm&amp;Concession</t>
  </si>
  <si>
    <t>Park Dept.-Carousel &amp; Bldng</t>
  </si>
  <si>
    <t>Park Dept.-Other Fees</t>
  </si>
  <si>
    <t xml:space="preserve">Town Clerk/City Clerk </t>
  </si>
  <si>
    <t>Police - Animal Shelter</t>
  </si>
  <si>
    <t>Police - General Finger Printing</t>
  </si>
  <si>
    <t xml:space="preserve">Fire Services Medical Response Billing </t>
  </si>
  <si>
    <t>Fire Services Vacant Building</t>
  </si>
  <si>
    <t>School Based Health Clinic Permit Fee (Per-Site)</t>
  </si>
  <si>
    <t>Engineers - Cost Recovery</t>
  </si>
  <si>
    <t>Health Services</t>
  </si>
  <si>
    <t>Registrar of Vital Stats.</t>
  </si>
  <si>
    <t xml:space="preserve">Mandatory School Health Screenings </t>
  </si>
  <si>
    <t>Public Space Lic./Permits (Public Works)</t>
  </si>
  <si>
    <t>Public Works Evictions</t>
  </si>
  <si>
    <t>Public Works Bulk Trash Pick Up</t>
  </si>
  <si>
    <t>Residential Parking</t>
  </si>
  <si>
    <t>Traffic &amp; Parking/Meter Receipts</t>
  </si>
  <si>
    <t>Permit and License Center - OBIE</t>
  </si>
  <si>
    <t>LCI Ticket Collections/Clean City fines</t>
  </si>
  <si>
    <t>High School Athletics</t>
  </si>
  <si>
    <t>Interest Income</t>
  </si>
  <si>
    <t>Parks Employee Rents</t>
  </si>
  <si>
    <t>Misc Comm Dev Rent</t>
  </si>
  <si>
    <t>Coliseum Lots</t>
  </si>
  <si>
    <t>Parking Space Rental</t>
  </si>
  <si>
    <t>Superior Court</t>
  </si>
  <si>
    <t>Police - False Alarm Ordinance</t>
  </si>
  <si>
    <t xml:space="preserve">Parking Tags  </t>
  </si>
  <si>
    <t>Public Works: Public Space Violations</t>
  </si>
  <si>
    <t>So Central Regional Water Auth.</t>
  </si>
  <si>
    <t>Parking Authority PILOTS</t>
  </si>
  <si>
    <t>GNHWPCA:PILOT</t>
  </si>
  <si>
    <t>52 Howe Street</t>
  </si>
  <si>
    <t>Trinity Housing (Q Terrace, Phase III, Rowe)</t>
  </si>
  <si>
    <t xml:space="preserve">NHPA: PILOT </t>
  </si>
  <si>
    <t>Eastview PILOT</t>
  </si>
  <si>
    <t>Ninth Square</t>
  </si>
  <si>
    <t>Real Estate Conveyance Tax</t>
  </si>
  <si>
    <t>Yale Payment-Fire Services</t>
  </si>
  <si>
    <t>Air Rights Garage</t>
  </si>
  <si>
    <t>BABS Revenue</t>
  </si>
  <si>
    <t>Off Track Betting</t>
  </si>
  <si>
    <t>Personal Motor Vehicle Reimb</t>
  </si>
  <si>
    <t>Neigh. Pres Loan Payments</t>
  </si>
  <si>
    <t>Voluntary Payments</t>
  </si>
  <si>
    <t>Sale of Assets -Economic Development</t>
  </si>
  <si>
    <t>Liquidation of Grove Street Trust</t>
  </si>
  <si>
    <t>Police Vehicle Extra Duty</t>
  </si>
  <si>
    <t xml:space="preserve">Current City Taxes:  </t>
  </si>
  <si>
    <t xml:space="preserve">Delinquent City Taxes: </t>
  </si>
  <si>
    <t>State Grants for Education:</t>
  </si>
  <si>
    <t>State Grants: Non- Education</t>
  </si>
  <si>
    <t>Licenses/Permits/Services &amp; Fees:</t>
  </si>
  <si>
    <t>Income from Short Term Investments:</t>
  </si>
  <si>
    <t xml:space="preserve">Received from Rents: </t>
  </si>
  <si>
    <t>Received from Fines:</t>
  </si>
  <si>
    <t>Payments in Lieu of Taxes:</t>
  </si>
  <si>
    <t>Other Taxes and Assessments:</t>
  </si>
  <si>
    <t>Miscellaneous:</t>
  </si>
  <si>
    <t>Other Revenue</t>
  </si>
  <si>
    <t>D110</t>
  </si>
  <si>
    <t>Personnel Analyst</t>
  </si>
  <si>
    <t>FY 20-21</t>
  </si>
  <si>
    <t>FY 21-22</t>
  </si>
  <si>
    <t>FY 22-23</t>
  </si>
  <si>
    <t>FY 23-24</t>
  </si>
  <si>
    <t>Bargaining Unit</t>
  </si>
  <si>
    <t>FY 20-22</t>
  </si>
  <si>
    <t>FY 20-23</t>
  </si>
  <si>
    <t>FY 20-24</t>
  </si>
  <si>
    <t>Sale of 45 Nash and Brodway Lot</t>
  </si>
  <si>
    <t>Revenue Shortfall</t>
  </si>
  <si>
    <t>Parks - Kiosks/nbvendors</t>
  </si>
  <si>
    <t>Public Works Fees</t>
  </si>
  <si>
    <t>Towers Licenses</t>
  </si>
  <si>
    <t>CEO FINES</t>
  </si>
  <si>
    <t>Air Rights Garage - Temple Medical</t>
  </si>
  <si>
    <t>Temple Arcade</t>
  </si>
  <si>
    <t xml:space="preserve"> Hospital of St. Raphael</t>
  </si>
  <si>
    <t>Fire Insurance Recoveries</t>
  </si>
  <si>
    <t>Welfare Department</t>
  </si>
  <si>
    <t>NHPA: DEFEASEMENT</t>
  </si>
  <si>
    <t>Bond Fund Premium</t>
  </si>
  <si>
    <t>Sale of Dwight School</t>
  </si>
  <si>
    <t>Regional WPCA Rate Stabilization</t>
  </si>
  <si>
    <t>Sale of Martin Luther King School</t>
  </si>
  <si>
    <t>Sale of Assets - 234 Legion Avenue</t>
  </si>
  <si>
    <t>Premium from the proceeds of 2014 Issue B</t>
  </si>
  <si>
    <t>LIBRARY</t>
  </si>
  <si>
    <t>PARKS AND RECREATION</t>
  </si>
  <si>
    <t>POLICE SERVICES</t>
  </si>
  <si>
    <t>FIRE SERVICES</t>
  </si>
  <si>
    <t>COMMUNITY SERVICES</t>
  </si>
  <si>
    <t>SEWER USE</t>
  </si>
  <si>
    <t>AGENCY ROLLUP TOTALS</t>
  </si>
  <si>
    <t>101-Controllers Office-Administration</t>
  </si>
  <si>
    <t>107-Office Of Management and Budget</t>
  </si>
  <si>
    <t>101-Legislative Services</t>
  </si>
  <si>
    <t>102-Board of Alders</t>
  </si>
  <si>
    <t>101-Mayors Administration</t>
  </si>
  <si>
    <t>102-Office of Development and Policy</t>
  </si>
  <si>
    <t>111-BOARD OF ALDERS</t>
  </si>
  <si>
    <t>101-Administration</t>
  </si>
  <si>
    <t>102-Public Safety</t>
  </si>
  <si>
    <t>131-Human Resources Administration</t>
  </si>
  <si>
    <t>101-Administration/Law Department</t>
  </si>
  <si>
    <t>134-Labor Relations</t>
  </si>
  <si>
    <t>109-Internal Audit</t>
  </si>
  <si>
    <t>110-Accounting and Treasury</t>
  </si>
  <si>
    <t>111-Tax Collector Office</t>
  </si>
  <si>
    <t>137 FINANCE</t>
  </si>
  <si>
    <t>112-Information and Technology</t>
  </si>
  <si>
    <t>113-Payroll and Pension</t>
  </si>
  <si>
    <t>114-Accounts Payable</t>
  </si>
  <si>
    <t>115-Purchasing</t>
  </si>
  <si>
    <t>130-Accounts Recievable</t>
  </si>
  <si>
    <t>138 Information and Technology</t>
  </si>
  <si>
    <t>139 Office of Assessment</t>
  </si>
  <si>
    <t>115-Building Maintenance</t>
  </si>
  <si>
    <t>116-Technical Services</t>
  </si>
  <si>
    <t>117-Public Service</t>
  </si>
  <si>
    <t>119-Tree Division</t>
  </si>
  <si>
    <t>120-General Maintenance</t>
  </si>
  <si>
    <t>122-Nature Recreation</t>
  </si>
  <si>
    <t>123-Community Recreation</t>
  </si>
  <si>
    <t>124-Seasonal/Summer</t>
  </si>
  <si>
    <t>125-Part Time &amp; Seasonal/ Maintenance</t>
  </si>
  <si>
    <t xml:space="preserve">128-Part-Time Election </t>
  </si>
  <si>
    <t>101-Chiefs Office</t>
  </si>
  <si>
    <t>204-Operations/Patrol</t>
  </si>
  <si>
    <t>208-Support Services</t>
  </si>
  <si>
    <t>213-Animal Shelter</t>
  </si>
  <si>
    <t>101-Administration &amp; Training</t>
  </si>
  <si>
    <t>226-Investigation &amp; Inspection</t>
  </si>
  <si>
    <t>227-Apparatus &amp; Building Maintenance</t>
  </si>
  <si>
    <t>230-Fire Suppression &amp; E M S</t>
  </si>
  <si>
    <t>210-Vehicle Maintenance</t>
  </si>
  <si>
    <t>801-Public Space</t>
  </si>
  <si>
    <t>803-Streets</t>
  </si>
  <si>
    <t>807-Bridges</t>
  </si>
  <si>
    <t>810-Refuse and Recyling</t>
  </si>
  <si>
    <t>102-Stormwater/Envirormental Management</t>
  </si>
  <si>
    <t>759-Traffic Control</t>
  </si>
  <si>
    <t>760-School Crossing Guards</t>
  </si>
  <si>
    <t>761-Transportation System Mgmt.</t>
  </si>
  <si>
    <t>PT 20002</t>
  </si>
  <si>
    <t>Financial Administrative Assistant</t>
  </si>
  <si>
    <t>215 -POLICE CENTRAL SVC</t>
  </si>
  <si>
    <t>Administration and Finance Manager</t>
  </si>
  <si>
    <t xml:space="preserve">Building Inspections </t>
  </si>
  <si>
    <t>TT&amp;P Permits</t>
  </si>
  <si>
    <t>VACATION/HOLIDAY</t>
  </si>
  <si>
    <t>PUBLIC SAFETY 911</t>
  </si>
  <si>
    <t>934 - DEMOCRACY FUND</t>
  </si>
  <si>
    <t>Collection Fees</t>
  </si>
  <si>
    <t>FILL IN OVERTIME</t>
  </si>
  <si>
    <t>PT Collections Svc Rep</t>
  </si>
  <si>
    <t>Traffic Maint. Work II</t>
  </si>
  <si>
    <t>Legal Executive Administrative</t>
  </si>
  <si>
    <t>Heavy Equipment Operator II</t>
  </si>
  <si>
    <t>Lead Mechanic [III]</t>
  </si>
  <si>
    <t>Equipment Operator IV A</t>
  </si>
  <si>
    <t>D4030</t>
  </si>
  <si>
    <t>PT Accounts Payable Auditor II</t>
  </si>
  <si>
    <t>Accounts Payable Auditor II</t>
  </si>
  <si>
    <t>205-Detention Center</t>
  </si>
  <si>
    <t>CITY LIABILITY/INSURANCE POLICIES</t>
  </si>
  <si>
    <t>PUBLIC LIABILITY/LITIGATION ACCOUNT</t>
  </si>
  <si>
    <t>PT Crossing guards</t>
  </si>
  <si>
    <t>Field Service Representative</t>
  </si>
  <si>
    <t>143 - FINANCE CENTRAL UTILITIES AND MAINTENANCE</t>
  </si>
  <si>
    <t>TRAFFIC AND PARKING/ENGINEERING</t>
  </si>
  <si>
    <t>Personal Property Audit</t>
  </si>
  <si>
    <t>Police Records Clerk II</t>
  </si>
  <si>
    <t>Part-Time Employee count</t>
  </si>
  <si>
    <t>Grand Total of Agency Count</t>
  </si>
  <si>
    <t>W1</t>
  </si>
  <si>
    <t>W2</t>
  </si>
  <si>
    <t>W3</t>
  </si>
  <si>
    <t>W4</t>
  </si>
  <si>
    <t>W5</t>
  </si>
  <si>
    <t>W6</t>
  </si>
  <si>
    <t>W7</t>
  </si>
  <si>
    <t>W8</t>
  </si>
  <si>
    <t>W9</t>
  </si>
  <si>
    <t>W10</t>
  </si>
  <si>
    <t>W11</t>
  </si>
  <si>
    <t>W12</t>
  </si>
  <si>
    <t>W13</t>
  </si>
  <si>
    <t>W14</t>
  </si>
  <si>
    <t>W15</t>
  </si>
  <si>
    <t>W16</t>
  </si>
  <si>
    <t>W17</t>
  </si>
  <si>
    <t>W18</t>
  </si>
  <si>
    <t>W19</t>
  </si>
  <si>
    <t>W20</t>
  </si>
  <si>
    <t>W21</t>
  </si>
  <si>
    <t>W22</t>
  </si>
  <si>
    <t>W23</t>
  </si>
  <si>
    <t>W24</t>
  </si>
  <si>
    <t>W25</t>
  </si>
  <si>
    <t>W26</t>
  </si>
  <si>
    <t>W27</t>
  </si>
  <si>
    <t>W28</t>
  </si>
  <si>
    <t>W29</t>
  </si>
  <si>
    <t>W30</t>
  </si>
  <si>
    <t>PT2080</t>
  </si>
  <si>
    <t>PT2090</t>
  </si>
  <si>
    <t>PT2100</t>
  </si>
  <si>
    <t>PT13011</t>
  </si>
  <si>
    <t>PT13012</t>
  </si>
  <si>
    <t>PT16003</t>
  </si>
  <si>
    <t>PT 310</t>
  </si>
  <si>
    <t>PT 320</t>
  </si>
  <si>
    <t>PT 330</t>
  </si>
  <si>
    <t>PT 340</t>
  </si>
  <si>
    <t>PT 350</t>
  </si>
  <si>
    <t>PT 360</t>
  </si>
  <si>
    <t>PT 370</t>
  </si>
  <si>
    <t>PT 380</t>
  </si>
  <si>
    <t>PT 390</t>
  </si>
  <si>
    <t>PT 400</t>
  </si>
  <si>
    <t>PT 420</t>
  </si>
  <si>
    <t>PT 430</t>
  </si>
  <si>
    <t>PT 440</t>
  </si>
  <si>
    <t>PT 450</t>
  </si>
  <si>
    <t>PT 460</t>
  </si>
  <si>
    <t>PT 470</t>
  </si>
  <si>
    <t>PT 480</t>
  </si>
  <si>
    <t>PT 490</t>
  </si>
  <si>
    <t>PT 500</t>
  </si>
  <si>
    <t>PT 510</t>
  </si>
  <si>
    <t>PT 520</t>
  </si>
  <si>
    <t>PT 530</t>
  </si>
  <si>
    <t>PT 540</t>
  </si>
  <si>
    <t>PT 560</t>
  </si>
  <si>
    <t>PT 570</t>
  </si>
  <si>
    <t>PT 580</t>
  </si>
  <si>
    <t>PT 590</t>
  </si>
  <si>
    <t>PT 600</t>
  </si>
  <si>
    <t>PT 620</t>
  </si>
  <si>
    <t>PT 630</t>
  </si>
  <si>
    <t>PT 640</t>
  </si>
  <si>
    <t>PT 650</t>
  </si>
  <si>
    <t>PT 660</t>
  </si>
  <si>
    <t>PT 670</t>
  </si>
  <si>
    <t>PT 680</t>
  </si>
  <si>
    <t>PT 690</t>
  </si>
  <si>
    <t>PT 700</t>
  </si>
  <si>
    <t>PT 710</t>
  </si>
  <si>
    <t>PT 740</t>
  </si>
  <si>
    <t>PT 750</t>
  </si>
  <si>
    <t>PT 760</t>
  </si>
  <si>
    <t>PT 780</t>
  </si>
  <si>
    <t>PT 790</t>
  </si>
  <si>
    <t>PT 800</t>
  </si>
  <si>
    <t>PT 810</t>
  </si>
  <si>
    <t>PT 820</t>
  </si>
  <si>
    <t>PT 830</t>
  </si>
  <si>
    <t>PT 840</t>
  </si>
  <si>
    <t>PT 850</t>
  </si>
  <si>
    <t>PT 860</t>
  </si>
  <si>
    <t>PT 870</t>
  </si>
  <si>
    <t>PT 880</t>
  </si>
  <si>
    <t>PT 16001</t>
  </si>
  <si>
    <t>PT 16002</t>
  </si>
  <si>
    <t>PT 16003</t>
  </si>
  <si>
    <t>PT 16004</t>
  </si>
  <si>
    <t>PT 16005</t>
  </si>
  <si>
    <t>PT 20000</t>
  </si>
  <si>
    <t xml:space="preserve">Deputy Manager/Public Safety </t>
  </si>
  <si>
    <t xml:space="preserve">Deputy Manager/Applications </t>
  </si>
  <si>
    <t>Deputy  Transportation TTP</t>
  </si>
  <si>
    <t>HEATING FUEL</t>
  </si>
  <si>
    <t>GAS AND OIL</t>
  </si>
  <si>
    <t>HEALTH DEPARTMENT</t>
  </si>
  <si>
    <t>PUBLIC WORK</t>
  </si>
  <si>
    <t>TRAFFIC AND PARKING</t>
  </si>
  <si>
    <t>Farnham Court PILOT</t>
  </si>
  <si>
    <t>Police - Towing  Fee</t>
  </si>
  <si>
    <t>BOE Reimbursement</t>
  </si>
  <si>
    <t>Data Control Clerk II (PT)</t>
  </si>
  <si>
    <t>Tree Foreman</t>
  </si>
  <si>
    <t>Full-Time Equivalent [FTE] count</t>
  </si>
  <si>
    <t>Deputy Housing Code Enforcement</t>
  </si>
  <si>
    <t>Acquisition/Disposition Coord.</t>
  </si>
  <si>
    <t>Central Utilities</t>
  </si>
  <si>
    <t>Vacancy &amp; Non-Personnel Savings</t>
  </si>
  <si>
    <t>FOR THE FISCAL YEAR JULY 1, 2019 THROUGH JUNE 30, 2020</t>
  </si>
  <si>
    <t>of the City of New Haven for the period July 1, 2019 through June 30, 2020, as follows:</t>
  </si>
  <si>
    <t>Executive Mgmt Pension Contribution</t>
  </si>
  <si>
    <t>State Teacher Retirement System</t>
  </si>
  <si>
    <t>CITY GENERAL FUND ONLY (NON-EDUCATION)</t>
  </si>
  <si>
    <t>GRAND TOTAL OF GENERAL FUND</t>
  </si>
  <si>
    <t>Deputy Dir-TTP Operations / Traffic Project Engineer</t>
  </si>
  <si>
    <t>131 MAYOR'S OFFICE</t>
  </si>
  <si>
    <t xml:space="preserve">132  CHIEF ADMINISTRATIVE OFFICE </t>
  </si>
  <si>
    <t>762-U.S. CENSUS COMPLETE COUNT COMMITTEE</t>
  </si>
  <si>
    <t>MAYOR'S BUDGET</t>
  </si>
  <si>
    <t>MAYOR'S PROPOSED</t>
  </si>
  <si>
    <t>939-  CIVILIAN REVIEW BOARD</t>
  </si>
  <si>
    <t>BOA BUDGET</t>
  </si>
  <si>
    <t>BOOKS, MAPS ETC</t>
  </si>
  <si>
    <t>Pension Administrator</t>
  </si>
  <si>
    <t>Asst Building Plumbing Inspector</t>
  </si>
  <si>
    <t>Property Maintenance Foreman</t>
  </si>
  <si>
    <t>MISC EXPENSE</t>
  </si>
  <si>
    <t>FY 20 BOA vs. FY 19 BOA</t>
  </si>
  <si>
    <t>FY 20 MAYOR vs. FY 19 BOA</t>
  </si>
  <si>
    <t xml:space="preserve"> Police Officer / Lateral </t>
  </si>
  <si>
    <t>**** Classes not at  Police Officer / Lateral  / Lateral  / Lateral rate of pay***</t>
  </si>
  <si>
    <t>942 FAMILY JUSTICE CENTER (BH CARE)</t>
  </si>
  <si>
    <t>943-  NEW HAVEN WORKS</t>
  </si>
  <si>
    <t>944-  COMMISSION ON AFFORDABLE HOUSING</t>
  </si>
  <si>
    <t>Deputy/Program Admin</t>
  </si>
  <si>
    <t>Assumed vacancy savings and non-personnel savings.</t>
  </si>
  <si>
    <t xml:space="preserve">F </t>
  </si>
  <si>
    <t>Code Enforcement Working Supervisor</t>
  </si>
  <si>
    <t>Public Space Code Enforcement Officer</t>
  </si>
  <si>
    <t>A5090</t>
  </si>
  <si>
    <t>Detective Attrition</t>
  </si>
  <si>
    <t xml:space="preserve">Administrative Assistant  </t>
  </si>
  <si>
    <t>ROLLING STOCK</t>
  </si>
  <si>
    <t>Zoning Officer</t>
  </si>
  <si>
    <t>Supervisor of Workforce Dev</t>
  </si>
  <si>
    <t>Executive Assistant</t>
  </si>
  <si>
    <t>763-CANAL DOCK BOAT HOUSE</t>
  </si>
  <si>
    <t>Advocate / Investigator</t>
  </si>
  <si>
    <t>Construction Compliance Coordinator</t>
  </si>
  <si>
    <t>Contract Compliance Director</t>
  </si>
  <si>
    <t>PT 21005</t>
  </si>
  <si>
    <t>D650</t>
  </si>
  <si>
    <t>Payroll/Pension Supervisor</t>
  </si>
  <si>
    <t>Yale University Voluntary Payment</t>
  </si>
  <si>
    <t>Yale New Haven Hospital Voluntary Payment</t>
  </si>
  <si>
    <t>Elections/Land Records Specialist</t>
  </si>
  <si>
    <t>PT 13010</t>
  </si>
  <si>
    <t>Legislative Asst Policy Analyst</t>
  </si>
  <si>
    <t>NE-2</t>
  </si>
  <si>
    <t xml:space="preserve">Lead Mechanic Fire </t>
  </si>
  <si>
    <t>DEPT REQUEST 10%</t>
  </si>
  <si>
    <t>SALARY REDUCTIONS</t>
  </si>
  <si>
    <t>PT 20001</t>
  </si>
  <si>
    <t>Equipment Operator I-III</t>
  </si>
  <si>
    <t xml:space="preserve">Parking Tags-Street Sweeping  </t>
  </si>
  <si>
    <t xml:space="preserve">Vehicle Registration </t>
  </si>
  <si>
    <t>Deliquent Tag Collections</t>
  </si>
  <si>
    <t>FOR THE FISCAL YEAR JULY 1, 2020 THROUGH JUNE 30, 2021</t>
  </si>
  <si>
    <t xml:space="preserve">FY 21 Mayors vs FY 20 </t>
  </si>
  <si>
    <t>Deputy Director Public Health</t>
  </si>
  <si>
    <t>Labor Relations Specialist</t>
  </si>
  <si>
    <t>Lead Inspector</t>
  </si>
  <si>
    <t>Partnership Support and Contributions</t>
  </si>
  <si>
    <t>Status Quo budget for FY 2020-21</t>
  </si>
  <si>
    <t>Eliminated vacant position 3330 Assistant to the Mayor and reduced other contractual services budget</t>
  </si>
  <si>
    <t xml:space="preserve">Eliminated Deputy City Clerk position from the budget due to a retirement. Overtime, Other Contractual Service and UNH COOP Internship program (temporary and part-time help) funding reduced. </t>
  </si>
  <si>
    <t>Reduced legal service account in Law Department and Labor Relations account</t>
  </si>
  <si>
    <t xml:space="preserve">Status quo budget for FY 2020-21. Reduced Registration, Dues, and Subscriptions, Temporary and Part Time Help (Interns), and Contractual Services to accommodate the increase in IT Maintenance account. 		</t>
  </si>
  <si>
    <t xml:space="preserve">Consolidated utilities, gas, and oil into one central department for more accurate accounting. </t>
  </si>
  <si>
    <t xml:space="preserve">Vacant position 1002 Office Manager to $1.00 and reduced other contractual services account. </t>
  </si>
  <si>
    <t>Reduced Other Contractual Services, Maintenance agreements, and various non-personnel accounts</t>
  </si>
  <si>
    <t xml:space="preserve">Status quo budget for FY 2020-21	</t>
  </si>
  <si>
    <t xml:space="preserve">Added staff increases including Democratic and Republican. To accommodate staffing increases, part-time elections stipend was reduced. Increase in Other Contractual Services due to Presidential Election. </t>
  </si>
  <si>
    <t xml:space="preserve">Eliminated vacant 911 Operator Dispatcher III and II position 	</t>
  </si>
  <si>
    <t xml:space="preserve">Eliminated twelve fire positions and added three Captains and one Lieutenant.  Status quo on overtime. Non-Personnel training reduced by $100K. 	</t>
  </si>
  <si>
    <t xml:space="preserve">Eliminated two vacant Lead Inspector positions, Public Health Nurse Coordinator, and Director of Maternal Child and Health. Vacant Public Health Nurse position to $1.00. Created a new position of Deputy Director of Public Health.  Reduced Other Materials and Supplies and Temporary and Part-Time Help non-personnel accounts. </t>
  </si>
  <si>
    <t>Status quo budget for FY 2020-21</t>
  </si>
  <si>
    <t>Reduced Temporary and Part-Time Help Budget</t>
  </si>
  <si>
    <t>Status Quo Budget for FY 2020-21</t>
  </si>
  <si>
    <t xml:space="preserve">Reduced non-personnel cost accounts (Other Contractual Services and Temporary and Part-Time Help). Moved Arts, Culture and Tourism from Community Services Administrations to Economic Development Administration. Also, created Dixwell Q-House line for Other Contractual Services. </t>
  </si>
  <si>
    <t xml:space="preserve">Salary reserve for bargaining unit raises, Executive Management raises, or other personnel matters related to salaries or salary adjustments. Outstanding City contracts as of July 1, 2020 include Local 884 (Clerical), Local 3144 (Supervisory, professional), Local 1303 (Nurses), Local 1303 (Corporation Counsel) and Local 424 Unit 128 (Blue Collar – Formerly local 71). 	</t>
  </si>
  <si>
    <t>New Haven works increased by $50,000 and New Haven Boys and Girls Club added for $50,000</t>
  </si>
  <si>
    <t>Transportation Services for Private and Parochial schools per State of Connecticut general statute. The contractual increase is based on First Student Contract</t>
  </si>
  <si>
    <t xml:space="preserve">Reduction to storm water other contractual services, temporary and part-time help and repairs and maintenance. </t>
  </si>
  <si>
    <t>Based on aggregate Debt Service schedule from the November 2019 refunding schedule. Assumes ($2.2M) in debt savings from refunding in Fiscal Year 2020</t>
  </si>
  <si>
    <t xml:space="preserve">Payments on existing master lease schedules. There is no additional funding request for vehicles or equipment. </t>
  </si>
  <si>
    <t>Tweed New Haven Airport Authority reduced to $300,000, Market New Haven contribution eliminated in FY 2020 ($300,000), and  added Canal Boat House for $50,000</t>
  </si>
  <si>
    <t xml:space="preserve">Moved Special Projects Director position from special fund to general fund. </t>
  </si>
  <si>
    <t xml:space="preserve">Two vacant Parking Enforcement Officer position reduced to $1.00, Increase in crossing guard from $370,000 to $415,000.  Reduced other contractual services account  </t>
  </si>
  <si>
    <t xml:space="preserve">Status quo budget for FY 2020-21
</t>
  </si>
  <si>
    <t xml:space="preserve">Status quo budget for FY 2020-21.	</t>
  </si>
  <si>
    <t xml:space="preserve">Added Arts, Culture and Tourism as a division in Economic Development Administration. The funds were previously budgeted in Community Services salary and other contractual services account. </t>
  </si>
  <si>
    <t>Status quo budget</t>
  </si>
  <si>
    <t xml:space="preserve">Pensions increased based on pension ARC recommendation.		</t>
  </si>
  <si>
    <t xml:space="preserve">Added $700,000 for general liability insurances based on current year premiums. 
</t>
  </si>
  <si>
    <t xml:space="preserve">Status quo on Health Insurance, Workers Compensation and other employee benefits. </t>
  </si>
  <si>
    <t>E - D</t>
  </si>
  <si>
    <t xml:space="preserve">Variance </t>
  </si>
  <si>
    <t>MAYOR'S PPROPOSED BUDGET</t>
  </si>
  <si>
    <t>FISCAL YEAR 2020-21</t>
  </si>
  <si>
    <t>FY 2020-21 MAYOR'S PROPOSED BUDGET</t>
  </si>
  <si>
    <t xml:space="preserve">B </t>
  </si>
  <si>
    <t>Fire Prevention Services</t>
  </si>
  <si>
    <t>Non Life Fire Harzard Registration Fees</t>
  </si>
  <si>
    <t xml:space="preserve">309  DEPARTMENT OF YOUTH AND RECREATION </t>
  </si>
  <si>
    <t>309 - DEPARTMENT OF YOUTH AND RECREATION</t>
  </si>
  <si>
    <t>Youth and Recreation Director</t>
  </si>
  <si>
    <t>go with maintenance</t>
  </si>
  <si>
    <t>103-General Maintenance and Streets</t>
  </si>
  <si>
    <t xml:space="preserve">Youth and Recreation </t>
  </si>
  <si>
    <t>Public Works and Parks</t>
  </si>
  <si>
    <t>Dept. of Public Works and Parks</t>
  </si>
  <si>
    <t>FICA &amp; Other Charges</t>
  </si>
  <si>
    <t>Medical Benefits</t>
  </si>
  <si>
    <t>Other Employee Benefits</t>
  </si>
  <si>
    <t>504-DEPARTMENT OF PARKS AND PUBLIC WORKS</t>
  </si>
  <si>
    <t>FY 2020-21 MAYORS PROPOSED BUDGET</t>
  </si>
  <si>
    <t>Merged Parks Trees, and Maintenance Services with DPW and Recreation with Youth</t>
  </si>
  <si>
    <t xml:space="preserve">The transition committee identified many priorities including improving customer service, creating efficiencies and improving the connection between Youth and Parks &amp; Recreation. Youth &amp; Recreation will merge to ensure the coordination of services and minimize the duplication of efforts to improve youth outcomes. The merger of Youth and Parks Recreation create more efficiencies and outcomes related to youth services. This will enable Youth and Recreation to work in partnership with many local service providers to ensure City youth have opportunities and experiences to learn and grow. </t>
  </si>
  <si>
    <t>he City has decided to implement a departmental realignment.  Parks &amp; Public works will come together to create operational efficiencies and improve customer service.   This will help improve the impact of service, and better coordinate efforts citywide related to streets, trees, and maintenance</t>
  </si>
  <si>
    <t xml:space="preserve">Reduced sworn position count with a savings of $3.5M (Based on FY 2020-21 Salary Scale). Reduced budgeted positions from 434 to 406. Overtime increased by $1.3M. Added Police rolling stock in the amount of $450,000 to begin the process moving items from Capital to General Fund. This will elevate the borrowing cost associated with vehicles. </t>
  </si>
  <si>
    <t>Director of Legislative Services</t>
  </si>
  <si>
    <t>Receptionist/Mayor's Office</t>
  </si>
  <si>
    <t>Deputy Dir Emergency Mgmt./Planning</t>
  </si>
  <si>
    <t>Deputy Dir Emergency Mgmt./Operations</t>
  </si>
  <si>
    <t>Manager Human Resource &amp; Benefits</t>
  </si>
  <si>
    <t>Executive Asst To Corp Counsel</t>
  </si>
  <si>
    <t>Workers' Comp &amp; Risk Mgmt. Coord</t>
  </si>
  <si>
    <t>Public Safety Human Res Mgr.</t>
  </si>
  <si>
    <t>Library Assistant I Bilingual</t>
  </si>
  <si>
    <t>Clerk Typist (Bilingual)</t>
  </si>
  <si>
    <t>Admin Customer Srvc Coordinator</t>
  </si>
  <si>
    <t>911 Op Dispatcher III</t>
  </si>
  <si>
    <t>Supervisor Of Mgmt. Services</t>
  </si>
  <si>
    <t>Superintendent/Police Vehicle</t>
  </si>
  <si>
    <t>Fire Bldg. Maint Mechanic</t>
  </si>
  <si>
    <t>Fair Rent Executive Director</t>
  </si>
  <si>
    <t>Site Equipment Resource Mgr.</t>
  </si>
  <si>
    <t>Mgr. Operations Process Improvm</t>
  </si>
  <si>
    <t>Suprvsr Construction Resource</t>
  </si>
  <si>
    <t>Asst Dir. Of Compre. Planning</t>
  </si>
  <si>
    <t>PT1290</t>
  </si>
  <si>
    <t>801- PUBLIC SPACE</t>
  </si>
  <si>
    <t>163- GENERAL MAINTENCE AND STREETS</t>
  </si>
  <si>
    <t>210- VEHICLE MAINTENANCE</t>
  </si>
  <si>
    <t>164 - DIXWELL Q-HOUSE</t>
  </si>
  <si>
    <t>945-  NEW HAVEN BOYS AND GIRLS CLUB</t>
  </si>
  <si>
    <t>166 - CULTURAL AFFAIRS</t>
  </si>
  <si>
    <t>of the City of New Haven for the period July 1, 2020 through June 30, 2021, as follows: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</si>
</sst>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1" formatCode="_(* #,##0_);_(* \(#,##0\);_(* &quot;-&quot;_);_(@_)"/>
    <numFmt numFmtId="44" formatCode="_(&quot;$&quot;* #,##0.00_);_(&quot;$&quot;* \(#,##0.00\);_(&quot;$&quot;* &quot;-&quot;??_);_(@_)"/>
    <numFmt numFmtId="43" formatCode="_(* #,##0.00_);_(* \(#,##0.00\);_(* &quot;-&quot;??_);_(@_)"/>
    <numFmt numFmtId="164" formatCode="00"/>
    <numFmt numFmtId="165" formatCode="0000"/>
    <numFmt numFmtId="166" formatCode="_(* #,##0_);_(* \(#,##0\);_(* &quot;-&quot;??_);_(@_)"/>
    <numFmt numFmtId="167" formatCode="#,##0;\-#,##0"/>
    <numFmt numFmtId="168" formatCode="00.0"/>
  </numFmts>
  <fonts count="6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sz val="10"/>
      <name val="Arial"/>
      <family val="2"/>
    </font>
    <font>
      <u/>
      <sz val="10"/>
      <name val="Arial"/>
      <family val="2"/>
    </font>
    <font>
      <b/>
      <sz val="12"/>
      <name val="Arial"/>
      <family val="2"/>
    </font>
    <font>
      <b/>
      <u/>
      <sz val="10"/>
      <name val="Arial"/>
      <family val="2"/>
    </font>
    <font>
      <b/>
      <u/>
      <sz val="12"/>
      <name val="Arial"/>
      <family val="2"/>
    </font>
    <font>
      <sz val="10"/>
      <name val="Arial"/>
      <family val="2"/>
    </font>
    <font>
      <b/>
      <sz val="11"/>
      <name val="Arial"/>
      <family val="2"/>
    </font>
    <font>
      <b/>
      <sz val="14"/>
      <name val="Arial"/>
      <family val="2"/>
    </font>
    <font>
      <b/>
      <sz val="10"/>
      <name val="Arial"/>
      <family val="2"/>
    </font>
    <font>
      <b/>
      <sz val="9"/>
      <name val="Arial"/>
      <family val="2"/>
    </font>
    <font>
      <sz val="9"/>
      <name val="Arial"/>
      <family val="2"/>
    </font>
    <font>
      <sz val="14"/>
      <name val="Arial"/>
      <family val="2"/>
    </font>
    <font>
      <sz val="12"/>
      <name val="Arial"/>
      <family val="2"/>
    </font>
    <font>
      <b/>
      <u/>
      <sz val="14"/>
      <name val="Arial"/>
      <family val="2"/>
    </font>
    <font>
      <sz val="11"/>
      <name val="Arial"/>
      <family val="2"/>
    </font>
    <font>
      <sz val="10"/>
      <name val="MS Sans Serif"/>
      <family val="2"/>
    </font>
    <font>
      <sz val="10"/>
      <name val="HELV"/>
    </font>
    <font>
      <b/>
      <sz val="16"/>
      <name val="Arial"/>
      <family val="2"/>
    </font>
    <font>
      <sz val="8"/>
      <name val="Arial"/>
      <family val="2"/>
    </font>
    <font>
      <b/>
      <sz val="8"/>
      <name val="Arial"/>
      <family val="2"/>
    </font>
    <font>
      <sz val="8"/>
      <name val="Arial"/>
      <family val="2"/>
    </font>
    <font>
      <b/>
      <sz val="8"/>
      <name val="Arial"/>
      <family val="2"/>
    </font>
    <font>
      <b/>
      <u val="singleAccounting"/>
      <sz val="10"/>
      <name val="Arial"/>
      <family val="2"/>
    </font>
    <font>
      <sz val="10"/>
      <color indexed="8"/>
      <name val="Arial"/>
      <family val="2"/>
    </font>
    <font>
      <b/>
      <sz val="10"/>
      <color indexed="8"/>
      <name val="Arial"/>
      <family val="2"/>
    </font>
    <font>
      <b/>
      <sz val="11"/>
      <color indexed="8"/>
      <name val="Arial"/>
      <family val="2"/>
    </font>
    <font>
      <b/>
      <u/>
      <sz val="12"/>
      <color indexed="8"/>
      <name val="Arial"/>
      <family val="2"/>
    </font>
    <font>
      <sz val="12"/>
      <color indexed="8"/>
      <name val="Arial"/>
      <family val="2"/>
    </font>
    <font>
      <sz val="11"/>
      <color indexed="8"/>
      <name val="Arial"/>
      <family val="2"/>
    </font>
    <font>
      <u val="singleAccounting"/>
      <sz val="10"/>
      <color indexed="8"/>
      <name val="Arial"/>
      <family val="2"/>
    </font>
    <font>
      <b/>
      <sz val="9.5"/>
      <name val="Arial"/>
      <family val="2"/>
    </font>
    <font>
      <sz val="9.5"/>
      <name val="Arial"/>
      <family val="2"/>
    </font>
    <font>
      <u val="singleAccounting"/>
      <sz val="11"/>
      <color indexed="8"/>
      <name val="Arial"/>
      <family val="2"/>
    </font>
    <font>
      <b/>
      <i/>
      <sz val="16"/>
      <name val="Arial"/>
      <family val="2"/>
    </font>
    <font>
      <sz val="16"/>
      <name val="Arial"/>
      <family val="2"/>
    </font>
    <font>
      <sz val="11.5"/>
      <name val="Arial"/>
      <family val="2"/>
    </font>
    <font>
      <b/>
      <u/>
      <sz val="11"/>
      <name val="Arial"/>
      <family val="2"/>
    </font>
    <font>
      <b/>
      <sz val="20"/>
      <name val="Arial"/>
      <family val="2"/>
    </font>
    <font>
      <b/>
      <sz val="18"/>
      <name val="Arial"/>
      <family val="2"/>
    </font>
    <font>
      <b/>
      <sz val="22"/>
      <name val="Arial"/>
      <family val="2"/>
    </font>
    <font>
      <sz val="7"/>
      <name val="Arial"/>
      <family val="2"/>
    </font>
    <font>
      <sz val="18"/>
      <name val="Arial"/>
      <family val="2"/>
    </font>
    <font>
      <u/>
      <sz val="11"/>
      <name val="Arial"/>
      <family val="2"/>
    </font>
    <font>
      <u/>
      <sz val="10"/>
      <color indexed="8"/>
      <name val="Times New Roman"/>
      <family val="1"/>
    </font>
    <font>
      <sz val="12"/>
      <name val="Times New Roman"/>
      <family val="1"/>
    </font>
    <font>
      <u/>
      <sz val="9.5"/>
      <name val="Arial"/>
      <family val="2"/>
    </font>
    <font>
      <u/>
      <sz val="14"/>
      <name val="Arial"/>
      <family val="2"/>
    </font>
    <font>
      <b/>
      <sz val="10.5"/>
      <name val="Arial"/>
      <family val="2"/>
    </font>
    <font>
      <sz val="10"/>
      <name val="Arial"/>
      <family val="2"/>
    </font>
    <font>
      <sz val="10"/>
      <color indexed="8"/>
      <name val="MS Sans Serif"/>
      <family val="2"/>
    </font>
    <font>
      <sz val="7"/>
      <color indexed="8"/>
      <name val="Arial"/>
      <family val="2"/>
    </font>
    <font>
      <sz val="18"/>
      <color indexed="8"/>
      <name val="Arial"/>
      <family val="2"/>
    </font>
    <font>
      <sz val="13"/>
      <name val="Arial"/>
      <family val="2"/>
    </font>
    <font>
      <sz val="8"/>
      <color rgb="FF000000"/>
      <name val="Verdana"/>
      <family val="2"/>
    </font>
    <font>
      <sz val="12"/>
      <name val="Arial Narrow"/>
      <family val="2"/>
    </font>
    <font>
      <b/>
      <sz val="17"/>
      <name val="Arial"/>
      <family val="2"/>
    </font>
    <font>
      <sz val="11"/>
      <color rgb="FF000000"/>
      <name val="Calibri"/>
      <family val="2"/>
      <scheme val="minor"/>
    </font>
    <font>
      <sz val="8"/>
      <color rgb="FF000000"/>
      <name val="Arial"/>
      <family val="2"/>
    </font>
    <font>
      <strike/>
      <sz val="10"/>
      <color indexed="8"/>
      <name val="Arial"/>
      <family val="2"/>
    </font>
    <font>
      <b/>
      <u val="singleAccounting"/>
      <sz val="11"/>
      <color indexed="8"/>
      <name val="Arial"/>
      <family val="2"/>
    </font>
    <font>
      <sz val="11"/>
      <color rgb="FF000000"/>
      <name val="Arial"/>
      <family val="2"/>
    </font>
    <font>
      <sz val="11"/>
      <color rgb="FF574123"/>
      <name val="Tahoma"/>
      <family val="2"/>
    </font>
  </fonts>
  <fills count="4">
    <fill>
      <patternFill patternType="none"/>
    </fill>
    <fill>
      <patternFill patternType="gray125"/>
    </fill>
    <fill>
      <patternFill patternType="solid">
        <fgColor theme="0"/>
        <bgColor indexed="64"/>
      </patternFill>
    </fill>
    <fill>
      <patternFill patternType="solid">
        <fgColor theme="4" tint="0.79998168889431442"/>
        <bgColor indexed="64"/>
      </patternFill>
    </fill>
  </fills>
  <borders count="19">
    <border>
      <left/>
      <right/>
      <top/>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hair">
        <color indexed="64"/>
      </top>
      <bottom style="hair">
        <color indexed="64"/>
      </bottom>
      <diagonal/>
    </border>
    <border>
      <left/>
      <right/>
      <top/>
      <bottom style="double">
        <color indexed="64"/>
      </bottom>
      <diagonal/>
    </border>
  </borders>
  <cellStyleXfs count="35">
    <xf numFmtId="0" fontId="0" fillId="0" borderId="0"/>
    <xf numFmtId="43" fontId="6" fillId="0" borderId="0" applyFont="0" applyFill="0" applyBorder="0" applyAlignment="0" applyProtection="0"/>
    <xf numFmtId="43" fontId="6"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5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54" fillId="0" borderId="0" applyFont="0" applyFill="0" applyBorder="0" applyAlignment="0" applyProtection="0"/>
    <xf numFmtId="37" fontId="20" fillId="0" borderId="0" applyFill="0" applyBorder="0">
      <alignment horizontal="left"/>
      <protection locked="0"/>
    </xf>
    <xf numFmtId="0" fontId="55" fillId="0" borderId="0"/>
    <xf numFmtId="0" fontId="55" fillId="0" borderId="0"/>
    <xf numFmtId="0" fontId="22" fillId="0" borderId="0"/>
    <xf numFmtId="0" fontId="21" fillId="0" borderId="0"/>
    <xf numFmtId="9" fontId="6"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1" fontId="20" fillId="0" borderId="0" applyFill="0" applyBorder="0">
      <alignment horizontal="right"/>
    </xf>
    <xf numFmtId="167" fontId="20" fillId="0" borderId="0" applyBorder="0">
      <alignment horizontal="right"/>
    </xf>
    <xf numFmtId="0" fontId="6" fillId="0" borderId="0"/>
    <xf numFmtId="0" fontId="4" fillId="0" borderId="0"/>
    <xf numFmtId="9" fontId="4" fillId="0" borderId="0" applyFont="0" applyFill="0" applyBorder="0" applyAlignment="0" applyProtection="0"/>
    <xf numFmtId="0" fontId="3" fillId="0" borderId="0"/>
    <xf numFmtId="43" fontId="3" fillId="0" borderId="0" applyFont="0" applyFill="0" applyBorder="0" applyAlignment="0" applyProtection="0"/>
    <xf numFmtId="0" fontId="6" fillId="0" borderId="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62" fillId="0" borderId="0"/>
    <xf numFmtId="0" fontId="6" fillId="0" borderId="0"/>
    <xf numFmtId="0" fontId="2" fillId="0" borderId="0"/>
    <xf numFmtId="0" fontId="1" fillId="0" borderId="0"/>
  </cellStyleXfs>
  <cellXfs count="661">
    <xf numFmtId="0" fontId="0" fillId="0" borderId="0" xfId="0"/>
    <xf numFmtId="10" fontId="0" fillId="0" borderId="0" xfId="16" applyNumberFormat="1" applyFont="1"/>
    <xf numFmtId="0" fontId="6" fillId="0" borderId="0" xfId="0" applyFont="1"/>
    <xf numFmtId="0" fontId="0" fillId="2" borderId="1" xfId="0" applyFill="1" applyBorder="1"/>
    <xf numFmtId="0" fontId="0" fillId="2" borderId="0" xfId="0" applyFill="1"/>
    <xf numFmtId="0" fontId="6" fillId="2" borderId="0" xfId="0" applyFont="1" applyFill="1"/>
    <xf numFmtId="166" fontId="6" fillId="2" borderId="0" xfId="1" applyNumberFormat="1" applyFill="1" applyAlignment="1">
      <alignment horizontal="center"/>
    </xf>
    <xf numFmtId="0" fontId="6" fillId="2" borderId="6" xfId="0" applyFont="1" applyFill="1" applyBorder="1"/>
    <xf numFmtId="166" fontId="29" fillId="2" borderId="0" xfId="1" applyNumberFormat="1" applyFont="1" applyFill="1" applyAlignment="1">
      <alignment horizontal="right"/>
    </xf>
    <xf numFmtId="0" fontId="6" fillId="2" borderId="0" xfId="0" applyFont="1" applyFill="1" applyAlignment="1">
      <alignment horizontal="center"/>
    </xf>
    <xf numFmtId="0" fontId="20" fillId="2" borderId="7" xfId="0" applyFont="1" applyFill="1" applyBorder="1" applyAlignment="1">
      <alignment horizontal="center"/>
    </xf>
    <xf numFmtId="0" fontId="20" fillId="2" borderId="4" xfId="0" applyFont="1" applyFill="1" applyBorder="1" applyAlignment="1">
      <alignment horizontal="center"/>
    </xf>
    <xf numFmtId="0" fontId="20" fillId="2" borderId="2" xfId="0" applyFont="1" applyFill="1" applyBorder="1" applyAlignment="1">
      <alignment horizontal="center"/>
    </xf>
    <xf numFmtId="0" fontId="20" fillId="2" borderId="0" xfId="0" applyFont="1" applyFill="1" applyAlignment="1">
      <alignment horizontal="center"/>
    </xf>
    <xf numFmtId="166" fontId="29" fillId="2" borderId="0" xfId="1" applyNumberFormat="1" applyFont="1" applyFill="1" applyAlignment="1" applyProtection="1">
      <alignment horizontal="left"/>
      <protection locked="0"/>
    </xf>
    <xf numFmtId="166" fontId="29" fillId="2" borderId="0" xfId="1" applyNumberFormat="1" applyFont="1" applyFill="1" applyAlignment="1">
      <alignment horizontal="left"/>
    </xf>
    <xf numFmtId="0" fontId="34" fillId="2" borderId="0" xfId="1" applyNumberFormat="1" applyFont="1" applyFill="1" applyAlignment="1">
      <alignment horizontal="center"/>
    </xf>
    <xf numFmtId="0" fontId="29" fillId="2" borderId="0" xfId="1" applyNumberFormat="1" applyFont="1" applyFill="1" applyAlignment="1">
      <alignment horizontal="left"/>
    </xf>
    <xf numFmtId="166" fontId="29" fillId="2" borderId="0" xfId="1" applyNumberFormat="1" applyFont="1" applyFill="1" applyAlignment="1">
      <alignment horizontal="center"/>
    </xf>
    <xf numFmtId="0" fontId="20" fillId="2" borderId="0" xfId="0" applyFont="1" applyFill="1"/>
    <xf numFmtId="166" fontId="29" fillId="2" borderId="1" xfId="1" applyNumberFormat="1" applyFont="1" applyFill="1" applyBorder="1" applyAlignment="1" applyProtection="1">
      <alignment horizontal="left"/>
      <protection locked="0"/>
    </xf>
    <xf numFmtId="166" fontId="34" fillId="2" borderId="0" xfId="1" applyNumberFormat="1" applyFont="1" applyFill="1" applyAlignment="1">
      <alignment horizontal="center"/>
    </xf>
    <xf numFmtId="166" fontId="29" fillId="2" borderId="1" xfId="1" applyNumberFormat="1" applyFont="1" applyFill="1" applyBorder="1" applyAlignment="1">
      <alignment horizontal="right"/>
    </xf>
    <xf numFmtId="166" fontId="29" fillId="2" borderId="0" xfId="1" quotePrefix="1" applyNumberFormat="1" applyFont="1" applyFill="1" applyAlignment="1">
      <alignment horizontal="center"/>
    </xf>
    <xf numFmtId="0" fontId="29" fillId="2" borderId="0" xfId="1" quotePrefix="1" applyNumberFormat="1" applyFont="1" applyFill="1" applyAlignment="1">
      <alignment horizontal="center"/>
    </xf>
    <xf numFmtId="166" fontId="35" fillId="2" borderId="0" xfId="1" applyNumberFormat="1" applyFont="1" applyFill="1" applyAlignment="1">
      <alignment horizontal="center"/>
    </xf>
    <xf numFmtId="164" fontId="13" fillId="2" borderId="0" xfId="0" quotePrefix="1" applyNumberFormat="1" applyFont="1" applyFill="1" applyAlignment="1" applyProtection="1">
      <alignment horizontal="centerContinuous"/>
      <protection locked="0"/>
    </xf>
    <xf numFmtId="0" fontId="16" fillId="2" borderId="0" xfId="0" applyFont="1" applyFill="1" applyAlignment="1" applyProtection="1">
      <alignment horizontal="centerContinuous"/>
      <protection locked="0"/>
    </xf>
    <xf numFmtId="164" fontId="13" fillId="2" borderId="7" xfId="0" quotePrefix="1" applyNumberFormat="1" applyFont="1" applyFill="1" applyBorder="1" applyAlignment="1" applyProtection="1">
      <alignment horizontal="center"/>
      <protection locked="0"/>
    </xf>
    <xf numFmtId="164" fontId="6" fillId="2" borderId="4" xfId="0" applyNumberFormat="1" applyFont="1" applyFill="1" applyBorder="1" applyAlignment="1" applyProtection="1">
      <alignment horizontal="center"/>
      <protection locked="0"/>
    </xf>
    <xf numFmtId="166" fontId="6" fillId="2" borderId="4" xfId="1" applyNumberFormat="1" applyFill="1" applyBorder="1"/>
    <xf numFmtId="0" fontId="6" fillId="2" borderId="2" xfId="0" applyFont="1" applyFill="1" applyBorder="1"/>
    <xf numFmtId="164" fontId="15" fillId="2" borderId="3" xfId="0" applyNumberFormat="1" applyFont="1" applyFill="1" applyBorder="1" applyAlignment="1" applyProtection="1">
      <alignment horizontal="left"/>
      <protection locked="0"/>
    </xf>
    <xf numFmtId="0" fontId="15" fillId="2" borderId="1" xfId="0" applyFont="1" applyFill="1" applyBorder="1" applyAlignment="1" applyProtection="1">
      <alignment horizontal="center"/>
      <protection locked="0"/>
    </xf>
    <xf numFmtId="164" fontId="5" fillId="2" borderId="0" xfId="0" quotePrefix="1" applyNumberFormat="1" applyFont="1" applyFill="1" applyAlignment="1" applyProtection="1">
      <alignment horizontal="center"/>
      <protection locked="0"/>
    </xf>
    <xf numFmtId="0" fontId="15" fillId="2" borderId="0" xfId="0" applyFont="1" applyFill="1" applyAlignment="1" applyProtection="1">
      <alignment horizontal="center"/>
      <protection locked="0"/>
    </xf>
    <xf numFmtId="0" fontId="5" fillId="2" borderId="0" xfId="0" applyFont="1" applyFill="1" applyAlignment="1" applyProtection="1">
      <alignment horizontal="center"/>
      <protection locked="0"/>
    </xf>
    <xf numFmtId="0" fontId="12" fillId="2" borderId="0" xfId="0" quotePrefix="1" applyFont="1" applyFill="1" applyAlignment="1" applyProtection="1">
      <alignment horizontal="left"/>
      <protection locked="0"/>
    </xf>
    <xf numFmtId="164" fontId="5" fillId="2" borderId="0" xfId="0" applyNumberFormat="1" applyFont="1" applyFill="1" applyAlignment="1" applyProtection="1">
      <alignment horizontal="center"/>
      <protection locked="0"/>
    </xf>
    <xf numFmtId="0" fontId="7" fillId="2" borderId="0" xfId="0" quotePrefix="1" applyFont="1" applyFill="1" applyAlignment="1" applyProtection="1">
      <alignment horizontal="center"/>
      <protection locked="0"/>
    </xf>
    <xf numFmtId="164" fontId="9" fillId="2" borderId="0" xfId="0" applyNumberFormat="1" applyFont="1" applyFill="1" applyAlignment="1" applyProtection="1">
      <alignment horizontal="center"/>
      <protection locked="0"/>
    </xf>
    <xf numFmtId="0" fontId="7" fillId="2" borderId="0" xfId="0" applyFont="1" applyFill="1" applyProtection="1">
      <protection locked="0"/>
    </xf>
    <xf numFmtId="165" fontId="6" fillId="2" borderId="0" xfId="0" applyNumberFormat="1" applyFont="1" applyFill="1" applyAlignment="1" applyProtection="1">
      <alignment horizontal="center"/>
      <protection locked="0"/>
    </xf>
    <xf numFmtId="0" fontId="6" fillId="2" borderId="0" xfId="0" applyFont="1" applyFill="1" applyProtection="1">
      <protection locked="0"/>
    </xf>
    <xf numFmtId="166" fontId="6" fillId="2" borderId="0" xfId="1" applyNumberFormat="1" applyFill="1" applyAlignment="1" applyProtection="1">
      <alignment horizontal="right"/>
      <protection locked="0"/>
    </xf>
    <xf numFmtId="0" fontId="6" fillId="2" borderId="1" xfId="0" applyFont="1" applyFill="1" applyBorder="1" applyProtection="1">
      <protection locked="0"/>
    </xf>
    <xf numFmtId="0" fontId="9" fillId="2" borderId="0" xfId="0" applyFont="1" applyFill="1" applyAlignment="1" applyProtection="1">
      <alignment horizontal="center"/>
      <protection locked="0"/>
    </xf>
    <xf numFmtId="164" fontId="6" fillId="2" borderId="0" xfId="0" quotePrefix="1" applyNumberFormat="1" applyFont="1" applyFill="1" applyAlignment="1" applyProtection="1">
      <alignment horizontal="center"/>
      <protection locked="0"/>
    </xf>
    <xf numFmtId="164" fontId="6" fillId="2" borderId="0" xfId="0" applyNumberFormat="1" applyFont="1" applyFill="1" applyAlignment="1" applyProtection="1">
      <alignment horizontal="center"/>
      <protection locked="0"/>
    </xf>
    <xf numFmtId="164" fontId="6" fillId="2" borderId="1" xfId="0" applyNumberFormat="1" applyFont="1" applyFill="1" applyBorder="1" applyAlignment="1" applyProtection="1">
      <alignment horizontal="center"/>
      <protection locked="0"/>
    </xf>
    <xf numFmtId="0" fontId="6" fillId="2" borderId="0" xfId="0" quotePrefix="1" applyFont="1" applyFill="1" applyAlignment="1" applyProtection="1">
      <alignment horizontal="left"/>
      <protection locked="0"/>
    </xf>
    <xf numFmtId="0" fontId="6" fillId="2" borderId="0" xfId="0" quotePrefix="1" applyFont="1" applyFill="1" applyAlignment="1" applyProtection="1">
      <alignment horizontal="right"/>
      <protection locked="0"/>
    </xf>
    <xf numFmtId="164" fontId="6" fillId="2" borderId="0" xfId="0" applyNumberFormat="1" applyFont="1" applyFill="1" applyAlignment="1" applyProtection="1">
      <alignment horizontal="left"/>
      <protection locked="0"/>
    </xf>
    <xf numFmtId="164" fontId="6" fillId="2" borderId="1" xfId="0" applyNumberFormat="1" applyFont="1" applyFill="1" applyBorder="1" applyAlignment="1" applyProtection="1">
      <alignment horizontal="left"/>
      <protection locked="0"/>
    </xf>
    <xf numFmtId="164" fontId="6" fillId="2" borderId="7" xfId="0" applyNumberFormat="1" applyFont="1" applyFill="1" applyBorder="1" applyAlignment="1" applyProtection="1">
      <alignment horizontal="center"/>
      <protection locked="0"/>
    </xf>
    <xf numFmtId="164" fontId="8" fillId="2" borderId="3" xfId="0" applyNumberFormat="1" applyFont="1" applyFill="1" applyBorder="1" applyAlignment="1" applyProtection="1">
      <alignment horizontal="left"/>
      <protection locked="0"/>
    </xf>
    <xf numFmtId="164" fontId="10" fillId="2" borderId="2" xfId="0" applyNumberFormat="1" applyFont="1" applyFill="1" applyBorder="1" applyAlignment="1" applyProtection="1">
      <alignment horizontal="left"/>
      <protection locked="0"/>
    </xf>
    <xf numFmtId="164" fontId="6" fillId="2" borderId="2" xfId="0" applyNumberFormat="1" applyFont="1" applyFill="1" applyBorder="1" applyAlignment="1" applyProtection="1">
      <alignment horizontal="left"/>
      <protection locked="0"/>
    </xf>
    <xf numFmtId="164" fontId="6" fillId="2" borderId="2" xfId="0" applyNumberFormat="1" applyFont="1" applyFill="1" applyBorder="1" applyAlignment="1" applyProtection="1">
      <alignment horizontal="center"/>
      <protection locked="0"/>
    </xf>
    <xf numFmtId="164" fontId="20" fillId="2" borderId="0" xfId="0" applyNumberFormat="1" applyFont="1" applyFill="1" applyAlignment="1" applyProtection="1">
      <alignment horizontal="left" wrapText="1"/>
      <protection locked="0"/>
    </xf>
    <xf numFmtId="0" fontId="6" fillId="2" borderId="1" xfId="0" applyFont="1" applyFill="1" applyBorder="1"/>
    <xf numFmtId="0" fontId="8" fillId="2" borderId="0" xfId="0" quotePrefix="1" applyFont="1" applyFill="1" applyAlignment="1" applyProtection="1">
      <alignment horizontal="left"/>
      <protection locked="0"/>
    </xf>
    <xf numFmtId="0" fontId="7" fillId="2" borderId="0" xfId="0" applyFont="1" applyFill="1" applyAlignment="1" applyProtection="1">
      <alignment horizontal="center"/>
      <protection locked="0"/>
    </xf>
    <xf numFmtId="166" fontId="6" fillId="2" borderId="0" xfId="1" applyNumberFormat="1" applyFill="1" applyAlignment="1">
      <alignment horizontal="right"/>
    </xf>
    <xf numFmtId="166" fontId="6" fillId="2" borderId="4" xfId="1" applyNumberFormat="1" applyFill="1" applyBorder="1" applyAlignment="1" applyProtection="1">
      <alignment horizontal="right"/>
      <protection locked="0"/>
    </xf>
    <xf numFmtId="165" fontId="6" fillId="2" borderId="0" xfId="0" applyNumberFormat="1" applyFont="1" applyFill="1" applyAlignment="1" applyProtection="1">
      <alignment horizontal="center" vertical="center"/>
      <protection locked="0"/>
    </xf>
    <xf numFmtId="0" fontId="6" fillId="2" borderId="1" xfId="0" applyFont="1" applyFill="1" applyBorder="1" applyAlignment="1" applyProtection="1">
      <alignment vertical="center"/>
      <protection locked="0"/>
    </xf>
    <xf numFmtId="0" fontId="6" fillId="2" borderId="0" xfId="0" applyFont="1" applyFill="1" applyAlignment="1" applyProtection="1">
      <alignment vertical="center"/>
      <protection locked="0"/>
    </xf>
    <xf numFmtId="165" fontId="6" fillId="2" borderId="1" xfId="0" applyNumberFormat="1" applyFont="1" applyFill="1" applyBorder="1" applyAlignment="1" applyProtection="1">
      <alignment horizontal="center"/>
      <protection locked="0"/>
    </xf>
    <xf numFmtId="164" fontId="20" fillId="2" borderId="0" xfId="0" quotePrefix="1" applyNumberFormat="1" applyFont="1" applyFill="1" applyAlignment="1" applyProtection="1">
      <alignment horizontal="left" wrapText="1"/>
      <protection locked="0"/>
    </xf>
    <xf numFmtId="164" fontId="6" fillId="2" borderId="0" xfId="0" applyNumberFormat="1" applyFont="1" applyFill="1" applyAlignment="1" applyProtection="1">
      <alignment horizontal="left" wrapText="1"/>
      <protection locked="0"/>
    </xf>
    <xf numFmtId="165" fontId="6" fillId="2" borderId="0" xfId="0" quotePrefix="1" applyNumberFormat="1" applyFont="1" applyFill="1" applyAlignment="1" applyProtection="1">
      <alignment horizontal="center"/>
      <protection locked="0"/>
    </xf>
    <xf numFmtId="164" fontId="7" fillId="2" borderId="0" xfId="0" applyNumberFormat="1" applyFont="1" applyFill="1" applyAlignment="1" applyProtection="1">
      <alignment horizontal="center"/>
      <protection locked="0"/>
    </xf>
    <xf numFmtId="0" fontId="7" fillId="2" borderId="0" xfId="0" applyFont="1" applyFill="1" applyAlignment="1" applyProtection="1">
      <alignment horizontal="left"/>
      <protection locked="0"/>
    </xf>
    <xf numFmtId="0" fontId="5" fillId="2" borderId="0" xfId="0" applyFont="1" applyFill="1" applyProtection="1">
      <protection locked="0"/>
    </xf>
    <xf numFmtId="0" fontId="6" fillId="2" borderId="1" xfId="0" quotePrefix="1" applyFont="1" applyFill="1" applyBorder="1" applyAlignment="1" applyProtection="1">
      <alignment horizontal="right"/>
      <protection locked="0"/>
    </xf>
    <xf numFmtId="165" fontId="7" fillId="2" borderId="0" xfId="0" applyNumberFormat="1" applyFont="1" applyFill="1" applyProtection="1">
      <protection locked="0"/>
    </xf>
    <xf numFmtId="0" fontId="8" fillId="2" borderId="0" xfId="0" applyFont="1" applyFill="1" applyAlignment="1" applyProtection="1">
      <alignment horizontal="left"/>
      <protection locked="0"/>
    </xf>
    <xf numFmtId="165" fontId="5" fillId="2" borderId="0" xfId="0" quotePrefix="1" applyNumberFormat="1" applyFont="1" applyFill="1" applyAlignment="1" applyProtection="1">
      <alignment horizontal="left"/>
      <protection locked="0"/>
    </xf>
    <xf numFmtId="164" fontId="8" fillId="2" borderId="0" xfId="0" applyNumberFormat="1" applyFont="1" applyFill="1" applyAlignment="1" applyProtection="1">
      <alignment horizontal="center"/>
      <protection locked="0"/>
    </xf>
    <xf numFmtId="0" fontId="6" fillId="2" borderId="0" xfId="0" quotePrefix="1" applyFont="1" applyFill="1" applyAlignment="1" applyProtection="1">
      <alignment horizontal="center"/>
      <protection locked="0"/>
    </xf>
    <xf numFmtId="165" fontId="7" fillId="2" borderId="0" xfId="0" applyNumberFormat="1" applyFont="1" applyFill="1" applyAlignment="1" applyProtection="1">
      <alignment horizontal="left"/>
      <protection locked="0"/>
    </xf>
    <xf numFmtId="165" fontId="5" fillId="2" borderId="0" xfId="0" applyNumberFormat="1" applyFont="1" applyFill="1" applyAlignment="1" applyProtection="1">
      <alignment horizontal="left"/>
      <protection locked="0"/>
    </xf>
    <xf numFmtId="0" fontId="6" fillId="2" borderId="0" xfId="0" applyFont="1" applyFill="1" applyAlignment="1" applyProtection="1">
      <alignment horizontal="left"/>
      <protection locked="0"/>
    </xf>
    <xf numFmtId="0" fontId="8" fillId="2" borderId="0" xfId="0" quotePrefix="1" applyFont="1" applyFill="1" applyAlignment="1" applyProtection="1">
      <alignment horizontal="center"/>
      <protection locked="0"/>
    </xf>
    <xf numFmtId="0" fontId="60" fillId="2" borderId="0" xfId="0" applyFont="1" applyFill="1" applyAlignment="1">
      <alignment horizontal="left" vertical="center" readingOrder="1"/>
    </xf>
    <xf numFmtId="164" fontId="10" fillId="2" borderId="0" xfId="0" applyNumberFormat="1" applyFont="1" applyFill="1" applyAlignment="1" applyProtection="1">
      <alignment horizontal="left"/>
      <protection locked="0"/>
    </xf>
    <xf numFmtId="0" fontId="6" fillId="2" borderId="0" xfId="0" applyFont="1" applyFill="1" applyAlignment="1" applyProtection="1">
      <alignment horizontal="center"/>
      <protection locked="0"/>
    </xf>
    <xf numFmtId="165" fontId="7" fillId="2" borderId="0" xfId="0" quotePrefix="1" applyNumberFormat="1" applyFont="1" applyFill="1" applyAlignment="1" applyProtection="1">
      <alignment horizontal="left"/>
      <protection locked="0"/>
    </xf>
    <xf numFmtId="164" fontId="8" fillId="2" borderId="2" xfId="0" applyNumberFormat="1" applyFont="1" applyFill="1" applyBorder="1" applyAlignment="1" applyProtection="1">
      <alignment horizontal="left"/>
      <protection locked="0"/>
    </xf>
    <xf numFmtId="165" fontId="7" fillId="2" borderId="0" xfId="0" applyNumberFormat="1" applyFont="1" applyFill="1" applyAlignment="1" applyProtection="1">
      <alignment horizontal="center"/>
      <protection locked="0"/>
    </xf>
    <xf numFmtId="0" fontId="51" fillId="2" borderId="0" xfId="0" applyFont="1" applyFill="1" applyAlignment="1" applyProtection="1">
      <alignment horizontal="left"/>
      <protection locked="0"/>
    </xf>
    <xf numFmtId="0" fontId="9" fillId="2" borderId="0" xfId="0" applyFont="1" applyFill="1" applyProtection="1">
      <protection locked="0"/>
    </xf>
    <xf numFmtId="164" fontId="6" fillId="2" borderId="0" xfId="0" quotePrefix="1" applyNumberFormat="1" applyFont="1" applyFill="1" applyAlignment="1" applyProtection="1">
      <alignment horizontal="left"/>
      <protection locked="0"/>
    </xf>
    <xf numFmtId="0" fontId="8" fillId="2" borderId="0" xfId="0" applyFont="1" applyFill="1" applyProtection="1">
      <protection locked="0"/>
    </xf>
    <xf numFmtId="0" fontId="6" fillId="2" borderId="4" xfId="0" applyFont="1" applyFill="1" applyBorder="1" applyProtection="1">
      <protection locked="0"/>
    </xf>
    <xf numFmtId="0" fontId="6" fillId="2" borderId="1" xfId="0" quotePrefix="1" applyFont="1" applyFill="1" applyBorder="1" applyAlignment="1" applyProtection="1">
      <alignment horizontal="left"/>
      <protection locked="0"/>
    </xf>
    <xf numFmtId="164" fontId="6" fillId="2" borderId="1" xfId="0" quotePrefix="1" applyNumberFormat="1" applyFont="1" applyFill="1" applyBorder="1" applyAlignment="1" applyProtection="1">
      <alignment horizontal="left"/>
      <protection locked="0"/>
    </xf>
    <xf numFmtId="0" fontId="13" fillId="2" borderId="0" xfId="0" quotePrefix="1" applyFont="1" applyFill="1" applyAlignment="1" applyProtection="1">
      <alignment horizontal="left"/>
      <protection locked="0"/>
    </xf>
    <xf numFmtId="44" fontId="8" fillId="2" borderId="0" xfId="0" applyNumberFormat="1" applyFont="1" applyFill="1" applyAlignment="1" applyProtection="1">
      <alignment horizontal="left"/>
      <protection locked="0"/>
    </xf>
    <xf numFmtId="44" fontId="5" fillId="2" borderId="0" xfId="0" applyNumberFormat="1" applyFont="1" applyFill="1" applyAlignment="1" applyProtection="1">
      <alignment horizontal="center"/>
      <protection locked="0"/>
    </xf>
    <xf numFmtId="44" fontId="6" fillId="2" borderId="0" xfId="0" applyNumberFormat="1" applyFont="1" applyFill="1" applyAlignment="1" applyProtection="1">
      <alignment horizontal="center"/>
      <protection locked="0"/>
    </xf>
    <xf numFmtId="165" fontId="9" fillId="2" borderId="0" xfId="0" applyNumberFormat="1" applyFont="1" applyFill="1" applyAlignment="1" applyProtection="1">
      <alignment horizontal="left"/>
      <protection locked="0"/>
    </xf>
    <xf numFmtId="44" fontId="28" fillId="2" borderId="0" xfId="0" applyNumberFormat="1" applyFont="1" applyFill="1" applyAlignment="1" applyProtection="1">
      <alignment horizontal="left"/>
      <protection locked="0"/>
    </xf>
    <xf numFmtId="43" fontId="6" fillId="2" borderId="0" xfId="0" applyNumberFormat="1" applyFont="1" applyFill="1" applyAlignment="1" applyProtection="1">
      <alignment horizontal="center"/>
      <protection locked="0"/>
    </xf>
    <xf numFmtId="44" fontId="5" fillId="2" borderId="4" xfId="0" applyNumberFormat="1" applyFont="1" applyFill="1" applyBorder="1" applyAlignment="1" applyProtection="1">
      <alignment horizontal="center"/>
      <protection locked="0"/>
    </xf>
    <xf numFmtId="0" fontId="9" fillId="2" borderId="0" xfId="0" applyFont="1" applyFill="1" applyAlignment="1" applyProtection="1">
      <alignment horizontal="left"/>
      <protection locked="0"/>
    </xf>
    <xf numFmtId="37" fontId="6" fillId="2" borderId="0" xfId="0" applyNumberFormat="1" applyFont="1" applyFill="1" applyAlignment="1" applyProtection="1">
      <alignment horizontal="center"/>
      <protection locked="0"/>
    </xf>
    <xf numFmtId="37" fontId="6" fillId="2" borderId="0" xfId="0" applyNumberFormat="1" applyFont="1" applyFill="1"/>
    <xf numFmtId="1" fontId="6" fillId="2" borderId="0" xfId="0" applyNumberFormat="1" applyFont="1" applyFill="1" applyAlignment="1" applyProtection="1">
      <alignment horizontal="center"/>
      <protection locked="0"/>
    </xf>
    <xf numFmtId="165" fontId="10" fillId="2" borderId="0" xfId="0" applyNumberFormat="1" applyFont="1" applyFill="1" applyAlignment="1" applyProtection="1">
      <alignment horizontal="left"/>
      <protection locked="0"/>
    </xf>
    <xf numFmtId="43" fontId="6" fillId="2" borderId="1" xfId="0" applyNumberFormat="1" applyFont="1" applyFill="1" applyBorder="1" applyAlignment="1" applyProtection="1">
      <alignment horizontal="center"/>
      <protection locked="0"/>
    </xf>
    <xf numFmtId="43" fontId="16" fillId="2" borderId="1" xfId="0" applyNumberFormat="1" applyFont="1" applyFill="1" applyBorder="1" applyAlignment="1" applyProtection="1">
      <alignment horizontal="center"/>
      <protection locked="0"/>
    </xf>
    <xf numFmtId="41" fontId="5" fillId="2" borderId="0" xfId="0" applyNumberFormat="1" applyFont="1" applyFill="1" applyAlignment="1" applyProtection="1">
      <alignment horizontal="center"/>
      <protection locked="0"/>
    </xf>
    <xf numFmtId="164" fontId="42" fillId="2" borderId="0" xfId="0" applyNumberFormat="1" applyFont="1" applyFill="1" applyAlignment="1" applyProtection="1">
      <alignment horizontal="center"/>
      <protection locked="0"/>
    </xf>
    <xf numFmtId="0" fontId="10" fillId="2" borderId="0" xfId="0" applyFont="1" applyFill="1" applyAlignment="1" applyProtection="1">
      <alignment horizontal="left"/>
      <protection locked="0"/>
    </xf>
    <xf numFmtId="164" fontId="52" fillId="2" borderId="0" xfId="0" applyNumberFormat="1" applyFont="1" applyFill="1" applyAlignment="1" applyProtection="1">
      <alignment horizontal="center"/>
      <protection locked="0"/>
    </xf>
    <xf numFmtId="0" fontId="19" fillId="2" borderId="0" xfId="0" applyFont="1" applyFill="1" applyAlignment="1" applyProtection="1">
      <alignment horizontal="left"/>
      <protection locked="0"/>
    </xf>
    <xf numFmtId="0" fontId="6" fillId="2" borderId="10" xfId="0" applyFont="1" applyFill="1" applyBorder="1"/>
    <xf numFmtId="0" fontId="6" fillId="2" borderId="11" xfId="0" applyFont="1" applyFill="1" applyBorder="1"/>
    <xf numFmtId="164" fontId="12" fillId="2" borderId="0" xfId="0" quotePrefix="1" applyNumberFormat="1" applyFont="1" applyFill="1" applyAlignment="1" applyProtection="1">
      <alignment horizontal="center"/>
      <protection locked="0"/>
    </xf>
    <xf numFmtId="0" fontId="6" fillId="2" borderId="0" xfId="0" applyFont="1" applyFill="1" applyAlignment="1">
      <alignment horizontal="center" vertical="center"/>
    </xf>
    <xf numFmtId="0" fontId="6" fillId="2" borderId="1" xfId="0" applyFont="1" applyFill="1" applyBorder="1" applyAlignment="1" applyProtection="1">
      <alignment vertical="center" wrapText="1"/>
      <protection locked="0"/>
    </xf>
    <xf numFmtId="168" fontId="6" fillId="2" borderId="0" xfId="0" applyNumberFormat="1" applyFont="1" applyFill="1" applyAlignment="1" applyProtection="1">
      <alignment horizontal="center"/>
      <protection locked="0"/>
    </xf>
    <xf numFmtId="0" fontId="41" fillId="2" borderId="0" xfId="0" applyFont="1" applyFill="1"/>
    <xf numFmtId="0" fontId="11" fillId="2" borderId="14" xfId="0" quotePrefix="1" applyFont="1" applyFill="1" applyBorder="1" applyAlignment="1">
      <alignment horizontal="centerContinuous"/>
    </xf>
    <xf numFmtId="0" fontId="11" fillId="2" borderId="15" xfId="0" applyFont="1" applyFill="1" applyBorder="1" applyAlignment="1">
      <alignment horizontal="left"/>
    </xf>
    <xf numFmtId="0" fontId="11" fillId="2" borderId="15" xfId="0" applyFont="1" applyFill="1" applyBorder="1" applyAlignment="1">
      <alignment horizontal="center"/>
    </xf>
    <xf numFmtId="0" fontId="11" fillId="2" borderId="15" xfId="0" applyFont="1" applyFill="1" applyBorder="1" applyAlignment="1">
      <alignment horizontal="center" wrapText="1"/>
    </xf>
    <xf numFmtId="0" fontId="11" fillId="2" borderId="12" xfId="0" applyFont="1" applyFill="1" applyBorder="1" applyAlignment="1">
      <alignment horizontal="center"/>
    </xf>
    <xf numFmtId="0" fontId="18" fillId="2" borderId="0" xfId="0" applyFont="1" applyFill="1"/>
    <xf numFmtId="0" fontId="11" fillId="2" borderId="0" xfId="0" quotePrefix="1" applyFont="1" applyFill="1" applyAlignment="1">
      <alignment horizontal="centerContinuous"/>
    </xf>
    <xf numFmtId="0" fontId="11" fillId="2" borderId="0" xfId="0" applyFont="1" applyFill="1" applyAlignment="1">
      <alignment horizontal="left"/>
    </xf>
    <xf numFmtId="0" fontId="11" fillId="2" borderId="0" xfId="0" applyFont="1" applyFill="1" applyAlignment="1">
      <alignment horizontal="center"/>
    </xf>
    <xf numFmtId="0" fontId="11" fillId="2" borderId="0" xfId="0" applyFont="1" applyFill="1" applyAlignment="1">
      <alignment horizontal="centerContinuous"/>
    </xf>
    <xf numFmtId="0" fontId="11" fillId="2" borderId="0" xfId="0" applyFont="1" applyFill="1" applyAlignment="1">
      <alignment horizontal="center" vertical="center"/>
    </xf>
    <xf numFmtId="0" fontId="6" fillId="2" borderId="13" xfId="0" quotePrefix="1" applyFont="1" applyFill="1" applyBorder="1" applyAlignment="1">
      <alignment horizontal="left" vertical="center"/>
    </xf>
    <xf numFmtId="0" fontId="11" fillId="2" borderId="0" xfId="0" applyFont="1" applyFill="1" applyAlignment="1">
      <alignment vertical="center"/>
    </xf>
    <xf numFmtId="0" fontId="11" fillId="2" borderId="13" xfId="0" applyFont="1" applyFill="1" applyBorder="1" applyAlignment="1">
      <alignment vertical="center"/>
    </xf>
    <xf numFmtId="0" fontId="11" fillId="2" borderId="13" xfId="0" applyFont="1" applyFill="1" applyBorder="1" applyAlignment="1">
      <alignment horizontal="left" vertical="center"/>
    </xf>
    <xf numFmtId="0" fontId="6" fillId="2" borderId="13" xfId="0" applyFont="1" applyFill="1" applyBorder="1" applyAlignment="1">
      <alignment horizontal="left" vertical="center"/>
    </xf>
    <xf numFmtId="0" fontId="11" fillId="2" borderId="13" xfId="0" quotePrefix="1" applyFont="1" applyFill="1" applyBorder="1" applyAlignment="1">
      <alignment horizontal="left" vertical="center"/>
    </xf>
    <xf numFmtId="0" fontId="11" fillId="2" borderId="0" xfId="0" quotePrefix="1" applyFont="1" applyFill="1" applyAlignment="1">
      <alignment horizontal="center" vertical="center"/>
    </xf>
    <xf numFmtId="0" fontId="11" fillId="2" borderId="17" xfId="0" applyFont="1" applyFill="1" applyBorder="1" applyAlignment="1" applyProtection="1">
      <alignment horizontal="left" vertical="center"/>
      <protection locked="0"/>
    </xf>
    <xf numFmtId="37" fontId="12" fillId="2" borderId="0" xfId="0" applyNumberFormat="1" applyFont="1" applyFill="1" applyAlignment="1">
      <alignment horizontal="center" vertical="center"/>
    </xf>
    <xf numFmtId="37" fontId="12" fillId="2" borderId="0" xfId="0" quotePrefix="1" applyNumberFormat="1" applyFont="1" applyFill="1" applyAlignment="1">
      <alignment horizontal="center" vertical="center"/>
    </xf>
    <xf numFmtId="37" fontId="12" fillId="2" borderId="18" xfId="0" applyNumberFormat="1" applyFont="1" applyFill="1" applyBorder="1" applyAlignment="1">
      <alignment horizontal="center" vertical="center"/>
    </xf>
    <xf numFmtId="37" fontId="8" fillId="2" borderId="0" xfId="0" applyNumberFormat="1" applyFont="1" applyFill="1" applyAlignment="1">
      <alignment vertical="center"/>
    </xf>
    <xf numFmtId="0" fontId="18" fillId="2" borderId="0" xfId="0" applyFont="1" applyFill="1" applyAlignment="1">
      <alignment horizontal="center"/>
    </xf>
    <xf numFmtId="9" fontId="18" fillId="2" borderId="0" xfId="16" applyFont="1" applyFill="1"/>
    <xf numFmtId="0" fontId="18" fillId="2" borderId="0" xfId="0" applyFont="1" applyFill="1" applyAlignment="1">
      <alignment horizontal="right"/>
    </xf>
    <xf numFmtId="0" fontId="6" fillId="2" borderId="2" xfId="0" applyFont="1" applyFill="1" applyBorder="1" applyAlignment="1">
      <alignment horizontal="left"/>
    </xf>
    <xf numFmtId="0" fontId="6" fillId="2" borderId="7" xfId="0" applyFont="1" applyFill="1" applyBorder="1" applyAlignment="1">
      <alignment horizontal="left"/>
    </xf>
    <xf numFmtId="0" fontId="6" fillId="2" borderId="3" xfId="0" applyFont="1" applyFill="1" applyBorder="1" applyAlignment="1">
      <alignment horizontal="left"/>
    </xf>
    <xf numFmtId="0" fontId="6" fillId="2" borderId="1" xfId="0" applyFont="1" applyFill="1" applyBorder="1" applyAlignment="1">
      <alignment horizontal="left"/>
    </xf>
    <xf numFmtId="0" fontId="6" fillId="2" borderId="15" xfId="0" applyFont="1" applyFill="1" applyBorder="1" applyAlignment="1">
      <alignment horizontal="left"/>
    </xf>
    <xf numFmtId="0" fontId="6" fillId="2" borderId="0" xfId="0" quotePrefix="1" applyFont="1" applyFill="1" applyAlignment="1">
      <alignment horizontal="left"/>
    </xf>
    <xf numFmtId="0" fontId="6" fillId="2" borderId="4" xfId="0" applyFont="1" applyFill="1" applyBorder="1" applyAlignment="1">
      <alignment horizontal="center"/>
    </xf>
    <xf numFmtId="0" fontId="6" fillId="2" borderId="4" xfId="0" applyFont="1" applyFill="1" applyBorder="1" applyAlignment="1">
      <alignment horizontal="left"/>
    </xf>
    <xf numFmtId="0" fontId="6" fillId="2" borderId="1" xfId="0" applyFont="1" applyFill="1" applyBorder="1" applyAlignment="1">
      <alignment horizontal="left" vertical="center"/>
    </xf>
    <xf numFmtId="0" fontId="12" fillId="2" borderId="7" xfId="0" applyFont="1" applyFill="1" applyBorder="1" applyProtection="1">
      <protection locked="0"/>
    </xf>
    <xf numFmtId="0" fontId="6" fillId="2" borderId="3" xfId="0" applyFont="1" applyFill="1" applyBorder="1"/>
    <xf numFmtId="0" fontId="5" fillId="2" borderId="1" xfId="0" applyFont="1" applyFill="1" applyBorder="1"/>
    <xf numFmtId="166" fontId="29" fillId="2" borderId="0" xfId="1" applyNumberFormat="1" applyFont="1" applyFill="1"/>
    <xf numFmtId="0" fontId="29" fillId="2" borderId="0" xfId="0" applyFont="1" applyFill="1"/>
    <xf numFmtId="38" fontId="29" fillId="2" borderId="0" xfId="1" applyNumberFormat="1" applyFont="1" applyFill="1" applyAlignment="1">
      <alignment horizontal="center"/>
    </xf>
    <xf numFmtId="166" fontId="29" fillId="2" borderId="4" xfId="1" applyNumberFormat="1" applyFont="1" applyFill="1" applyBorder="1" applyAlignment="1">
      <alignment horizontal="center"/>
    </xf>
    <xf numFmtId="38" fontId="29" fillId="2" borderId="4" xfId="1" applyNumberFormat="1" applyFont="1" applyFill="1" applyBorder="1" applyAlignment="1">
      <alignment horizontal="center"/>
    </xf>
    <xf numFmtId="166" fontId="6" fillId="2" borderId="4" xfId="1" applyNumberFormat="1" applyFill="1" applyBorder="1" applyAlignment="1">
      <alignment horizontal="center"/>
    </xf>
    <xf numFmtId="166" fontId="29" fillId="2" borderId="4" xfId="1" applyNumberFormat="1" applyFont="1" applyFill="1" applyBorder="1" applyAlignment="1">
      <alignment horizontal="left"/>
    </xf>
    <xf numFmtId="0" fontId="34" fillId="2" borderId="1" xfId="1" applyNumberFormat="1" applyFont="1" applyFill="1" applyBorder="1" applyAlignment="1">
      <alignment horizontal="center"/>
    </xf>
    <xf numFmtId="166" fontId="34" fillId="2" borderId="4" xfId="1" applyNumberFormat="1" applyFont="1" applyFill="1" applyBorder="1" applyAlignment="1">
      <alignment horizontal="center"/>
    </xf>
    <xf numFmtId="0" fontId="5" fillId="2" borderId="0" xfId="0" applyFont="1" applyFill="1"/>
    <xf numFmtId="0" fontId="36" fillId="2" borderId="0" xfId="14" applyFont="1" applyFill="1"/>
    <xf numFmtId="0" fontId="26" fillId="2" borderId="9" xfId="0" applyFont="1" applyFill="1" applyBorder="1" applyAlignment="1">
      <alignment horizontal="left" indent="1"/>
    </xf>
    <xf numFmtId="0" fontId="26" fillId="2" borderId="0" xfId="0" applyFont="1" applyFill="1"/>
    <xf numFmtId="0" fontId="26" fillId="2" borderId="0" xfId="14" applyFont="1" applyFill="1"/>
    <xf numFmtId="0" fontId="26" fillId="2" borderId="10" xfId="0" applyFont="1" applyFill="1" applyBorder="1" applyAlignment="1">
      <alignment horizontal="left" indent="1"/>
    </xf>
    <xf numFmtId="0" fontId="26" fillId="2" borderId="10" xfId="14" applyFont="1" applyFill="1" applyBorder="1" applyAlignment="1">
      <alignment horizontal="left" indent="1"/>
    </xf>
    <xf numFmtId="0" fontId="26" fillId="2" borderId="11" xfId="14" applyFont="1" applyFill="1" applyBorder="1" applyAlignment="1">
      <alignment horizontal="left" vertical="center"/>
    </xf>
    <xf numFmtId="0" fontId="27" fillId="2" borderId="10" xfId="14" applyFont="1" applyFill="1" applyBorder="1" applyAlignment="1">
      <alignment horizontal="left" indent="1"/>
    </xf>
    <xf numFmtId="0" fontId="24" fillId="2" borderId="10" xfId="14" applyFont="1" applyFill="1" applyBorder="1" applyAlignment="1">
      <alignment horizontal="left" indent="1"/>
    </xf>
    <xf numFmtId="0" fontId="24" fillId="2" borderId="16" xfId="14" applyFont="1" applyFill="1" applyBorder="1" applyAlignment="1">
      <alignment horizontal="right" indent="1"/>
    </xf>
    <xf numFmtId="0" fontId="25" fillId="2" borderId="10" xfId="14" applyFont="1" applyFill="1" applyBorder="1" applyAlignment="1">
      <alignment horizontal="left" indent="1"/>
    </xf>
    <xf numFmtId="0" fontId="25" fillId="2" borderId="16" xfId="14" applyFont="1" applyFill="1" applyBorder="1" applyAlignment="1">
      <alignment horizontal="left" indent="1"/>
    </xf>
    <xf numFmtId="0" fontId="24" fillId="2" borderId="10" xfId="14" applyFont="1" applyFill="1" applyBorder="1" applyAlignment="1">
      <alignment horizontal="left" vertical="center" indent="1"/>
    </xf>
    <xf numFmtId="0" fontId="25" fillId="2" borderId="9" xfId="14" applyFont="1" applyFill="1" applyBorder="1" applyAlignment="1">
      <alignment horizontal="right" indent="1"/>
    </xf>
    <xf numFmtId="0" fontId="24" fillId="2" borderId="10" xfId="14" applyFont="1" applyFill="1" applyBorder="1" applyAlignment="1">
      <alignment horizontal="center" vertical="center" wrapText="1"/>
    </xf>
    <xf numFmtId="0" fontId="24" fillId="2" borderId="11" xfId="14" applyFont="1" applyFill="1" applyBorder="1" applyAlignment="1">
      <alignment horizontal="left" indent="1"/>
    </xf>
    <xf numFmtId="166" fontId="25" fillId="2" borderId="14" xfId="1" applyNumberFormat="1" applyFont="1" applyFill="1" applyBorder="1" applyAlignment="1">
      <alignment horizontal="right" indent="1"/>
    </xf>
    <xf numFmtId="0" fontId="25" fillId="2" borderId="11" xfId="14" applyFont="1" applyFill="1" applyBorder="1" applyAlignment="1">
      <alignment horizontal="left" indent="1"/>
    </xf>
    <xf numFmtId="0" fontId="26" fillId="2" borderId="16" xfId="14" applyFont="1" applyFill="1" applyBorder="1" applyAlignment="1">
      <alignment horizontal="left" indent="1"/>
    </xf>
    <xf numFmtId="0" fontId="37" fillId="2" borderId="0" xfId="14" applyFont="1" applyFill="1"/>
    <xf numFmtId="0" fontId="27" fillId="2" borderId="0" xfId="0" applyFont="1" applyFill="1"/>
    <xf numFmtId="0" fontId="27" fillId="2" borderId="0" xfId="14" applyFont="1" applyFill="1"/>
    <xf numFmtId="37" fontId="24" fillId="2" borderId="9" xfId="1" applyNumberFormat="1" applyFont="1" applyFill="1" applyBorder="1" applyAlignment="1">
      <alignment horizontal="center"/>
    </xf>
    <xf numFmtId="37" fontId="24" fillId="2" borderId="10" xfId="1" applyNumberFormat="1" applyFont="1" applyFill="1" applyBorder="1" applyAlignment="1">
      <alignment horizontal="center"/>
    </xf>
    <xf numFmtId="37" fontId="24" fillId="2" borderId="5" xfId="1" applyNumberFormat="1" applyFont="1" applyFill="1" applyBorder="1" applyAlignment="1">
      <alignment horizontal="center"/>
    </xf>
    <xf numFmtId="37" fontId="25" fillId="2" borderId="6" xfId="14" applyNumberFormat="1" applyFont="1" applyFill="1" applyBorder="1" applyAlignment="1">
      <alignment horizontal="center" vertical="center" wrapText="1"/>
    </xf>
    <xf numFmtId="37" fontId="5" fillId="2" borderId="1" xfId="14" quotePrefix="1" applyNumberFormat="1" applyFont="1" applyFill="1" applyBorder="1" applyAlignment="1">
      <alignment horizontal="center" vertical="center" wrapText="1"/>
    </xf>
    <xf numFmtId="37" fontId="26" fillId="2" borderId="10" xfId="1" applyNumberFormat="1" applyFont="1" applyFill="1" applyBorder="1" applyAlignment="1">
      <alignment horizontal="center"/>
    </xf>
    <xf numFmtId="37" fontId="24" fillId="2" borderId="10" xfId="1" quotePrefix="1" applyNumberFormat="1" applyFont="1" applyFill="1" applyBorder="1" applyAlignment="1">
      <alignment horizontal="center" vertical="center"/>
    </xf>
    <xf numFmtId="37" fontId="24" fillId="2" borderId="11" xfId="1" quotePrefix="1" applyNumberFormat="1" applyFont="1" applyFill="1" applyBorder="1" applyAlignment="1">
      <alignment horizontal="center" vertical="center"/>
    </xf>
    <xf numFmtId="37" fontId="24" fillId="2" borderId="16" xfId="1" quotePrefix="1" applyNumberFormat="1" applyFont="1" applyFill="1" applyBorder="1" applyAlignment="1">
      <alignment horizontal="center"/>
    </xf>
    <xf numFmtId="37" fontId="26" fillId="2" borderId="10" xfId="1" quotePrefix="1" applyNumberFormat="1" applyFont="1" applyFill="1" applyBorder="1" applyAlignment="1">
      <alignment horizontal="center"/>
    </xf>
    <xf numFmtId="37" fontId="24" fillId="2" borderId="16" xfId="1" applyNumberFormat="1" applyFont="1" applyFill="1" applyBorder="1" applyAlignment="1">
      <alignment horizontal="center"/>
    </xf>
    <xf numFmtId="37" fontId="26" fillId="2" borderId="16" xfId="1" applyNumberFormat="1" applyFont="1" applyFill="1" applyBorder="1" applyAlignment="1">
      <alignment horizontal="center"/>
    </xf>
    <xf numFmtId="37" fontId="25" fillId="2" borderId="16" xfId="1" applyNumberFormat="1" applyFont="1" applyFill="1" applyBorder="1" applyAlignment="1">
      <alignment horizontal="center"/>
    </xf>
    <xf numFmtId="37" fontId="26" fillId="2" borderId="9" xfId="1" applyNumberFormat="1" applyFont="1" applyFill="1" applyBorder="1" applyAlignment="1">
      <alignment horizontal="center"/>
    </xf>
    <xf numFmtId="37" fontId="26" fillId="2" borderId="10" xfId="1" applyNumberFormat="1" applyFont="1" applyFill="1" applyBorder="1" applyAlignment="1">
      <alignment horizontal="center" vertical="center"/>
    </xf>
    <xf numFmtId="37" fontId="59" fillId="2" borderId="10" xfId="1" applyNumberFormat="1" applyFont="1" applyFill="1" applyBorder="1" applyAlignment="1">
      <alignment horizontal="center"/>
    </xf>
    <xf numFmtId="37" fontId="26" fillId="2" borderId="11" xfId="1" applyNumberFormat="1" applyFont="1" applyFill="1" applyBorder="1" applyAlignment="1">
      <alignment horizontal="center"/>
    </xf>
    <xf numFmtId="37" fontId="25" fillId="2" borderId="11" xfId="1" applyNumberFormat="1" applyFont="1" applyFill="1" applyBorder="1" applyAlignment="1">
      <alignment horizontal="center"/>
    </xf>
    <xf numFmtId="37" fontId="25" fillId="2" borderId="11" xfId="1" applyNumberFormat="1" applyFont="1" applyFill="1" applyBorder="1" applyAlignment="1">
      <alignment horizontal="center" vertical="center"/>
    </xf>
    <xf numFmtId="37" fontId="24" fillId="2" borderId="10" xfId="1" applyNumberFormat="1" applyFont="1" applyFill="1" applyBorder="1" applyAlignment="1">
      <alignment horizontal="center" vertical="center"/>
    </xf>
    <xf numFmtId="37" fontId="25" fillId="2" borderId="9" xfId="1" applyNumberFormat="1" applyFont="1" applyFill="1" applyBorder="1" applyAlignment="1">
      <alignment horizontal="center"/>
    </xf>
    <xf numFmtId="37" fontId="14" fillId="2" borderId="16" xfId="1" applyNumberFormat="1" applyFont="1" applyFill="1" applyBorder="1" applyAlignment="1">
      <alignment horizontal="center"/>
    </xf>
    <xf numFmtId="37" fontId="0" fillId="2" borderId="0" xfId="1" applyNumberFormat="1" applyFont="1" applyFill="1" applyAlignment="1">
      <alignment horizontal="center"/>
    </xf>
    <xf numFmtId="37" fontId="24" fillId="2" borderId="8" xfId="1" applyNumberFormat="1" applyFont="1" applyFill="1" applyBorder="1" applyAlignment="1">
      <alignment horizontal="center"/>
    </xf>
    <xf numFmtId="37" fontId="24" fillId="2" borderId="1" xfId="14" applyNumberFormat="1" applyFont="1" applyFill="1" applyBorder="1" applyAlignment="1">
      <alignment horizontal="center" vertical="center" wrapText="1"/>
    </xf>
    <xf numFmtId="37" fontId="26" fillId="2" borderId="5" xfId="1" applyNumberFormat="1" applyFont="1" applyFill="1" applyBorder="1" applyAlignment="1">
      <alignment horizontal="center"/>
    </xf>
    <xf numFmtId="37" fontId="24" fillId="2" borderId="11" xfId="1" applyNumberFormat="1" applyFont="1" applyFill="1" applyBorder="1" applyAlignment="1">
      <alignment horizontal="center"/>
    </xf>
    <xf numFmtId="37" fontId="26" fillId="2" borderId="2" xfId="1" applyNumberFormat="1" applyFont="1" applyFill="1" applyBorder="1" applyAlignment="1">
      <alignment horizontal="center"/>
    </xf>
    <xf numFmtId="37" fontId="26" fillId="2" borderId="2" xfId="1" applyNumberFormat="1" applyFont="1" applyFill="1" applyBorder="1" applyAlignment="1">
      <alignment horizontal="center" vertical="center"/>
    </xf>
    <xf numFmtId="37" fontId="25" fillId="2" borderId="8" xfId="1" applyNumberFormat="1" applyFont="1" applyFill="1" applyBorder="1" applyAlignment="1">
      <alignment horizontal="center"/>
    </xf>
    <xf numFmtId="37" fontId="26" fillId="2" borderId="7" xfId="1" applyNumberFormat="1" applyFont="1" applyFill="1" applyBorder="1" applyAlignment="1">
      <alignment horizontal="center"/>
    </xf>
    <xf numFmtId="37" fontId="26" fillId="2" borderId="3" xfId="1" applyNumberFormat="1" applyFont="1" applyFill="1" applyBorder="1" applyAlignment="1">
      <alignment horizontal="center"/>
    </xf>
    <xf numFmtId="37" fontId="25" fillId="2" borderId="15" xfId="1" applyNumberFormat="1" applyFont="1" applyFill="1" applyBorder="1" applyAlignment="1">
      <alignment horizontal="center"/>
    </xf>
    <xf numFmtId="37" fontId="6" fillId="2" borderId="0" xfId="0" applyNumberFormat="1" applyFont="1" applyFill="1" applyAlignment="1">
      <alignment horizontal="center"/>
    </xf>
    <xf numFmtId="37" fontId="6" fillId="2" borderId="0" xfId="1" applyNumberFormat="1" applyFill="1" applyAlignment="1">
      <alignment horizontal="center"/>
    </xf>
    <xf numFmtId="0" fontId="43" fillId="2" borderId="0" xfId="0" applyFont="1" applyFill="1" applyAlignment="1">
      <alignment horizontal="centerContinuous"/>
    </xf>
    <xf numFmtId="0" fontId="45" fillId="2" borderId="0" xfId="0" applyFont="1" applyFill="1" applyAlignment="1">
      <alignment horizontal="centerContinuous"/>
    </xf>
    <xf numFmtId="0" fontId="47" fillId="2" borderId="0" xfId="0" applyFont="1" applyFill="1" applyAlignment="1">
      <alignment horizontal="centerContinuous"/>
    </xf>
    <xf numFmtId="0" fontId="40" fillId="2" borderId="0" xfId="0" quotePrefix="1" applyFont="1" applyFill="1" applyAlignment="1">
      <alignment horizontal="centerContinuous"/>
    </xf>
    <xf numFmtId="0" fontId="40" fillId="2" borderId="0" xfId="0" applyFont="1" applyFill="1" applyAlignment="1">
      <alignment horizontal="centerContinuous"/>
    </xf>
    <xf numFmtId="0" fontId="40" fillId="2" borderId="0" xfId="0" applyFont="1" applyFill="1" applyAlignment="1">
      <alignment horizontal="center"/>
    </xf>
    <xf numFmtId="0" fontId="40" fillId="2" borderId="0" xfId="0" applyFont="1" applyFill="1"/>
    <xf numFmtId="0" fontId="58" fillId="2" borderId="0" xfId="0" applyFont="1" applyFill="1"/>
    <xf numFmtId="0" fontId="50" fillId="2" borderId="0" xfId="0" applyFont="1" applyFill="1" applyAlignment="1">
      <alignment horizontal="center"/>
    </xf>
    <xf numFmtId="0" fontId="40" fillId="2" borderId="2" xfId="0" quotePrefix="1" applyFont="1" applyFill="1" applyBorder="1" applyAlignment="1">
      <alignment horizontal="centerContinuous"/>
    </xf>
    <xf numFmtId="0" fontId="40" fillId="2" borderId="5" xfId="0" applyFont="1" applyFill="1" applyBorder="1" applyAlignment="1">
      <alignment horizontal="left"/>
    </xf>
    <xf numFmtId="0" fontId="40" fillId="2" borderId="2" xfId="0" applyFont="1" applyFill="1" applyBorder="1" applyAlignment="1">
      <alignment horizontal="center" vertical="center"/>
    </xf>
    <xf numFmtId="0" fontId="40" fillId="2" borderId="5" xfId="0" quotePrefix="1" applyFont="1" applyFill="1" applyBorder="1" applyAlignment="1">
      <alignment horizontal="left" vertical="center"/>
    </xf>
    <xf numFmtId="0" fontId="40" fillId="2" borderId="5" xfId="0" applyFont="1" applyFill="1" applyBorder="1" applyAlignment="1">
      <alignment horizontal="left" vertical="center"/>
    </xf>
    <xf numFmtId="0" fontId="40" fillId="2" borderId="2" xfId="0" quotePrefix="1" applyFont="1" applyFill="1" applyBorder="1" applyAlignment="1">
      <alignment horizontal="center" vertical="center"/>
    </xf>
    <xf numFmtId="0" fontId="17" fillId="2" borderId="5" xfId="0" applyFont="1" applyFill="1" applyBorder="1" applyAlignment="1">
      <alignment horizontal="left" vertical="center"/>
    </xf>
    <xf numFmtId="0" fontId="40" fillId="2" borderId="3" xfId="0" applyFont="1" applyFill="1" applyBorder="1" applyAlignment="1">
      <alignment horizontal="center" vertical="center"/>
    </xf>
    <xf numFmtId="0" fontId="40" fillId="2" borderId="6" xfId="0" applyFont="1" applyFill="1" applyBorder="1" applyAlignment="1">
      <alignment horizontal="left" vertical="center"/>
    </xf>
    <xf numFmtId="0" fontId="40" fillId="2" borderId="10" xfId="0" quotePrefix="1" applyFont="1" applyFill="1" applyBorder="1" applyAlignment="1">
      <alignment horizontal="center"/>
    </xf>
    <xf numFmtId="0" fontId="40" fillId="2" borderId="10" xfId="0" applyFont="1" applyFill="1" applyBorder="1" applyAlignment="1">
      <alignment horizontal="centerContinuous"/>
    </xf>
    <xf numFmtId="37" fontId="23" fillId="2" borderId="14" xfId="0" applyNumberFormat="1" applyFont="1" applyFill="1" applyBorder="1" applyAlignment="1">
      <alignment horizontal="center" vertical="center"/>
    </xf>
    <xf numFmtId="37" fontId="23" fillId="2" borderId="15" xfId="0" quotePrefix="1" applyNumberFormat="1" applyFont="1" applyFill="1" applyBorder="1" applyAlignment="1">
      <alignment horizontal="center" vertical="center"/>
    </xf>
    <xf numFmtId="0" fontId="23" fillId="2" borderId="16" xfId="0" quotePrefix="1" applyFont="1" applyFill="1" applyBorder="1" applyAlignment="1">
      <alignment horizontal="center"/>
    </xf>
    <xf numFmtId="0" fontId="23" fillId="2" borderId="16" xfId="0" applyFont="1" applyFill="1" applyBorder="1" applyAlignment="1">
      <alignment horizontal="center"/>
    </xf>
    <xf numFmtId="166" fontId="29" fillId="2" borderId="4" xfId="1" applyNumberFormat="1" applyFont="1" applyFill="1" applyBorder="1"/>
    <xf numFmtId="38" fontId="29" fillId="2" borderId="1" xfId="1" applyNumberFormat="1" applyFont="1" applyFill="1" applyBorder="1" applyAlignment="1">
      <alignment horizontal="center"/>
    </xf>
    <xf numFmtId="166" fontId="30" fillId="2" borderId="4" xfId="1" applyNumberFormat="1" applyFont="1" applyFill="1" applyBorder="1" applyAlignment="1">
      <alignment horizontal="left"/>
    </xf>
    <xf numFmtId="166" fontId="29" fillId="2" borderId="4" xfId="1" applyNumberFormat="1" applyFont="1" applyFill="1" applyBorder="1" applyAlignment="1">
      <alignment horizontal="right"/>
    </xf>
    <xf numFmtId="37" fontId="11" fillId="2" borderId="13" xfId="1" applyNumberFormat="1" applyFont="1" applyFill="1" applyBorder="1" applyAlignment="1">
      <alignment horizontal="center" vertical="center"/>
    </xf>
    <xf numFmtId="37" fontId="6" fillId="2" borderId="13" xfId="1" applyNumberFormat="1" applyFill="1" applyBorder="1" applyAlignment="1">
      <alignment horizontal="center" vertical="center"/>
    </xf>
    <xf numFmtId="37" fontId="18" fillId="2" borderId="0" xfId="0" applyNumberFormat="1" applyFont="1" applyFill="1"/>
    <xf numFmtId="0" fontId="5" fillId="2" borderId="4" xfId="0" applyFont="1" applyFill="1" applyBorder="1"/>
    <xf numFmtId="37" fontId="40" fillId="2" borderId="10" xfId="1" applyNumberFormat="1" applyFont="1" applyFill="1" applyBorder="1" applyAlignment="1">
      <alignment horizontal="center" vertical="center"/>
    </xf>
    <xf numFmtId="37" fontId="23" fillId="2" borderId="15" xfId="1" applyNumberFormat="1" applyFont="1" applyFill="1" applyBorder="1" applyAlignment="1">
      <alignment horizontal="center" vertical="center"/>
    </xf>
    <xf numFmtId="37" fontId="23" fillId="2" borderId="12" xfId="1" applyNumberFormat="1" applyFont="1" applyFill="1" applyBorder="1" applyAlignment="1">
      <alignment horizontal="center" vertical="center"/>
    </xf>
    <xf numFmtId="0" fontId="25" fillId="2" borderId="9" xfId="14" applyFont="1" applyFill="1" applyBorder="1" applyAlignment="1">
      <alignment horizontal="left" indent="1"/>
    </xf>
    <xf numFmtId="0" fontId="5" fillId="2" borderId="16" xfId="14" applyFont="1" applyFill="1" applyBorder="1" applyAlignment="1">
      <alignment horizontal="left" indent="1"/>
    </xf>
    <xf numFmtId="164" fontId="6" fillId="2" borderId="0" xfId="0" quotePrefix="1" applyNumberFormat="1" applyFont="1" applyFill="1" applyAlignment="1" applyProtection="1">
      <alignment wrapText="1"/>
      <protection locked="0"/>
    </xf>
    <xf numFmtId="164" fontId="20" fillId="2" borderId="4" xfId="0" quotePrefix="1" applyNumberFormat="1" applyFont="1" applyFill="1" applyBorder="1" applyAlignment="1" applyProtection="1">
      <alignment horizontal="left" wrapText="1"/>
      <protection locked="0"/>
    </xf>
    <xf numFmtId="37" fontId="63" fillId="2" borderId="10" xfId="1" applyNumberFormat="1" applyFont="1" applyFill="1" applyBorder="1" applyAlignment="1">
      <alignment horizontal="center"/>
    </xf>
    <xf numFmtId="0" fontId="0" fillId="2" borderId="4" xfId="0" applyFill="1" applyBorder="1"/>
    <xf numFmtId="166" fontId="30" fillId="2" borderId="4" xfId="1" applyNumberFormat="1" applyFont="1" applyFill="1" applyBorder="1" applyAlignment="1">
      <alignment horizontal="center"/>
    </xf>
    <xf numFmtId="164" fontId="6" fillId="2" borderId="0" xfId="0" quotePrefix="1" applyNumberFormat="1" applyFont="1" applyFill="1" applyAlignment="1" applyProtection="1">
      <alignment horizontal="left" wrapText="1"/>
      <protection locked="0"/>
    </xf>
    <xf numFmtId="166" fontId="34" fillId="2" borderId="4" xfId="1" applyNumberFormat="1" applyFont="1" applyFill="1" applyBorder="1" applyAlignment="1">
      <alignment horizontal="right"/>
    </xf>
    <xf numFmtId="166" fontId="34" fillId="2" borderId="4" xfId="1" applyNumberFormat="1" applyFont="1" applyFill="1" applyBorder="1" applyAlignment="1" applyProtection="1">
      <alignment horizontal="left"/>
      <protection locked="0"/>
    </xf>
    <xf numFmtId="166" fontId="30" fillId="2" borderId="0" xfId="1" applyNumberFormat="1" applyFont="1" applyFill="1"/>
    <xf numFmtId="166" fontId="29" fillId="2" borderId="0" xfId="1" applyNumberFormat="1" applyFont="1" applyFill="1" applyAlignment="1">
      <alignment horizontal="right" vertical="center"/>
    </xf>
    <xf numFmtId="38" fontId="29" fillId="2" borderId="0" xfId="1" applyNumberFormat="1" applyFont="1" applyFill="1" applyAlignment="1">
      <alignment horizontal="center" vertical="center"/>
    </xf>
    <xf numFmtId="166" fontId="34" fillId="2" borderId="0" xfId="1" applyNumberFormat="1" applyFont="1" applyFill="1" applyAlignment="1">
      <alignment horizontal="center" vertical="center"/>
    </xf>
    <xf numFmtId="38" fontId="34" fillId="2" borderId="0" xfId="1" applyNumberFormat="1" applyFont="1" applyFill="1" applyAlignment="1">
      <alignment horizontal="center" vertical="center"/>
    </xf>
    <xf numFmtId="1" fontId="34" fillId="2" borderId="0" xfId="1" applyNumberFormat="1" applyFont="1" applyFill="1" applyAlignment="1">
      <alignment horizontal="center" vertical="center"/>
    </xf>
    <xf numFmtId="166" fontId="34" fillId="2" borderId="0" xfId="1" applyNumberFormat="1" applyFont="1" applyFill="1" applyAlignment="1">
      <alignment horizontal="left"/>
    </xf>
    <xf numFmtId="0" fontId="34" fillId="2" borderId="0" xfId="0" applyFont="1" applyFill="1"/>
    <xf numFmtId="166" fontId="34" fillId="2" borderId="0" xfId="1" applyNumberFormat="1" applyFont="1" applyFill="1"/>
    <xf numFmtId="38" fontId="34" fillId="2" borderId="0" xfId="0" applyNumberFormat="1" applyFont="1" applyFill="1" applyAlignment="1">
      <alignment horizontal="center"/>
    </xf>
    <xf numFmtId="166" fontId="29" fillId="2" borderId="4" xfId="1" applyNumberFormat="1" applyFont="1" applyFill="1" applyBorder="1" applyAlignment="1" applyProtection="1">
      <alignment horizontal="left"/>
      <protection locked="0"/>
    </xf>
    <xf numFmtId="166" fontId="31" fillId="2" borderId="0" xfId="1" applyNumberFormat="1" applyFont="1" applyFill="1" applyAlignment="1" applyProtection="1">
      <alignment horizontal="left"/>
      <protection locked="0"/>
    </xf>
    <xf numFmtId="166" fontId="29" fillId="2" borderId="0" xfId="1" quotePrefix="1" applyNumberFormat="1" applyFont="1" applyFill="1" applyAlignment="1">
      <alignment horizontal="right"/>
    </xf>
    <xf numFmtId="166" fontId="34" fillId="2" borderId="0" xfId="1" applyNumberFormat="1" applyFont="1" applyFill="1" applyAlignment="1" applyProtection="1">
      <alignment horizontal="left"/>
      <protection locked="0"/>
    </xf>
    <xf numFmtId="166" fontId="30" fillId="2" borderId="0" xfId="1" applyNumberFormat="1" applyFont="1" applyFill="1" applyAlignment="1">
      <alignment horizontal="right"/>
    </xf>
    <xf numFmtId="166" fontId="30" fillId="2" borderId="0" xfId="1" applyNumberFormat="1" applyFont="1" applyFill="1" applyAlignment="1">
      <alignment horizontal="center"/>
    </xf>
    <xf numFmtId="38" fontId="30" fillId="2" borderId="0" xfId="1" applyNumberFormat="1" applyFont="1" applyFill="1" applyAlignment="1">
      <alignment horizontal="center"/>
    </xf>
    <xf numFmtId="166" fontId="34" fillId="2" borderId="0" xfId="1" applyNumberFormat="1" applyFont="1" applyFill="1" applyAlignment="1">
      <alignment horizontal="right"/>
    </xf>
    <xf numFmtId="38" fontId="34" fillId="2" borderId="0" xfId="1" applyNumberFormat="1" applyFont="1" applyFill="1" applyAlignment="1">
      <alignment horizontal="center"/>
    </xf>
    <xf numFmtId="1" fontId="34" fillId="2" borderId="0" xfId="1" applyNumberFormat="1" applyFont="1" applyFill="1" applyAlignment="1">
      <alignment horizontal="center"/>
    </xf>
    <xf numFmtId="166" fontId="33" fillId="2" borderId="0" xfId="1" applyNumberFormat="1" applyFont="1" applyFill="1" applyAlignment="1">
      <alignment horizontal="right"/>
    </xf>
    <xf numFmtId="166" fontId="33" fillId="2" borderId="0" xfId="1" applyNumberFormat="1" applyFont="1" applyFill="1" applyAlignment="1">
      <alignment horizontal="center"/>
    </xf>
    <xf numFmtId="38" fontId="33" fillId="2" borderId="0" xfId="1" applyNumberFormat="1" applyFont="1" applyFill="1" applyAlignment="1">
      <alignment horizontal="center"/>
    </xf>
    <xf numFmtId="166" fontId="33" fillId="2" borderId="1" xfId="1" applyNumberFormat="1" applyFont="1" applyFill="1" applyBorder="1" applyAlignment="1">
      <alignment horizontal="right"/>
    </xf>
    <xf numFmtId="166" fontId="33" fillId="2" borderId="1" xfId="1" applyNumberFormat="1" applyFont="1" applyFill="1" applyBorder="1" applyAlignment="1">
      <alignment horizontal="center"/>
    </xf>
    <xf numFmtId="38" fontId="33" fillId="2" borderId="1" xfId="1" applyNumberFormat="1" applyFont="1" applyFill="1" applyBorder="1" applyAlignment="1">
      <alignment horizontal="center"/>
    </xf>
    <xf numFmtId="166" fontId="29" fillId="2" borderId="0" xfId="1" applyNumberFormat="1" applyFont="1" applyFill="1" applyAlignment="1" applyProtection="1">
      <alignment horizontal="left" wrapText="1"/>
      <protection locked="0"/>
    </xf>
    <xf numFmtId="0" fontId="34" fillId="2" borderId="0" xfId="1" applyNumberFormat="1" applyFont="1" applyFill="1" applyAlignment="1">
      <alignment horizontal="right"/>
    </xf>
    <xf numFmtId="0" fontId="34" fillId="2" borderId="1" xfId="1" applyNumberFormat="1" applyFont="1" applyFill="1" applyBorder="1" applyAlignment="1">
      <alignment horizontal="right"/>
    </xf>
    <xf numFmtId="166" fontId="34" fillId="2" borderId="1" xfId="1" applyNumberFormat="1" applyFont="1" applyFill="1" applyBorder="1" applyAlignment="1" applyProtection="1">
      <alignment horizontal="left"/>
      <protection locked="0"/>
    </xf>
    <xf numFmtId="166" fontId="34" fillId="2" borderId="1" xfId="1" applyNumberFormat="1" applyFont="1" applyFill="1" applyBorder="1"/>
    <xf numFmtId="166" fontId="34" fillId="2" borderId="1" xfId="1" applyNumberFormat="1" applyFont="1" applyFill="1" applyBorder="1" applyAlignment="1">
      <alignment horizontal="right"/>
    </xf>
    <xf numFmtId="166" fontId="34" fillId="2" borderId="1" xfId="1" applyNumberFormat="1" applyFont="1" applyFill="1" applyBorder="1" applyAlignment="1">
      <alignment horizontal="center"/>
    </xf>
    <xf numFmtId="38" fontId="34" fillId="2" borderId="1" xfId="1" applyNumberFormat="1" applyFont="1" applyFill="1" applyBorder="1" applyAlignment="1">
      <alignment horizontal="center"/>
    </xf>
    <xf numFmtId="0" fontId="34" fillId="2" borderId="4" xfId="1" applyNumberFormat="1" applyFont="1" applyFill="1" applyBorder="1" applyAlignment="1">
      <alignment horizontal="right"/>
    </xf>
    <xf numFmtId="38" fontId="34" fillId="2" borderId="4" xfId="1" applyNumberFormat="1" applyFont="1" applyFill="1" applyBorder="1" applyAlignment="1">
      <alignment horizontal="center"/>
    </xf>
    <xf numFmtId="1" fontId="34" fillId="2" borderId="4" xfId="1" applyNumberFormat="1" applyFont="1" applyFill="1" applyBorder="1" applyAlignment="1">
      <alignment horizontal="center"/>
    </xf>
    <xf numFmtId="10" fontId="29" fillId="2" borderId="0" xfId="16" applyNumberFormat="1" applyFont="1" applyFill="1" applyAlignment="1">
      <alignment horizontal="right"/>
    </xf>
    <xf numFmtId="10" fontId="29" fillId="2" borderId="0" xfId="16" applyNumberFormat="1" applyFont="1" applyFill="1" applyAlignment="1">
      <alignment horizontal="center"/>
    </xf>
    <xf numFmtId="38" fontId="29" fillId="2" borderId="0" xfId="16" applyNumberFormat="1" applyFont="1" applyFill="1" applyAlignment="1">
      <alignment horizontal="center"/>
    </xf>
    <xf numFmtId="166" fontId="31" fillId="2" borderId="0" xfId="1" applyNumberFormat="1" applyFont="1" applyFill="1" applyAlignment="1">
      <alignment horizontal="right"/>
    </xf>
    <xf numFmtId="166" fontId="31" fillId="2" borderId="0" xfId="1" applyNumberFormat="1" applyFont="1" applyFill="1" applyAlignment="1">
      <alignment horizontal="center"/>
    </xf>
    <xf numFmtId="38" fontId="31" fillId="2" borderId="0" xfId="1" applyNumberFormat="1" applyFont="1" applyFill="1" applyAlignment="1">
      <alignment horizontal="center"/>
    </xf>
    <xf numFmtId="1" fontId="31" fillId="2" borderId="0" xfId="1" applyNumberFormat="1" applyFont="1" applyFill="1" applyAlignment="1">
      <alignment horizontal="center"/>
    </xf>
    <xf numFmtId="0" fontId="31" fillId="2" borderId="0" xfId="1" applyNumberFormat="1" applyFont="1" applyFill="1" applyAlignment="1" applyProtection="1">
      <alignment horizontal="left"/>
      <protection locked="0"/>
    </xf>
    <xf numFmtId="0" fontId="34" fillId="2" borderId="0" xfId="1" applyNumberFormat="1" applyFont="1" applyFill="1" applyAlignment="1" applyProtection="1">
      <alignment horizontal="left"/>
      <protection locked="0"/>
    </xf>
    <xf numFmtId="166" fontId="32" fillId="2" borderId="7" xfId="1" applyNumberFormat="1" applyFont="1" applyFill="1" applyBorder="1" applyAlignment="1" applyProtection="1">
      <alignment horizontal="left"/>
      <protection locked="0"/>
    </xf>
    <xf numFmtId="166" fontId="32" fillId="2" borderId="2" xfId="1" applyNumberFormat="1" applyFont="1" applyFill="1" applyBorder="1" applyAlignment="1" applyProtection="1">
      <alignment horizontal="left"/>
      <protection locked="0"/>
    </xf>
    <xf numFmtId="166" fontId="34" fillId="2" borderId="4" xfId="1" applyNumberFormat="1" applyFont="1" applyFill="1" applyBorder="1" applyAlignment="1">
      <alignment horizontal="left"/>
    </xf>
    <xf numFmtId="38" fontId="29" fillId="2" borderId="0" xfId="1" quotePrefix="1" applyNumberFormat="1" applyFont="1" applyFill="1" applyAlignment="1">
      <alignment horizontal="center"/>
    </xf>
    <xf numFmtId="166" fontId="32" fillId="2" borderId="3" xfId="1" applyNumberFormat="1" applyFont="1" applyFill="1" applyBorder="1" applyAlignment="1" applyProtection="1">
      <alignment horizontal="left"/>
      <protection locked="0"/>
    </xf>
    <xf numFmtId="1" fontId="34" fillId="2" borderId="1" xfId="1" applyNumberFormat="1" applyFont="1" applyFill="1" applyBorder="1" applyAlignment="1">
      <alignment horizontal="center"/>
    </xf>
    <xf numFmtId="166" fontId="29" fillId="2" borderId="4" xfId="1" quotePrefix="1" applyNumberFormat="1" applyFont="1" applyFill="1" applyBorder="1" applyAlignment="1">
      <alignment horizontal="right"/>
    </xf>
    <xf numFmtId="166" fontId="29" fillId="2" borderId="4" xfId="1" quotePrefix="1" applyNumberFormat="1" applyFont="1" applyFill="1" applyBorder="1" applyAlignment="1">
      <alignment horizontal="center"/>
    </xf>
    <xf numFmtId="38" fontId="29" fillId="2" borderId="4" xfId="1" quotePrefix="1" applyNumberFormat="1" applyFont="1" applyFill="1" applyBorder="1" applyAlignment="1">
      <alignment horizontal="center"/>
    </xf>
    <xf numFmtId="166" fontId="10" fillId="2" borderId="2" xfId="1" applyNumberFormat="1" applyFont="1" applyFill="1" applyBorder="1" applyAlignment="1" applyProtection="1">
      <alignment horizontal="left"/>
      <protection locked="0"/>
    </xf>
    <xf numFmtId="166" fontId="6" fillId="2" borderId="0" xfId="1" applyNumberFormat="1" applyFill="1" applyAlignment="1" applyProtection="1">
      <alignment horizontal="left"/>
      <protection locked="0"/>
    </xf>
    <xf numFmtId="166" fontId="29" fillId="2" borderId="0" xfId="1" applyNumberFormat="1" applyFont="1" applyFill="1" applyAlignment="1">
      <alignment horizontal="center" vertical="center"/>
    </xf>
    <xf numFmtId="166" fontId="31" fillId="2" borderId="4" xfId="1" applyNumberFormat="1" applyFont="1" applyFill="1" applyBorder="1" applyAlignment="1" applyProtection="1">
      <alignment horizontal="left"/>
      <protection locked="0"/>
    </xf>
    <xf numFmtId="166" fontId="64" fillId="2" borderId="0" xfId="1" applyNumberFormat="1" applyFont="1" applyFill="1" applyAlignment="1">
      <alignment horizontal="right"/>
    </xf>
    <xf numFmtId="166" fontId="64" fillId="2" borderId="0" xfId="1" applyNumberFormat="1" applyFont="1" applyFill="1" applyAlignment="1">
      <alignment horizontal="center"/>
    </xf>
    <xf numFmtId="38" fontId="64" fillId="2" borderId="0" xfId="1" applyNumberFormat="1" applyFont="1" applyFill="1" applyAlignment="1">
      <alignment horizontal="center"/>
    </xf>
    <xf numFmtId="166" fontId="35" fillId="2" borderId="0" xfId="1" applyNumberFormat="1" applyFont="1" applyFill="1" applyAlignment="1">
      <alignment horizontal="right"/>
    </xf>
    <xf numFmtId="38" fontId="35" fillId="2" borderId="0" xfId="1" applyNumberFormat="1" applyFont="1" applyFill="1" applyAlignment="1">
      <alignment horizontal="center"/>
    </xf>
    <xf numFmtId="166" fontId="33" fillId="2" borderId="0" xfId="1" applyNumberFormat="1" applyFont="1" applyFill="1" applyAlignment="1" applyProtection="1">
      <alignment horizontal="left"/>
      <protection locked="0"/>
    </xf>
    <xf numFmtId="166" fontId="29" fillId="2" borderId="0" xfId="1" applyNumberFormat="1" applyFont="1" applyFill="1" applyAlignment="1">
      <alignment horizontal="center" vertical="center" wrapText="1"/>
    </xf>
    <xf numFmtId="38" fontId="29" fillId="2" borderId="0" xfId="1" applyNumberFormat="1" applyFont="1" applyFill="1" applyAlignment="1">
      <alignment horizontal="center" vertical="center" wrapText="1"/>
    </xf>
    <xf numFmtId="166" fontId="29" fillId="2" borderId="2" xfId="1" applyNumberFormat="1" applyFont="1" applyFill="1" applyBorder="1" applyAlignment="1">
      <alignment horizontal="center" vertical="center" wrapText="1"/>
    </xf>
    <xf numFmtId="166" fontId="30" fillId="2" borderId="4" xfId="1" applyNumberFormat="1" applyFont="1" applyFill="1" applyBorder="1" applyAlignment="1">
      <alignment horizontal="right"/>
    </xf>
    <xf numFmtId="38" fontId="30" fillId="2" borderId="4" xfId="1" applyNumberFormat="1" applyFont="1" applyFill="1" applyBorder="1" applyAlignment="1">
      <alignment horizontal="center"/>
    </xf>
    <xf numFmtId="166" fontId="38" fillId="2" borderId="4" xfId="1" applyNumberFormat="1" applyFont="1" applyFill="1" applyBorder="1" applyAlignment="1">
      <alignment horizontal="right"/>
    </xf>
    <xf numFmtId="166" fontId="38" fillId="2" borderId="4" xfId="1" applyNumberFormat="1" applyFont="1" applyFill="1" applyBorder="1" applyAlignment="1">
      <alignment horizontal="center"/>
    </xf>
    <xf numFmtId="38" fontId="38" fillId="2" borderId="4" xfId="1" applyNumberFormat="1" applyFont="1" applyFill="1" applyBorder="1" applyAlignment="1">
      <alignment horizontal="center"/>
    </xf>
    <xf numFmtId="1" fontId="38" fillId="2" borderId="4" xfId="1" applyNumberFormat="1" applyFont="1" applyFill="1" applyBorder="1" applyAlignment="1">
      <alignment horizontal="center"/>
    </xf>
    <xf numFmtId="166" fontId="33" fillId="2" borderId="4" xfId="1" applyNumberFormat="1" applyFont="1" applyFill="1" applyBorder="1" applyAlignment="1">
      <alignment horizontal="right"/>
    </xf>
    <xf numFmtId="166" fontId="33" fillId="2" borderId="4" xfId="1" applyNumberFormat="1" applyFont="1" applyFill="1" applyBorder="1" applyAlignment="1">
      <alignment horizontal="center"/>
    </xf>
    <xf numFmtId="38" fontId="33" fillId="2" borderId="4" xfId="1" applyNumberFormat="1" applyFont="1" applyFill="1" applyBorder="1" applyAlignment="1">
      <alignment horizontal="center"/>
    </xf>
    <xf numFmtId="166" fontId="35" fillId="2" borderId="4" xfId="1" applyNumberFormat="1" applyFont="1" applyFill="1" applyBorder="1" applyAlignment="1">
      <alignment horizontal="right"/>
    </xf>
    <xf numFmtId="166" fontId="35" fillId="2" borderId="4" xfId="1" applyNumberFormat="1" applyFont="1" applyFill="1" applyBorder="1" applyAlignment="1">
      <alignment horizontal="center"/>
    </xf>
    <xf numFmtId="38" fontId="35" fillId="2" borderId="4" xfId="1" applyNumberFormat="1" applyFont="1" applyFill="1" applyBorder="1" applyAlignment="1">
      <alignment horizontal="center"/>
    </xf>
    <xf numFmtId="166" fontId="30" fillId="2" borderId="0" xfId="1" applyNumberFormat="1" applyFont="1" applyFill="1" applyAlignment="1" applyProtection="1">
      <alignment horizontal="left"/>
      <protection locked="0"/>
    </xf>
    <xf numFmtId="166" fontId="31" fillId="2" borderId="7" xfId="1" applyNumberFormat="1" applyFont="1" applyFill="1" applyBorder="1"/>
    <xf numFmtId="166" fontId="30" fillId="2" borderId="2" xfId="1" applyNumberFormat="1" applyFont="1" applyFill="1" applyBorder="1" applyAlignment="1" applyProtection="1">
      <alignment horizontal="left"/>
      <protection locked="0"/>
    </xf>
    <xf numFmtId="166" fontId="31" fillId="2" borderId="2" xfId="1" applyNumberFormat="1" applyFont="1" applyFill="1" applyBorder="1" applyAlignment="1" applyProtection="1">
      <alignment horizontal="left"/>
      <protection locked="0"/>
    </xf>
    <xf numFmtId="166" fontId="30" fillId="2" borderId="3" xfId="1" applyNumberFormat="1" applyFont="1" applyFill="1" applyBorder="1" applyAlignment="1" applyProtection="1">
      <alignment horizontal="left"/>
      <protection locked="0"/>
    </xf>
    <xf numFmtId="166" fontId="30" fillId="2" borderId="7" xfId="1" applyNumberFormat="1" applyFont="1" applyFill="1" applyBorder="1" applyAlignment="1" applyProtection="1">
      <alignment horizontal="left"/>
      <protection locked="0"/>
    </xf>
    <xf numFmtId="166" fontId="30" fillId="2" borderId="2" xfId="1" applyNumberFormat="1" applyFont="1" applyFill="1" applyBorder="1" applyAlignment="1" applyProtection="1">
      <alignment horizontal="center" wrapText="1"/>
      <protection locked="0"/>
    </xf>
    <xf numFmtId="166" fontId="30" fillId="2" borderId="2" xfId="1" applyNumberFormat="1" applyFont="1" applyFill="1" applyBorder="1"/>
    <xf numFmtId="166" fontId="5" fillId="2" borderId="2" xfId="1" applyNumberFormat="1" applyFont="1" applyFill="1" applyBorder="1" applyAlignment="1" applyProtection="1">
      <alignment horizontal="left"/>
      <protection locked="0"/>
    </xf>
    <xf numFmtId="166" fontId="34" fillId="2" borderId="2" xfId="1" applyNumberFormat="1" applyFont="1" applyFill="1" applyBorder="1" applyAlignment="1">
      <alignment horizontal="center"/>
    </xf>
    <xf numFmtId="166" fontId="31" fillId="2" borderId="2" xfId="1" applyNumberFormat="1" applyFont="1" applyFill="1" applyBorder="1" applyAlignment="1">
      <alignment horizontal="center"/>
    </xf>
    <xf numFmtId="166" fontId="34" fillId="2" borderId="3" xfId="1" applyNumberFormat="1" applyFont="1" applyFill="1" applyBorder="1" applyAlignment="1">
      <alignment horizontal="center"/>
    </xf>
    <xf numFmtId="38" fontId="34" fillId="2" borderId="2" xfId="1" applyNumberFormat="1" applyFont="1" applyFill="1" applyBorder="1" applyAlignment="1">
      <alignment horizontal="center"/>
    </xf>
    <xf numFmtId="166" fontId="38" fillId="2" borderId="7" xfId="1" applyNumberFormat="1" applyFont="1" applyFill="1" applyBorder="1" applyAlignment="1">
      <alignment horizontal="center"/>
    </xf>
    <xf numFmtId="166" fontId="34" fillId="2" borderId="7" xfId="1" applyNumberFormat="1" applyFont="1" applyFill="1" applyBorder="1" applyAlignment="1">
      <alignment horizontal="center"/>
    </xf>
    <xf numFmtId="1" fontId="34" fillId="2" borderId="2" xfId="1" applyNumberFormat="1" applyFont="1" applyFill="1" applyBorder="1" applyAlignment="1">
      <alignment horizontal="center"/>
    </xf>
    <xf numFmtId="1" fontId="31" fillId="2" borderId="2" xfId="1" applyNumberFormat="1" applyFont="1" applyFill="1" applyBorder="1" applyAlignment="1">
      <alignment horizontal="center"/>
    </xf>
    <xf numFmtId="1" fontId="34" fillId="2" borderId="3" xfId="1" applyNumberFormat="1" applyFont="1" applyFill="1" applyBorder="1" applyAlignment="1">
      <alignment horizontal="center"/>
    </xf>
    <xf numFmtId="1" fontId="38" fillId="2" borderId="7" xfId="1" applyNumberFormat="1" applyFont="1" applyFill="1" applyBorder="1" applyAlignment="1">
      <alignment horizontal="center"/>
    </xf>
    <xf numFmtId="1" fontId="34" fillId="2" borderId="7" xfId="1" applyNumberFormat="1" applyFont="1" applyFill="1" applyBorder="1" applyAlignment="1">
      <alignment horizontal="center"/>
    </xf>
    <xf numFmtId="166" fontId="31" fillId="2" borderId="0" xfId="1" applyNumberFormat="1" applyFont="1" applyFill="1" applyAlignment="1">
      <alignment horizontal="left"/>
    </xf>
    <xf numFmtId="166" fontId="65" fillId="2" borderId="0" xfId="1" applyNumberFormat="1" applyFont="1" applyFill="1" applyAlignment="1">
      <alignment horizontal="left"/>
    </xf>
    <xf numFmtId="166" fontId="34" fillId="2" borderId="1" xfId="1" applyNumberFormat="1" applyFont="1" applyFill="1" applyBorder="1" applyAlignment="1">
      <alignment horizontal="left"/>
    </xf>
    <xf numFmtId="37" fontId="6" fillId="2" borderId="0" xfId="1" applyNumberFormat="1" applyFill="1" applyAlignment="1" applyProtection="1">
      <alignment horizontal="center"/>
      <protection locked="0"/>
    </xf>
    <xf numFmtId="164" fontId="12" fillId="2" borderId="0" xfId="0" quotePrefix="1" applyNumberFormat="1" applyFont="1" applyFill="1" applyAlignment="1" applyProtection="1">
      <alignment horizontal="left"/>
      <protection locked="0"/>
    </xf>
    <xf numFmtId="39" fontId="24" fillId="2" borderId="9" xfId="1" applyNumberFormat="1" applyFont="1" applyFill="1" applyBorder="1" applyAlignment="1">
      <alignment horizontal="center"/>
    </xf>
    <xf numFmtId="39" fontId="26" fillId="2" borderId="10" xfId="1" applyNumberFormat="1" applyFont="1" applyFill="1" applyBorder="1" applyAlignment="1">
      <alignment horizontal="center"/>
    </xf>
    <xf numFmtId="39" fontId="24" fillId="2" borderId="10" xfId="1" applyNumberFormat="1" applyFont="1" applyFill="1" applyBorder="1" applyAlignment="1">
      <alignment horizontal="center"/>
    </xf>
    <xf numFmtId="39" fontId="24" fillId="2" borderId="5" xfId="1" applyNumberFormat="1" applyFont="1" applyFill="1" applyBorder="1" applyAlignment="1">
      <alignment horizontal="center"/>
    </xf>
    <xf numFmtId="39" fontId="25" fillId="2" borderId="6" xfId="14" applyNumberFormat="1" applyFont="1" applyFill="1" applyBorder="1" applyAlignment="1">
      <alignment horizontal="center" vertical="center" wrapText="1"/>
    </xf>
    <xf numFmtId="39" fontId="5" fillId="2" borderId="1" xfId="14" quotePrefix="1" applyNumberFormat="1" applyFont="1" applyFill="1" applyBorder="1" applyAlignment="1">
      <alignment horizontal="center" vertical="center" wrapText="1"/>
    </xf>
    <xf numFmtId="39" fontId="0" fillId="2" borderId="0" xfId="1" applyNumberFormat="1" applyFont="1" applyFill="1" applyAlignment="1">
      <alignment horizontal="center"/>
    </xf>
    <xf numFmtId="0" fontId="6" fillId="2" borderId="0" xfId="0" applyFont="1" applyFill="1" applyBorder="1" applyProtection="1">
      <protection locked="0"/>
    </xf>
    <xf numFmtId="37" fontId="6" fillId="2" borderId="0" xfId="0" applyNumberFormat="1" applyFont="1" applyFill="1" applyBorder="1" applyAlignment="1">
      <alignment horizontal="center"/>
    </xf>
    <xf numFmtId="37" fontId="6" fillId="2" borderId="0" xfId="1" applyNumberFormat="1" applyFill="1" applyBorder="1" applyAlignment="1">
      <alignment horizontal="center"/>
    </xf>
    <xf numFmtId="37" fontId="6" fillId="2" borderId="0" xfId="1" applyNumberFormat="1" applyFill="1" applyBorder="1" applyAlignment="1" applyProtection="1">
      <alignment horizontal="center"/>
      <protection locked="0"/>
    </xf>
    <xf numFmtId="164" fontId="6" fillId="2" borderId="0" xfId="0" applyNumberFormat="1" applyFont="1" applyFill="1" applyBorder="1" applyAlignment="1" applyProtection="1">
      <alignment horizontal="center"/>
      <protection locked="0"/>
    </xf>
    <xf numFmtId="37" fontId="6" fillId="2" borderId="5" xfId="0" applyNumberFormat="1" applyFont="1" applyFill="1" applyBorder="1" applyAlignment="1">
      <alignment horizontal="center"/>
    </xf>
    <xf numFmtId="37" fontId="6" fillId="2" borderId="5" xfId="1" applyNumberFormat="1" applyFill="1" applyBorder="1" applyAlignment="1">
      <alignment horizontal="center"/>
    </xf>
    <xf numFmtId="0" fontId="34" fillId="2" borderId="0" xfId="1" applyNumberFormat="1" applyFont="1" applyFill="1" applyAlignment="1" applyProtection="1">
      <alignment horizontal="center"/>
      <protection locked="0"/>
    </xf>
    <xf numFmtId="166" fontId="34" fillId="2" borderId="2" xfId="1" applyNumberFormat="1" applyFont="1" applyFill="1" applyBorder="1" applyAlignment="1">
      <alignment horizontal="center" vertical="center" wrapText="1"/>
    </xf>
    <xf numFmtId="166" fontId="34" fillId="2" borderId="0" xfId="1" applyNumberFormat="1" applyFont="1" applyFill="1" applyAlignment="1">
      <alignment horizontal="center" vertical="center" wrapText="1"/>
    </xf>
    <xf numFmtId="38" fontId="34" fillId="2" borderId="0" xfId="1" applyNumberFormat="1" applyFont="1" applyFill="1" applyAlignment="1">
      <alignment horizontal="center" vertical="center" wrapText="1"/>
    </xf>
    <xf numFmtId="0" fontId="34" fillId="2" borderId="5" xfId="1" applyNumberFormat="1" applyFont="1" applyFill="1" applyBorder="1" applyAlignment="1">
      <alignment horizontal="center"/>
    </xf>
    <xf numFmtId="1" fontId="34" fillId="2" borderId="2" xfId="1" applyNumberFormat="1" applyFont="1" applyFill="1" applyBorder="1" applyAlignment="1">
      <alignment horizontal="center" vertical="center" wrapText="1"/>
    </xf>
    <xf numFmtId="1" fontId="34" fillId="2" borderId="0" xfId="1" applyNumberFormat="1" applyFont="1" applyFill="1" applyAlignment="1">
      <alignment horizontal="center" vertical="center" wrapText="1"/>
    </xf>
    <xf numFmtId="0" fontId="34" fillId="2" borderId="8" xfId="1" applyNumberFormat="1" applyFont="1" applyFill="1" applyBorder="1" applyAlignment="1">
      <alignment horizontal="center"/>
    </xf>
    <xf numFmtId="0" fontId="34" fillId="2" borderId="4" xfId="1" applyNumberFormat="1" applyFont="1" applyFill="1" applyBorder="1" applyAlignment="1">
      <alignment horizontal="center"/>
    </xf>
    <xf numFmtId="1" fontId="20" fillId="2" borderId="0" xfId="0" applyNumberFormat="1" applyFont="1" applyFill="1" applyAlignment="1">
      <alignment horizontal="center"/>
    </xf>
    <xf numFmtId="1" fontId="20" fillId="2" borderId="2" xfId="0" applyNumberFormat="1" applyFont="1" applyFill="1" applyBorder="1" applyAlignment="1">
      <alignment horizontal="center"/>
    </xf>
    <xf numFmtId="166" fontId="31" fillId="2" borderId="7" xfId="1" applyNumberFormat="1" applyFont="1" applyFill="1" applyBorder="1" applyAlignment="1">
      <alignment horizontal="center"/>
    </xf>
    <xf numFmtId="166" fontId="31" fillId="2" borderId="4" xfId="1" applyNumberFormat="1" applyFont="1" applyFill="1" applyBorder="1" applyAlignment="1">
      <alignment horizontal="center"/>
    </xf>
    <xf numFmtId="38" fontId="31" fillId="2" borderId="4" xfId="1" applyNumberFormat="1" applyFont="1" applyFill="1" applyBorder="1" applyAlignment="1">
      <alignment horizontal="center"/>
    </xf>
    <xf numFmtId="0" fontId="31" fillId="2" borderId="8" xfId="1" applyNumberFormat="1" applyFont="1" applyFill="1" applyBorder="1" applyAlignment="1">
      <alignment horizontal="center"/>
    </xf>
    <xf numFmtId="1" fontId="31" fillId="2" borderId="4" xfId="1" applyNumberFormat="1" applyFont="1" applyFill="1" applyBorder="1" applyAlignment="1">
      <alignment horizontal="center"/>
    </xf>
    <xf numFmtId="1" fontId="31" fillId="2" borderId="7" xfId="1" applyNumberFormat="1" applyFont="1" applyFill="1" applyBorder="1" applyAlignment="1">
      <alignment horizontal="center"/>
    </xf>
    <xf numFmtId="0" fontId="34" fillId="2" borderId="2" xfId="0" applyFont="1" applyFill="1" applyBorder="1"/>
    <xf numFmtId="0" fontId="34" fillId="2" borderId="5" xfId="0" applyFont="1" applyFill="1" applyBorder="1"/>
    <xf numFmtId="38" fontId="34" fillId="2" borderId="0" xfId="0" applyNumberFormat="1" applyFont="1" applyFill="1"/>
    <xf numFmtId="38" fontId="20" fillId="2" borderId="0" xfId="0" applyNumberFormat="1" applyFont="1" applyFill="1" applyAlignment="1">
      <alignment horizontal="center"/>
    </xf>
    <xf numFmtId="0" fontId="66" fillId="2" borderId="2" xfId="0" applyFont="1" applyFill="1" applyBorder="1" applyAlignment="1">
      <alignment horizontal="center"/>
    </xf>
    <xf numFmtId="0" fontId="66" fillId="2" borderId="0" xfId="0" applyFont="1" applyFill="1" applyAlignment="1">
      <alignment horizontal="center"/>
    </xf>
    <xf numFmtId="38" fontId="66" fillId="2" borderId="0" xfId="0" applyNumberFormat="1" applyFont="1" applyFill="1" applyAlignment="1">
      <alignment horizontal="center"/>
    </xf>
    <xf numFmtId="1" fontId="66" fillId="2" borderId="0" xfId="0" applyNumberFormat="1" applyFont="1" applyFill="1" applyAlignment="1">
      <alignment horizontal="center"/>
    </xf>
    <xf numFmtId="1" fontId="66" fillId="2" borderId="2" xfId="0" applyNumberFormat="1" applyFont="1" applyFill="1" applyBorder="1" applyAlignment="1">
      <alignment horizontal="center"/>
    </xf>
    <xf numFmtId="0" fontId="12" fillId="2" borderId="7" xfId="0" applyFont="1" applyFill="1" applyBorder="1" applyAlignment="1">
      <alignment horizontal="center"/>
    </xf>
    <xf numFmtId="0" fontId="12" fillId="2" borderId="4" xfId="0" applyFont="1" applyFill="1" applyBorder="1" applyAlignment="1">
      <alignment horizontal="center"/>
    </xf>
    <xf numFmtId="1" fontId="12" fillId="2" borderId="4" xfId="0" applyNumberFormat="1" applyFont="1" applyFill="1" applyBorder="1" applyAlignment="1">
      <alignment horizontal="center"/>
    </xf>
    <xf numFmtId="1" fontId="12" fillId="2" borderId="7" xfId="0" applyNumberFormat="1" applyFont="1" applyFill="1" applyBorder="1" applyAlignment="1">
      <alignment horizontal="center"/>
    </xf>
    <xf numFmtId="0" fontId="34" fillId="2" borderId="6" xfId="1" applyNumberFormat="1" applyFont="1" applyFill="1" applyBorder="1" applyAlignment="1">
      <alignment horizontal="center"/>
    </xf>
    <xf numFmtId="1" fontId="20" fillId="2" borderId="4" xfId="0" applyNumberFormat="1" applyFont="1" applyFill="1" applyBorder="1" applyAlignment="1">
      <alignment horizontal="center"/>
    </xf>
    <xf numFmtId="1" fontId="20" fillId="2" borderId="7" xfId="0" applyNumberFormat="1" applyFont="1" applyFill="1" applyBorder="1" applyAlignment="1">
      <alignment horizontal="center"/>
    </xf>
    <xf numFmtId="38" fontId="20" fillId="2" borderId="4" xfId="0" applyNumberFormat="1" applyFont="1" applyFill="1" applyBorder="1" applyAlignment="1">
      <alignment horizontal="center"/>
    </xf>
    <xf numFmtId="0" fontId="20" fillId="2" borderId="3" xfId="0" applyFont="1" applyFill="1" applyBorder="1" applyAlignment="1">
      <alignment horizontal="center"/>
    </xf>
    <xf numFmtId="0" fontId="20" fillId="2" borderId="1" xfId="0" applyFont="1" applyFill="1" applyBorder="1" applyAlignment="1">
      <alignment horizontal="center"/>
    </xf>
    <xf numFmtId="1" fontId="20" fillId="2" borderId="1" xfId="0" applyNumberFormat="1" applyFont="1" applyFill="1" applyBorder="1" applyAlignment="1">
      <alignment horizontal="center"/>
    </xf>
    <xf numFmtId="1" fontId="20" fillId="2" borderId="3" xfId="0" applyNumberFormat="1" applyFont="1" applyFill="1" applyBorder="1" applyAlignment="1">
      <alignment horizontal="center"/>
    </xf>
    <xf numFmtId="38" fontId="20" fillId="2" borderId="1" xfId="0" applyNumberFormat="1" applyFont="1" applyFill="1" applyBorder="1" applyAlignment="1">
      <alignment horizontal="center"/>
    </xf>
    <xf numFmtId="166" fontId="34" fillId="2" borderId="2" xfId="16" applyNumberFormat="1" applyFont="1" applyFill="1" applyBorder="1" applyAlignment="1">
      <alignment horizontal="center"/>
    </xf>
    <xf numFmtId="166" fontId="34" fillId="2" borderId="0" xfId="16" applyNumberFormat="1" applyFont="1" applyFill="1" applyAlignment="1">
      <alignment horizontal="center"/>
    </xf>
    <xf numFmtId="38" fontId="34" fillId="2" borderId="0" xfId="16" applyNumberFormat="1" applyFont="1" applyFill="1" applyAlignment="1">
      <alignment horizontal="center"/>
    </xf>
    <xf numFmtId="1" fontId="34" fillId="2" borderId="0" xfId="16" applyNumberFormat="1" applyFont="1" applyFill="1" applyAlignment="1">
      <alignment horizontal="center"/>
    </xf>
    <xf numFmtId="1" fontId="34" fillId="2" borderId="2" xfId="16" applyNumberFormat="1" applyFont="1" applyFill="1" applyBorder="1" applyAlignment="1">
      <alignment horizontal="center"/>
    </xf>
    <xf numFmtId="0" fontId="12" fillId="2" borderId="2" xfId="0" applyFont="1" applyFill="1" applyBorder="1" applyAlignment="1">
      <alignment horizontal="center"/>
    </xf>
    <xf numFmtId="0" fontId="31" fillId="2" borderId="5" xfId="1" applyNumberFormat="1" applyFont="1" applyFill="1" applyBorder="1" applyAlignment="1">
      <alignment horizontal="center"/>
    </xf>
    <xf numFmtId="1" fontId="12" fillId="2" borderId="0" xfId="0" applyNumberFormat="1" applyFont="1" applyFill="1" applyAlignment="1">
      <alignment horizontal="center"/>
    </xf>
    <xf numFmtId="1" fontId="12" fillId="2" borderId="2" xfId="0" applyNumberFormat="1" applyFont="1" applyFill="1" applyBorder="1" applyAlignment="1">
      <alignment horizontal="center"/>
    </xf>
    <xf numFmtId="38" fontId="12" fillId="2" borderId="0" xfId="0" applyNumberFormat="1" applyFont="1" applyFill="1" applyAlignment="1">
      <alignment horizontal="center"/>
    </xf>
    <xf numFmtId="166" fontId="66" fillId="2" borderId="2" xfId="0" applyNumberFormat="1" applyFont="1" applyFill="1" applyBorder="1" applyAlignment="1">
      <alignment horizontal="center"/>
    </xf>
    <xf numFmtId="166" fontId="34" fillId="2" borderId="2" xfId="1" quotePrefix="1" applyNumberFormat="1" applyFont="1" applyFill="1" applyBorder="1" applyAlignment="1">
      <alignment horizontal="center"/>
    </xf>
    <xf numFmtId="166" fontId="34" fillId="2" borderId="0" xfId="1" quotePrefix="1" applyNumberFormat="1" applyFont="1" applyFill="1" applyAlignment="1">
      <alignment horizontal="center"/>
    </xf>
    <xf numFmtId="38" fontId="34" fillId="2" borderId="0" xfId="1" quotePrefix="1" applyNumberFormat="1" applyFont="1" applyFill="1" applyAlignment="1">
      <alignment horizontal="center"/>
    </xf>
    <xf numFmtId="1" fontId="34" fillId="2" borderId="0" xfId="1" quotePrefix="1" applyNumberFormat="1" applyFont="1" applyFill="1" applyAlignment="1">
      <alignment horizontal="center"/>
    </xf>
    <xf numFmtId="1" fontId="34" fillId="2" borderId="2" xfId="1" quotePrefix="1" applyNumberFormat="1" applyFont="1" applyFill="1" applyBorder="1" applyAlignment="1">
      <alignment horizontal="center"/>
    </xf>
    <xf numFmtId="38" fontId="31" fillId="2" borderId="7" xfId="1" applyNumberFormat="1" applyFont="1" applyFill="1" applyBorder="1" applyAlignment="1">
      <alignment horizontal="center"/>
    </xf>
    <xf numFmtId="166" fontId="34" fillId="2" borderId="7" xfId="1" quotePrefix="1" applyNumberFormat="1" applyFont="1" applyFill="1" applyBorder="1" applyAlignment="1">
      <alignment horizontal="center"/>
    </xf>
    <xf numFmtId="166" fontId="34" fillId="2" borderId="4" xfId="1" quotePrefix="1" applyNumberFormat="1" applyFont="1" applyFill="1" applyBorder="1" applyAlignment="1">
      <alignment horizontal="center"/>
    </xf>
    <xf numFmtId="38" fontId="34" fillId="2" borderId="4" xfId="1" quotePrefix="1" applyNumberFormat="1" applyFont="1" applyFill="1" applyBorder="1" applyAlignment="1">
      <alignment horizontal="center"/>
    </xf>
    <xf numFmtId="1" fontId="34" fillId="2" borderId="4" xfId="1" quotePrefix="1" applyNumberFormat="1" applyFont="1" applyFill="1" applyBorder="1" applyAlignment="1">
      <alignment horizontal="center"/>
    </xf>
    <xf numFmtId="1" fontId="34" fillId="2" borderId="7" xfId="1" quotePrefix="1" applyNumberFormat="1" applyFont="1" applyFill="1" applyBorder="1" applyAlignment="1">
      <alignment horizontal="center"/>
    </xf>
    <xf numFmtId="0" fontId="34" fillId="2" borderId="5" xfId="1" applyNumberFormat="1" applyFont="1" applyFill="1" applyBorder="1" applyAlignment="1">
      <alignment horizontal="center" wrapText="1"/>
    </xf>
    <xf numFmtId="10" fontId="34" fillId="2" borderId="2" xfId="16" applyNumberFormat="1" applyFont="1" applyFill="1" applyBorder="1" applyAlignment="1">
      <alignment horizontal="center"/>
    </xf>
    <xf numFmtId="10" fontId="34" fillId="2" borderId="0" xfId="16" applyNumberFormat="1" applyFont="1" applyFill="1" applyAlignment="1">
      <alignment horizontal="center"/>
    </xf>
    <xf numFmtId="166" fontId="34" fillId="2" borderId="2" xfId="1" applyNumberFormat="1" applyFont="1" applyFill="1" applyBorder="1" applyAlignment="1">
      <alignment horizontal="center" vertical="center"/>
    </xf>
    <xf numFmtId="1" fontId="34" fillId="2" borderId="2" xfId="1" applyNumberFormat="1" applyFont="1" applyFill="1" applyBorder="1" applyAlignment="1">
      <alignment horizontal="center" vertical="center"/>
    </xf>
    <xf numFmtId="38" fontId="31" fillId="2" borderId="8" xfId="1" applyNumberFormat="1" applyFont="1" applyFill="1" applyBorder="1" applyAlignment="1">
      <alignment horizontal="center"/>
    </xf>
    <xf numFmtId="38" fontId="34" fillId="2" borderId="5" xfId="1" applyNumberFormat="1" applyFont="1" applyFill="1" applyBorder="1" applyAlignment="1">
      <alignment horizontal="center"/>
    </xf>
    <xf numFmtId="43" fontId="34" fillId="2" borderId="6" xfId="1" applyFont="1" applyFill="1" applyBorder="1" applyAlignment="1">
      <alignment horizontal="center"/>
    </xf>
    <xf numFmtId="44" fontId="34" fillId="2" borderId="5" xfId="6" applyFont="1" applyFill="1" applyBorder="1" applyAlignment="1">
      <alignment horizontal="center"/>
    </xf>
    <xf numFmtId="0" fontId="20" fillId="2" borderId="5" xfId="1" applyNumberFormat="1" applyFont="1" applyFill="1" applyBorder="1" applyAlignment="1">
      <alignment horizontal="center"/>
    </xf>
    <xf numFmtId="166" fontId="38" fillId="2" borderId="2" xfId="1" applyNumberFormat="1" applyFont="1" applyFill="1" applyBorder="1" applyAlignment="1">
      <alignment horizontal="center"/>
    </xf>
    <xf numFmtId="166" fontId="38" fillId="2" borderId="0" xfId="1" applyNumberFormat="1" applyFont="1" applyFill="1" applyAlignment="1">
      <alignment horizontal="center"/>
    </xf>
    <xf numFmtId="38" fontId="38" fillId="2" borderId="0" xfId="1" applyNumberFormat="1" applyFont="1" applyFill="1" applyAlignment="1">
      <alignment horizontal="center"/>
    </xf>
    <xf numFmtId="1" fontId="38" fillId="2" borderId="0" xfId="1" applyNumberFormat="1" applyFont="1" applyFill="1" applyAlignment="1">
      <alignment horizontal="center"/>
    </xf>
    <xf numFmtId="1" fontId="38" fillId="2" borderId="2" xfId="1" applyNumberFormat="1" applyFont="1" applyFill="1" applyBorder="1" applyAlignment="1">
      <alignment horizontal="center"/>
    </xf>
    <xf numFmtId="0" fontId="34" fillId="2" borderId="5" xfId="1" quotePrefix="1" applyNumberFormat="1" applyFont="1" applyFill="1" applyBorder="1" applyAlignment="1">
      <alignment horizontal="center"/>
    </xf>
    <xf numFmtId="0" fontId="12" fillId="2" borderId="8" xfId="0" applyFont="1" applyFill="1" applyBorder="1" applyAlignment="1">
      <alignment horizontal="center"/>
    </xf>
    <xf numFmtId="0" fontId="20" fillId="2" borderId="5" xfId="0" applyFont="1" applyFill="1" applyBorder="1" applyAlignment="1">
      <alignment horizontal="center"/>
    </xf>
    <xf numFmtId="0" fontId="20" fillId="2" borderId="6" xfId="0" applyFont="1" applyFill="1" applyBorder="1" applyAlignment="1">
      <alignment horizontal="center"/>
    </xf>
    <xf numFmtId="0" fontId="34" fillId="2" borderId="4" xfId="1" applyNumberFormat="1" applyFont="1" applyFill="1" applyBorder="1" applyAlignment="1" applyProtection="1">
      <alignment horizontal="left"/>
      <protection locked="0"/>
    </xf>
    <xf numFmtId="166" fontId="34" fillId="2" borderId="8" xfId="1" applyNumberFormat="1" applyFont="1" applyFill="1" applyBorder="1" applyAlignment="1" applyProtection="1">
      <alignment horizontal="left"/>
      <protection locked="0"/>
    </xf>
    <xf numFmtId="0" fontId="34" fillId="2" borderId="0" xfId="1" applyNumberFormat="1" applyFont="1" applyFill="1" applyAlignment="1">
      <alignment vertical="top"/>
    </xf>
    <xf numFmtId="166" fontId="34" fillId="2" borderId="5" xfId="1" applyNumberFormat="1" applyFont="1" applyFill="1" applyBorder="1" applyAlignment="1" applyProtection="1">
      <alignment horizontal="left"/>
      <protection locked="0"/>
    </xf>
    <xf numFmtId="0" fontId="67" fillId="2" borderId="0" xfId="0" applyFont="1" applyFill="1"/>
    <xf numFmtId="166" fontId="31" fillId="2" borderId="4" xfId="1" applyNumberFormat="1" applyFont="1" applyFill="1" applyBorder="1" applyAlignment="1">
      <alignment horizontal="right"/>
    </xf>
    <xf numFmtId="0" fontId="34" fillId="2" borderId="4" xfId="1" quotePrefix="1" applyNumberFormat="1" applyFont="1" applyFill="1" applyBorder="1" applyAlignment="1">
      <alignment horizontal="right"/>
    </xf>
    <xf numFmtId="166" fontId="31" fillId="2" borderId="1" xfId="1" applyNumberFormat="1" applyFont="1" applyFill="1" applyBorder="1" applyAlignment="1">
      <alignment horizontal="left"/>
    </xf>
    <xf numFmtId="166" fontId="34" fillId="2" borderId="0" xfId="1" applyNumberFormat="1" applyFont="1" applyFill="1" applyAlignment="1" applyProtection="1">
      <alignment horizontal="left" wrapText="1"/>
      <protection locked="0"/>
    </xf>
    <xf numFmtId="0" fontId="20" fillId="2" borderId="0" xfId="1" applyNumberFormat="1" applyFont="1" applyFill="1" applyAlignment="1">
      <alignment horizontal="right"/>
    </xf>
    <xf numFmtId="166" fontId="20" fillId="2" borderId="0" xfId="1" applyNumberFormat="1" applyFont="1" applyFill="1" applyAlignment="1" applyProtection="1">
      <alignment horizontal="left"/>
      <protection locked="0"/>
    </xf>
    <xf numFmtId="0" fontId="34" fillId="2" borderId="0" xfId="1" applyNumberFormat="1" applyFont="1" applyFill="1" applyAlignment="1">
      <alignment horizontal="right" vertical="center"/>
    </xf>
    <xf numFmtId="166" fontId="34" fillId="2" borderId="0" xfId="1" applyNumberFormat="1" applyFont="1" applyFill="1" applyAlignment="1" applyProtection="1">
      <alignment horizontal="left" vertical="center"/>
      <protection locked="0"/>
    </xf>
    <xf numFmtId="166" fontId="20" fillId="2" borderId="0" xfId="1" applyNumberFormat="1" applyFont="1" applyFill="1" applyAlignment="1">
      <alignment horizontal="left"/>
    </xf>
    <xf numFmtId="166" fontId="20" fillId="2" borderId="0" xfId="1" quotePrefix="1" applyNumberFormat="1" applyFont="1" applyFill="1" applyAlignment="1" applyProtection="1">
      <alignment horizontal="left"/>
      <protection locked="0"/>
    </xf>
    <xf numFmtId="166" fontId="34" fillId="2" borderId="0" xfId="1" quotePrefix="1" applyNumberFormat="1" applyFont="1" applyFill="1" applyAlignment="1" applyProtection="1">
      <alignment horizontal="left"/>
      <protection locked="0"/>
    </xf>
    <xf numFmtId="0" fontId="34" fillId="2" borderId="0" xfId="1" quotePrefix="1" applyNumberFormat="1" applyFont="1" applyFill="1" applyAlignment="1">
      <alignment horizontal="right"/>
    </xf>
    <xf numFmtId="165" fontId="12" fillId="2" borderId="0" xfId="0" applyNumberFormat="1" applyFont="1" applyFill="1" applyAlignment="1" applyProtection="1">
      <alignment horizontal="left"/>
      <protection locked="0"/>
    </xf>
    <xf numFmtId="165" fontId="48" fillId="2" borderId="0" xfId="0" applyNumberFormat="1" applyFont="1" applyFill="1" applyAlignment="1" applyProtection="1">
      <alignment horizontal="left"/>
      <protection locked="0"/>
    </xf>
    <xf numFmtId="0" fontId="34" fillId="2" borderId="0" xfId="1" applyNumberFormat="1" applyFont="1" applyFill="1"/>
    <xf numFmtId="166" fontId="29" fillId="2" borderId="0" xfId="1" applyNumberFormat="1" applyFont="1" applyFill="1" applyBorder="1" applyAlignment="1">
      <alignment horizontal="left"/>
    </xf>
    <xf numFmtId="164" fontId="20" fillId="2" borderId="0" xfId="0" quotePrefix="1" applyNumberFormat="1" applyFont="1" applyFill="1" applyBorder="1" applyAlignment="1" applyProtection="1">
      <alignment horizontal="left" wrapText="1"/>
      <protection locked="0"/>
    </xf>
    <xf numFmtId="37" fontId="6" fillId="2" borderId="1" xfId="1" applyNumberFormat="1" applyFill="1" applyBorder="1" applyAlignment="1" applyProtection="1">
      <alignment horizontal="center"/>
      <protection locked="0"/>
    </xf>
    <xf numFmtId="37" fontId="6" fillId="2" borderId="1" xfId="1" applyNumberFormat="1" applyFill="1" applyBorder="1" applyAlignment="1">
      <alignment horizontal="center"/>
    </xf>
    <xf numFmtId="37" fontId="25" fillId="2" borderId="4" xfId="1" applyNumberFormat="1" applyFont="1" applyFill="1" applyBorder="1" applyAlignment="1">
      <alignment horizontal="center"/>
    </xf>
    <xf numFmtId="37" fontId="5" fillId="2" borderId="0" xfId="1" applyNumberFormat="1" applyFont="1" applyFill="1" applyAlignment="1" applyProtection="1">
      <alignment horizontal="center"/>
      <protection locked="0"/>
    </xf>
    <xf numFmtId="37" fontId="5" fillId="2" borderId="0" xfId="1" applyNumberFormat="1" applyFont="1" applyFill="1" applyAlignment="1">
      <alignment horizontal="center"/>
    </xf>
    <xf numFmtId="37" fontId="25" fillId="2" borderId="5" xfId="1" applyNumberFormat="1" applyFont="1" applyFill="1" applyBorder="1" applyAlignment="1">
      <alignment horizontal="center"/>
    </xf>
    <xf numFmtId="37" fontId="5" fillId="2" borderId="1" xfId="1" applyNumberFormat="1" applyFont="1" applyFill="1" applyBorder="1" applyAlignment="1" applyProtection="1">
      <alignment horizontal="center" vertical="center" wrapText="1"/>
      <protection locked="0"/>
    </xf>
    <xf numFmtId="37" fontId="5" fillId="2" borderId="1" xfId="1" applyNumberFormat="1" applyFont="1" applyFill="1" applyBorder="1" applyAlignment="1">
      <alignment horizontal="center" vertical="center" wrapText="1"/>
    </xf>
    <xf numFmtId="37" fontId="5" fillId="2" borderId="6" xfId="1" applyNumberFormat="1" applyFont="1" applyFill="1" applyBorder="1" applyAlignment="1">
      <alignment horizontal="center" vertical="center" wrapText="1"/>
    </xf>
    <xf numFmtId="37" fontId="15" fillId="2" borderId="4" xfId="1" applyNumberFormat="1" applyFont="1" applyFill="1" applyBorder="1" applyAlignment="1" applyProtection="1">
      <alignment horizontal="center" wrapText="1"/>
      <protection locked="0"/>
    </xf>
    <xf numFmtId="37" fontId="15" fillId="2" borderId="8" xfId="1" applyNumberFormat="1" applyFont="1" applyFill="1" applyBorder="1" applyAlignment="1" applyProtection="1">
      <alignment horizontal="center" wrapText="1"/>
      <protection locked="0"/>
    </xf>
    <xf numFmtId="37" fontId="15" fillId="2" borderId="0" xfId="1" applyNumberFormat="1" applyFont="1" applyFill="1" applyBorder="1" applyAlignment="1" applyProtection="1">
      <alignment horizontal="center" wrapText="1"/>
      <protection locked="0"/>
    </xf>
    <xf numFmtId="37" fontId="15" fillId="2" borderId="5" xfId="1" applyNumberFormat="1" applyFont="1" applyFill="1" applyBorder="1" applyAlignment="1" applyProtection="1">
      <alignment horizontal="center" wrapText="1"/>
      <protection locked="0"/>
    </xf>
    <xf numFmtId="37" fontId="6" fillId="2" borderId="8" xfId="0" applyNumberFormat="1" applyFont="1" applyFill="1" applyBorder="1" applyAlignment="1">
      <alignment horizontal="center"/>
    </xf>
    <xf numFmtId="37" fontId="20" fillId="2" borderId="0" xfId="0" applyNumberFormat="1" applyFont="1" applyFill="1" applyAlignment="1" applyProtection="1">
      <alignment horizontal="center" wrapText="1"/>
      <protection locked="0"/>
    </xf>
    <xf numFmtId="37" fontId="6" fillId="2" borderId="4" xfId="1" applyNumberFormat="1" applyFill="1" applyBorder="1" applyAlignment="1" applyProtection="1">
      <alignment horizontal="center"/>
      <protection locked="0"/>
    </xf>
    <xf numFmtId="37" fontId="20" fillId="2" borderId="6" xfId="0" applyNumberFormat="1" applyFont="1" applyFill="1" applyBorder="1" applyAlignment="1" applyProtection="1">
      <alignment horizontal="center" vertical="top" wrapText="1"/>
      <protection locked="0"/>
    </xf>
    <xf numFmtId="37" fontId="20" fillId="2" borderId="0" xfId="0" applyNumberFormat="1" applyFont="1" applyFill="1" applyBorder="1" applyAlignment="1" applyProtection="1">
      <alignment horizontal="center" wrapText="1"/>
      <protection locked="0"/>
    </xf>
    <xf numFmtId="37" fontId="20" fillId="2" borderId="4" xfId="0" applyNumberFormat="1" applyFont="1" applyFill="1" applyBorder="1" applyAlignment="1" applyProtection="1">
      <alignment horizontal="center" wrapText="1"/>
      <protection locked="0"/>
    </xf>
    <xf numFmtId="37" fontId="15" fillId="2" borderId="1" xfId="1" applyNumberFormat="1" applyFont="1" applyFill="1" applyBorder="1" applyAlignment="1" applyProtection="1">
      <alignment horizontal="center" wrapText="1"/>
      <protection locked="0"/>
    </xf>
    <xf numFmtId="37" fontId="15" fillId="2" borderId="6" xfId="1" applyNumberFormat="1" applyFont="1" applyFill="1" applyBorder="1" applyAlignment="1" applyProtection="1">
      <alignment horizontal="center" wrapText="1"/>
      <protection locked="0"/>
    </xf>
    <xf numFmtId="37" fontId="20" fillId="2" borderId="6" xfId="0" applyNumberFormat="1" applyFont="1" applyFill="1" applyBorder="1" applyAlignment="1" applyProtection="1">
      <alignment horizontal="center" wrapText="1"/>
      <protection locked="0"/>
    </xf>
    <xf numFmtId="37" fontId="6" fillId="2" borderId="4" xfId="1" applyNumberFormat="1" applyFill="1" applyBorder="1" applyAlignment="1">
      <alignment horizontal="center"/>
    </xf>
    <xf numFmtId="37" fontId="20" fillId="2" borderId="0" xfId="0" applyNumberFormat="1" applyFont="1" applyFill="1" applyBorder="1" applyAlignment="1" applyProtection="1">
      <alignment horizontal="center" vertical="top" wrapText="1"/>
      <protection locked="0"/>
    </xf>
    <xf numFmtId="37" fontId="6" fillId="2" borderId="1" xfId="1" applyNumberFormat="1" applyFill="1" applyBorder="1" applyAlignment="1" applyProtection="1">
      <alignment horizontal="center" vertical="center"/>
      <protection locked="0"/>
    </xf>
    <xf numFmtId="37" fontId="20" fillId="2" borderId="12" xfId="0" applyNumberFormat="1" applyFont="1" applyFill="1" applyBorder="1" applyAlignment="1" applyProtection="1">
      <alignment horizontal="center" vertical="top" wrapText="1"/>
      <protection locked="0"/>
    </xf>
    <xf numFmtId="37" fontId="6" fillId="2" borderId="8" xfId="1" applyNumberFormat="1" applyFill="1" applyBorder="1" applyAlignment="1" applyProtection="1">
      <alignment horizontal="center"/>
      <protection locked="0"/>
    </xf>
    <xf numFmtId="37" fontId="6" fillId="2" borderId="0" xfId="0" quotePrefix="1" applyNumberFormat="1" applyFont="1" applyFill="1" applyAlignment="1" applyProtection="1">
      <alignment horizontal="center"/>
      <protection locked="0"/>
    </xf>
    <xf numFmtId="37" fontId="6" fillId="2" borderId="0" xfId="1" applyNumberFormat="1" applyFill="1" applyAlignment="1" applyProtection="1">
      <alignment horizontal="center" vertical="center"/>
      <protection locked="0"/>
    </xf>
    <xf numFmtId="37" fontId="20" fillId="2" borderId="0" xfId="0" applyNumberFormat="1" applyFont="1" applyFill="1" applyAlignment="1">
      <alignment horizontal="center"/>
    </xf>
    <xf numFmtId="37" fontId="6" fillId="2" borderId="1" xfId="0" applyNumberFormat="1" applyFont="1" applyFill="1" applyBorder="1" applyAlignment="1">
      <alignment horizontal="center"/>
    </xf>
    <xf numFmtId="37" fontId="5" fillId="2" borderId="0" xfId="0" applyNumberFormat="1" applyFont="1" applyFill="1" applyAlignment="1">
      <alignment horizontal="center"/>
    </xf>
    <xf numFmtId="37" fontId="16" fillId="2" borderId="1" xfId="0" applyNumberFormat="1" applyFont="1" applyFill="1" applyBorder="1" applyAlignment="1">
      <alignment horizontal="center"/>
    </xf>
    <xf numFmtId="37" fontId="53" fillId="2" borderId="4" xfId="1" applyNumberFormat="1" applyFont="1" applyFill="1" applyBorder="1" applyAlignment="1">
      <alignment horizontal="center"/>
    </xf>
    <xf numFmtId="37" fontId="6" fillId="2" borderId="0" xfId="16" applyNumberFormat="1" applyFill="1" applyAlignment="1">
      <alignment horizontal="center"/>
    </xf>
    <xf numFmtId="37" fontId="20" fillId="2" borderId="1" xfId="0" applyNumberFormat="1" applyFont="1" applyFill="1" applyBorder="1" applyAlignment="1" applyProtection="1">
      <alignment horizontal="center" wrapText="1"/>
      <protection locked="0"/>
    </xf>
    <xf numFmtId="37" fontId="6" fillId="2" borderId="6" xfId="1" applyNumberFormat="1" applyFill="1" applyBorder="1" applyAlignment="1">
      <alignment horizontal="center"/>
    </xf>
    <xf numFmtId="37" fontId="6" fillId="2" borderId="0" xfId="0" applyNumberFormat="1" applyFont="1" applyFill="1" applyBorder="1" applyAlignment="1" applyProtection="1">
      <alignment horizontal="center" vertical="top" wrapText="1"/>
      <protection locked="0"/>
    </xf>
    <xf numFmtId="37" fontId="5" fillId="2" borderId="8" xfId="1" applyNumberFormat="1" applyFont="1" applyFill="1" applyBorder="1" applyAlignment="1">
      <alignment horizontal="center"/>
    </xf>
    <xf numFmtId="37" fontId="5" fillId="2" borderId="6" xfId="16" applyNumberFormat="1" applyFont="1" applyFill="1" applyBorder="1" applyAlignment="1">
      <alignment horizontal="center"/>
    </xf>
    <xf numFmtId="10" fontId="6" fillId="2" borderId="0" xfId="16" applyNumberFormat="1" applyFill="1" applyAlignment="1">
      <alignment horizontal="center"/>
    </xf>
    <xf numFmtId="10" fontId="5" fillId="2" borderId="6" xfId="16" applyNumberFormat="1" applyFont="1" applyFill="1" applyBorder="1" applyAlignment="1">
      <alignment horizontal="center"/>
    </xf>
    <xf numFmtId="164" fontId="10" fillId="2" borderId="3" xfId="0" applyNumberFormat="1" applyFont="1" applyFill="1" applyBorder="1" applyAlignment="1" applyProtection="1">
      <alignment horizontal="left"/>
      <protection locked="0"/>
    </xf>
    <xf numFmtId="37" fontId="6" fillId="2" borderId="15" xfId="0" applyNumberFormat="1" applyFont="1" applyFill="1" applyBorder="1" applyAlignment="1">
      <alignment horizontal="center"/>
    </xf>
    <xf numFmtId="37" fontId="5" fillId="2" borderId="4" xfId="1" applyNumberFormat="1" applyFont="1" applyFill="1" applyBorder="1" applyAlignment="1">
      <alignment horizontal="center"/>
    </xf>
    <xf numFmtId="37" fontId="5" fillId="2" borderId="0" xfId="1" applyNumberFormat="1" applyFont="1" applyFill="1" applyBorder="1" applyAlignment="1" applyProtection="1">
      <alignment horizontal="center" vertical="center" wrapText="1"/>
      <protection locked="0"/>
    </xf>
    <xf numFmtId="0" fontId="6" fillId="2" borderId="15" xfId="0" applyFont="1" applyFill="1" applyBorder="1"/>
    <xf numFmtId="0" fontId="6" fillId="2" borderId="0" xfId="0" applyFont="1" applyFill="1" applyBorder="1"/>
    <xf numFmtId="37" fontId="5" fillId="2" borderId="0" xfId="1" applyNumberFormat="1" applyFont="1" applyFill="1" applyBorder="1" applyAlignment="1">
      <alignment horizontal="center"/>
    </xf>
    <xf numFmtId="0" fontId="6" fillId="2" borderId="0" xfId="0" applyFont="1" applyFill="1" applyBorder="1" applyAlignment="1">
      <alignment horizontal="left"/>
    </xf>
    <xf numFmtId="166" fontId="6" fillId="2" borderId="0" xfId="1" applyNumberFormat="1" applyFill="1" applyBorder="1" applyAlignment="1" applyProtection="1">
      <alignment horizontal="right"/>
      <protection locked="0"/>
    </xf>
    <xf numFmtId="37" fontId="26" fillId="2" borderId="0" xfId="0" applyNumberFormat="1" applyFont="1" applyFill="1"/>
    <xf numFmtId="37" fontId="6" fillId="2" borderId="0" xfId="1" applyNumberFormat="1" applyFont="1" applyFill="1" applyAlignment="1">
      <alignment horizontal="center"/>
    </xf>
    <xf numFmtId="9" fontId="6" fillId="2" borderId="0" xfId="16" applyFill="1" applyAlignment="1">
      <alignment horizontal="center"/>
    </xf>
    <xf numFmtId="9" fontId="6" fillId="2" borderId="0" xfId="16" applyFill="1" applyAlignment="1" applyProtection="1">
      <alignment horizontal="center"/>
      <protection locked="0"/>
    </xf>
    <xf numFmtId="0" fontId="18" fillId="2" borderId="0" xfId="0" applyFont="1" applyFill="1" applyAlignment="1">
      <alignment horizontal="right"/>
    </xf>
    <xf numFmtId="0" fontId="40" fillId="2" borderId="0" xfId="0" applyFont="1" applyFill="1" applyAlignment="1">
      <alignment horizontal="center"/>
    </xf>
    <xf numFmtId="0" fontId="6" fillId="2" borderId="0" xfId="0" applyFont="1" applyFill="1" applyAlignment="1">
      <alignment horizontal="center"/>
    </xf>
    <xf numFmtId="37" fontId="24" fillId="2" borderId="5" xfId="1" quotePrefix="1" applyNumberFormat="1" applyFont="1" applyFill="1" applyBorder="1" applyAlignment="1">
      <alignment horizontal="center"/>
    </xf>
    <xf numFmtId="0" fontId="6" fillId="2" borderId="0" xfId="0" applyFont="1" applyFill="1" applyAlignment="1">
      <alignment horizontal="left"/>
    </xf>
    <xf numFmtId="164" fontId="20" fillId="2" borderId="0" xfId="0" applyNumberFormat="1" applyFont="1" applyFill="1" applyAlignment="1" applyProtection="1">
      <alignment wrapText="1"/>
      <protection locked="0"/>
    </xf>
    <xf numFmtId="164" fontId="20" fillId="2" borderId="3" xfId="0" applyNumberFormat="1" applyFont="1" applyFill="1" applyBorder="1" applyAlignment="1" applyProtection="1">
      <alignment wrapText="1"/>
      <protection locked="0"/>
    </xf>
    <xf numFmtId="0" fontId="12" fillId="2" borderId="0" xfId="0" applyFont="1" applyFill="1" applyAlignment="1">
      <alignment horizontal="center"/>
    </xf>
    <xf numFmtId="37" fontId="25" fillId="2" borderId="0" xfId="1" applyNumberFormat="1" applyFont="1" applyFill="1" applyBorder="1" applyAlignment="1">
      <alignment horizontal="center"/>
    </xf>
    <xf numFmtId="37" fontId="5" fillId="2" borderId="1" xfId="16" applyNumberFormat="1" applyFont="1" applyFill="1" applyBorder="1" applyAlignment="1">
      <alignment horizontal="center"/>
    </xf>
    <xf numFmtId="164" fontId="8" fillId="2" borderId="0" xfId="0" applyNumberFormat="1" applyFont="1" applyFill="1" applyBorder="1" applyAlignment="1" applyProtection="1">
      <alignment horizontal="left"/>
      <protection locked="0"/>
    </xf>
    <xf numFmtId="164" fontId="10" fillId="2" borderId="0" xfId="0" applyNumberFormat="1" applyFont="1" applyFill="1" applyBorder="1" applyAlignment="1" applyProtection="1">
      <alignment horizontal="left"/>
      <protection locked="0"/>
    </xf>
    <xf numFmtId="164" fontId="6" fillId="2" borderId="0" xfId="0" applyNumberFormat="1" applyFont="1" applyFill="1" applyBorder="1" applyAlignment="1" applyProtection="1">
      <alignment horizontal="left"/>
      <protection locked="0"/>
    </xf>
    <xf numFmtId="10" fontId="6" fillId="2" borderId="0" xfId="16" applyNumberFormat="1" applyFont="1" applyFill="1" applyAlignment="1">
      <alignment horizontal="center"/>
    </xf>
    <xf numFmtId="10" fontId="9" fillId="2" borderId="0" xfId="16" applyNumberFormat="1" applyFont="1" applyFill="1" applyAlignment="1">
      <alignment horizontal="center"/>
    </xf>
    <xf numFmtId="168" fontId="6" fillId="2" borderId="0" xfId="0" applyNumberFormat="1" applyFont="1" applyFill="1" applyBorder="1" applyAlignment="1" applyProtection="1">
      <alignment horizontal="left"/>
      <protection locked="0"/>
    </xf>
    <xf numFmtId="168" fontId="6" fillId="2" borderId="0" xfId="0" applyNumberFormat="1" applyFont="1" applyFill="1" applyBorder="1" applyAlignment="1" applyProtection="1">
      <alignment horizontal="center"/>
      <protection locked="0"/>
    </xf>
    <xf numFmtId="168" fontId="10" fillId="2" borderId="0" xfId="0" applyNumberFormat="1" applyFont="1" applyFill="1" applyBorder="1" applyAlignment="1" applyProtection="1">
      <alignment horizontal="left"/>
      <protection locked="0"/>
    </xf>
    <xf numFmtId="43" fontId="6" fillId="2" borderId="0" xfId="1" applyFill="1" applyBorder="1" applyAlignment="1" applyProtection="1">
      <alignment horizontal="left"/>
      <protection locked="0"/>
    </xf>
    <xf numFmtId="43" fontId="6" fillId="2" borderId="0" xfId="1" applyFill="1" applyBorder="1" applyAlignment="1" applyProtection="1">
      <alignment horizontal="center"/>
      <protection locked="0"/>
    </xf>
    <xf numFmtId="43" fontId="10" fillId="2" borderId="0" xfId="1" applyFont="1" applyFill="1" applyBorder="1" applyAlignment="1" applyProtection="1">
      <alignment horizontal="left"/>
      <protection locked="0"/>
    </xf>
    <xf numFmtId="164" fontId="20" fillId="2" borderId="0" xfId="0" applyNumberFormat="1" applyFont="1" applyFill="1" applyBorder="1" applyAlignment="1" applyProtection="1">
      <alignment horizontal="left" vertical="top" wrapText="1"/>
      <protection locked="0"/>
    </xf>
    <xf numFmtId="0" fontId="6" fillId="2" borderId="0" xfId="0" applyFont="1" applyFill="1" applyAlignment="1">
      <alignment horizontal="left"/>
    </xf>
    <xf numFmtId="0" fontId="34" fillId="2" borderId="0" xfId="1" applyNumberFormat="1" applyFont="1" applyFill="1" applyBorder="1"/>
    <xf numFmtId="166" fontId="29" fillId="2" borderId="0" xfId="1" applyNumberFormat="1" applyFont="1" applyFill="1" applyBorder="1"/>
    <xf numFmtId="166" fontId="29" fillId="2" borderId="0" xfId="1" applyNumberFormat="1" applyFont="1" applyFill="1" applyBorder="1" applyAlignment="1">
      <alignment horizontal="center"/>
    </xf>
    <xf numFmtId="38" fontId="29" fillId="2" borderId="0" xfId="1" applyNumberFormat="1" applyFont="1" applyFill="1" applyBorder="1" applyAlignment="1">
      <alignment horizontal="center"/>
    </xf>
    <xf numFmtId="166" fontId="34" fillId="2" borderId="0" xfId="1" applyNumberFormat="1" applyFont="1" applyFill="1" applyBorder="1" applyAlignment="1">
      <alignment horizontal="center"/>
    </xf>
    <xf numFmtId="38" fontId="34" fillId="2" borderId="0" xfId="1" applyNumberFormat="1" applyFont="1" applyFill="1" applyBorder="1" applyAlignment="1">
      <alignment horizontal="center"/>
    </xf>
    <xf numFmtId="0" fontId="34" fillId="2" borderId="0" xfId="1" applyNumberFormat="1" applyFont="1" applyFill="1" applyBorder="1" applyAlignment="1">
      <alignment horizontal="center"/>
    </xf>
    <xf numFmtId="0" fontId="20" fillId="2" borderId="0" xfId="0" applyFont="1" applyFill="1" applyBorder="1" applyAlignment="1">
      <alignment horizontal="center"/>
    </xf>
    <xf numFmtId="1" fontId="20" fillId="2" borderId="0" xfId="0" applyNumberFormat="1" applyFont="1" applyFill="1" applyBorder="1" applyAlignment="1">
      <alignment horizontal="center"/>
    </xf>
    <xf numFmtId="38" fontId="20" fillId="2" borderId="0" xfId="0" applyNumberFormat="1" applyFont="1" applyFill="1" applyBorder="1" applyAlignment="1">
      <alignment horizontal="center"/>
    </xf>
    <xf numFmtId="164" fontId="20" fillId="2" borderId="0" xfId="0" applyNumberFormat="1" applyFont="1" applyFill="1" applyBorder="1" applyAlignment="1" applyProtection="1">
      <alignment horizontal="left" vertical="top" wrapText="1"/>
      <protection locked="0"/>
    </xf>
    <xf numFmtId="164" fontId="6" fillId="2" borderId="0" xfId="0" applyNumberFormat="1" applyFont="1" applyFill="1" applyBorder="1" applyAlignment="1" applyProtection="1">
      <alignment horizontal="left" vertical="top" wrapText="1"/>
      <protection locked="0"/>
    </xf>
    <xf numFmtId="0" fontId="6" fillId="2" borderId="0" xfId="0" applyFont="1" applyFill="1" applyAlignment="1">
      <alignment horizontal="left"/>
    </xf>
    <xf numFmtId="166" fontId="29" fillId="2" borderId="0" xfId="1" applyNumberFormat="1" applyFont="1" applyFill="1" applyBorder="1" applyAlignment="1" applyProtection="1">
      <alignment horizontal="left"/>
      <protection locked="0"/>
    </xf>
    <xf numFmtId="0" fontId="34" fillId="2" borderId="0" xfId="1" applyNumberFormat="1" applyFont="1" applyFill="1" applyBorder="1" applyAlignment="1">
      <alignment horizontal="right"/>
    </xf>
    <xf numFmtId="166" fontId="34" fillId="2" borderId="0" xfId="1" applyNumberFormat="1" applyFont="1" applyFill="1" applyBorder="1" applyAlignment="1" applyProtection="1">
      <alignment horizontal="left"/>
      <protection locked="0"/>
    </xf>
    <xf numFmtId="166" fontId="29" fillId="2" borderId="0" xfId="1" applyNumberFormat="1" applyFont="1" applyFill="1" applyBorder="1" applyAlignment="1">
      <alignment horizontal="right"/>
    </xf>
    <xf numFmtId="0" fontId="0" fillId="2" borderId="0" xfId="0" applyFill="1" applyBorder="1"/>
    <xf numFmtId="166" fontId="34" fillId="2" borderId="0" xfId="1" applyNumberFormat="1" applyFont="1" applyFill="1" applyBorder="1" applyAlignment="1">
      <alignment horizontal="left"/>
    </xf>
    <xf numFmtId="1" fontId="34" fillId="2" borderId="0" xfId="1" applyNumberFormat="1" applyFont="1" applyFill="1" applyBorder="1" applyAlignment="1">
      <alignment horizontal="center"/>
    </xf>
    <xf numFmtId="166" fontId="31" fillId="2" borderId="0" xfId="1" applyNumberFormat="1" applyFont="1" applyFill="1" applyBorder="1" applyAlignment="1">
      <alignment horizontal="right"/>
    </xf>
    <xf numFmtId="1" fontId="12" fillId="2" borderId="0" xfId="0" applyNumberFormat="1" applyFont="1" applyFill="1" applyBorder="1" applyAlignment="1">
      <alignment horizontal="center"/>
    </xf>
    <xf numFmtId="38" fontId="31" fillId="2" borderId="0" xfId="1" applyNumberFormat="1" applyFont="1" applyFill="1" applyBorder="1" applyAlignment="1">
      <alignment horizontal="center"/>
    </xf>
    <xf numFmtId="37" fontId="6" fillId="3" borderId="0" xfId="1" applyNumberFormat="1" applyFill="1" applyAlignment="1" applyProtection="1">
      <alignment horizontal="center"/>
      <protection locked="0"/>
    </xf>
    <xf numFmtId="165" fontId="6" fillId="2" borderId="4" xfId="0" quotePrefix="1" applyNumberFormat="1" applyFont="1" applyFill="1" applyBorder="1" applyAlignment="1" applyProtection="1">
      <alignment horizontal="center"/>
      <protection locked="0"/>
    </xf>
    <xf numFmtId="0" fontId="6" fillId="2" borderId="4" xfId="0" quotePrefix="1" applyFont="1" applyFill="1" applyBorder="1" applyAlignment="1" applyProtection="1">
      <alignment horizontal="right"/>
      <protection locked="0"/>
    </xf>
    <xf numFmtId="164" fontId="20" fillId="2" borderId="4" xfId="0" applyNumberFormat="1" applyFont="1" applyFill="1" applyBorder="1" applyAlignment="1" applyProtection="1">
      <alignment horizontal="left" vertical="top" wrapText="1"/>
      <protection locked="0"/>
    </xf>
    <xf numFmtId="166" fontId="34" fillId="2" borderId="0" xfId="1" applyNumberFormat="1" applyFont="1" applyFill="1" applyBorder="1" applyAlignment="1">
      <alignment horizontal="right"/>
    </xf>
    <xf numFmtId="166" fontId="31" fillId="2" borderId="0" xfId="1" applyNumberFormat="1" applyFont="1" applyFill="1" applyBorder="1" applyAlignment="1">
      <alignment horizontal="left"/>
    </xf>
    <xf numFmtId="37" fontId="6" fillId="2" borderId="4" xfId="0" applyNumberFormat="1" applyFont="1" applyFill="1" applyBorder="1" applyAlignment="1" applyProtection="1">
      <alignment horizontal="center" vertical="top" wrapText="1"/>
      <protection locked="0"/>
    </xf>
    <xf numFmtId="37" fontId="6" fillId="2" borderId="4" xfId="1" applyNumberFormat="1" applyFont="1" applyFill="1" applyBorder="1" applyAlignment="1">
      <alignment horizontal="center"/>
    </xf>
    <xf numFmtId="37" fontId="6" fillId="2" borderId="0" xfId="1" applyNumberFormat="1" applyFont="1" applyFill="1" applyBorder="1" applyAlignment="1" applyProtection="1">
      <alignment horizontal="center"/>
      <protection locked="0"/>
    </xf>
    <xf numFmtId="166" fontId="6" fillId="2" borderId="4" xfId="1" applyNumberFormat="1" applyFill="1" applyBorder="1" applyAlignment="1" applyProtection="1">
      <alignment horizontal="left"/>
      <protection locked="0"/>
    </xf>
    <xf numFmtId="0" fontId="20" fillId="2" borderId="4" xfId="1" applyNumberFormat="1" applyFont="1" applyFill="1" applyBorder="1" applyAlignment="1">
      <alignment horizontal="right"/>
    </xf>
    <xf numFmtId="166" fontId="20" fillId="2" borderId="4" xfId="1" applyNumberFormat="1" applyFont="1" applyFill="1" applyBorder="1" applyAlignment="1" applyProtection="1">
      <alignment horizontal="left"/>
      <protection locked="0"/>
    </xf>
    <xf numFmtId="166" fontId="6" fillId="2" borderId="4" xfId="1" applyNumberFormat="1" applyFill="1" applyBorder="1" applyAlignment="1">
      <alignment horizontal="right"/>
    </xf>
    <xf numFmtId="0" fontId="20" fillId="2" borderId="8" xfId="1" applyNumberFormat="1" applyFont="1" applyFill="1" applyBorder="1" applyAlignment="1">
      <alignment horizontal="center"/>
    </xf>
    <xf numFmtId="164" fontId="20" fillId="2" borderId="0" xfId="0" applyNumberFormat="1" applyFont="1" applyFill="1" applyBorder="1" applyAlignment="1" applyProtection="1">
      <alignment horizontal="left" vertical="top" wrapText="1"/>
      <protection locked="0"/>
    </xf>
    <xf numFmtId="0" fontId="6" fillId="2" borderId="0" xfId="0" applyFont="1" applyFill="1" applyAlignment="1">
      <alignment horizontal="left"/>
    </xf>
    <xf numFmtId="166" fontId="32" fillId="2" borderId="0" xfId="1" applyNumberFormat="1" applyFont="1" applyFill="1" applyBorder="1" applyAlignment="1" applyProtection="1">
      <alignment horizontal="left"/>
      <protection locked="0"/>
    </xf>
    <xf numFmtId="165" fontId="6" fillId="2" borderId="0" xfId="0" applyNumberFormat="1" applyFont="1" applyFill="1" applyBorder="1" applyAlignment="1" applyProtection="1">
      <alignment horizontal="center"/>
      <protection locked="0"/>
    </xf>
    <xf numFmtId="37" fontId="6" fillId="2" borderId="4" xfId="1" applyNumberFormat="1" applyFont="1" applyFill="1" applyBorder="1" applyAlignment="1" applyProtection="1">
      <alignment horizontal="center"/>
      <protection locked="0"/>
    </xf>
    <xf numFmtId="37" fontId="6" fillId="2" borderId="0" xfId="1" applyNumberFormat="1" applyFont="1" applyFill="1" applyAlignment="1" applyProtection="1">
      <alignment horizontal="center"/>
      <protection locked="0"/>
    </xf>
    <xf numFmtId="166" fontId="33" fillId="2" borderId="0" xfId="1" applyNumberFormat="1" applyFont="1" applyFill="1" applyBorder="1" applyAlignment="1">
      <alignment horizontal="right"/>
    </xf>
    <xf numFmtId="166" fontId="33" fillId="2" borderId="0" xfId="1" applyNumberFormat="1" applyFont="1" applyFill="1" applyBorder="1" applyAlignment="1">
      <alignment horizontal="center"/>
    </xf>
    <xf numFmtId="38" fontId="33" fillId="2" borderId="0" xfId="1" applyNumberFormat="1" applyFont="1" applyFill="1" applyBorder="1" applyAlignment="1">
      <alignment horizontal="center"/>
    </xf>
    <xf numFmtId="166" fontId="31" fillId="2" borderId="0" xfId="1" applyNumberFormat="1" applyFont="1" applyFill="1" applyBorder="1" applyAlignment="1" applyProtection="1">
      <alignment horizontal="left"/>
      <protection locked="0"/>
    </xf>
    <xf numFmtId="0" fontId="20" fillId="2" borderId="0" xfId="1" applyNumberFormat="1" applyFont="1" applyFill="1" applyBorder="1" applyAlignment="1">
      <alignment horizontal="right"/>
    </xf>
    <xf numFmtId="166" fontId="20" fillId="2" borderId="0" xfId="1" quotePrefix="1" applyNumberFormat="1" applyFont="1" applyFill="1" applyBorder="1" applyAlignment="1" applyProtection="1">
      <alignment horizontal="left"/>
      <protection locked="0"/>
    </xf>
    <xf numFmtId="166" fontId="31" fillId="2" borderId="4" xfId="1" applyNumberFormat="1" applyFont="1" applyFill="1" applyBorder="1" applyAlignment="1">
      <alignment horizontal="left"/>
    </xf>
    <xf numFmtId="166" fontId="34" fillId="2" borderId="0" xfId="1" quotePrefix="1" applyNumberFormat="1" applyFont="1" applyFill="1" applyBorder="1" applyAlignment="1" applyProtection="1">
      <alignment horizontal="left"/>
      <protection locked="0"/>
    </xf>
    <xf numFmtId="0" fontId="34" fillId="2" borderId="0" xfId="1" quotePrefix="1" applyNumberFormat="1" applyFont="1" applyFill="1" applyBorder="1" applyAlignment="1">
      <alignment horizontal="right"/>
    </xf>
    <xf numFmtId="166" fontId="65" fillId="2" borderId="0" xfId="1" applyNumberFormat="1" applyFont="1" applyFill="1" applyBorder="1" applyAlignment="1">
      <alignment horizontal="left"/>
    </xf>
    <xf numFmtId="0" fontId="39" fillId="2" borderId="0" xfId="14" applyFont="1" applyFill="1" applyAlignment="1">
      <alignment horizontal="center" vertical="center" wrapText="1"/>
    </xf>
    <xf numFmtId="0" fontId="58" fillId="2" borderId="0" xfId="0" applyFont="1" applyFill="1" applyAlignment="1">
      <alignment horizontal="left" wrapText="1"/>
    </xf>
    <xf numFmtId="0" fontId="18" fillId="2" borderId="0" xfId="0" applyFont="1" applyFill="1" applyAlignment="1">
      <alignment horizontal="left" wrapText="1"/>
    </xf>
    <xf numFmtId="166" fontId="19" fillId="2" borderId="0" xfId="0" applyNumberFormat="1" applyFont="1" applyFill="1" applyAlignment="1">
      <alignment horizontal="left" wrapText="1"/>
    </xf>
    <xf numFmtId="0" fontId="19" fillId="2" borderId="0" xfId="0" quotePrefix="1" applyFont="1" applyFill="1" applyAlignment="1">
      <alignment horizontal="left" wrapText="1"/>
    </xf>
    <xf numFmtId="0" fontId="43" fillId="2" borderId="0" xfId="0" quotePrefix="1" applyFont="1" applyFill="1" applyAlignment="1">
      <alignment horizontal="center"/>
    </xf>
    <xf numFmtId="0" fontId="40" fillId="2" borderId="0" xfId="0" quotePrefix="1" applyFont="1" applyFill="1" applyAlignment="1">
      <alignment horizontal="center"/>
    </xf>
    <xf numFmtId="0" fontId="40" fillId="2" borderId="0" xfId="0" applyFont="1" applyFill="1" applyAlignment="1">
      <alignment horizontal="center"/>
    </xf>
    <xf numFmtId="0" fontId="23" fillId="2" borderId="14" xfId="0" applyFont="1" applyFill="1" applyBorder="1" applyAlignment="1">
      <alignment horizontal="left"/>
    </xf>
    <xf numFmtId="0" fontId="23" fillId="2" borderId="12" xfId="0" applyFont="1" applyFill="1" applyBorder="1" applyAlignment="1">
      <alignment horizontal="left"/>
    </xf>
    <xf numFmtId="0" fontId="44" fillId="2" borderId="0" xfId="0" applyFont="1" applyFill="1" applyAlignment="1">
      <alignment horizontal="center" vertical="center" wrapText="1"/>
    </xf>
    <xf numFmtId="164" fontId="20" fillId="2" borderId="0" xfId="0" applyNumberFormat="1" applyFont="1" applyFill="1" applyBorder="1" applyAlignment="1" applyProtection="1">
      <alignment horizontal="left" vertical="top" wrapText="1"/>
      <protection locked="0"/>
    </xf>
    <xf numFmtId="164" fontId="6" fillId="2" borderId="0" xfId="0" applyNumberFormat="1" applyFont="1" applyFill="1" applyBorder="1" applyAlignment="1" applyProtection="1">
      <alignment horizontal="left" vertical="top" wrapText="1"/>
      <protection locked="0"/>
    </xf>
    <xf numFmtId="164" fontId="6" fillId="2" borderId="0" xfId="0" applyNumberFormat="1" applyFont="1" applyFill="1" applyBorder="1" applyAlignment="1" applyProtection="1">
      <alignment horizontal="left" vertical="top"/>
      <protection locked="0"/>
    </xf>
    <xf numFmtId="168" fontId="6" fillId="2" borderId="0" xfId="0" applyNumberFormat="1" applyFont="1" applyFill="1" applyBorder="1" applyAlignment="1" applyProtection="1">
      <alignment horizontal="left" vertical="top" wrapText="1"/>
      <protection locked="0"/>
    </xf>
    <xf numFmtId="0" fontId="20" fillId="2" borderId="0" xfId="0" applyFont="1" applyFill="1" applyBorder="1" applyAlignment="1">
      <alignment horizontal="left" vertical="top" wrapText="1"/>
    </xf>
    <xf numFmtId="166" fontId="61" fillId="2" borderId="0" xfId="1" applyNumberFormat="1" applyFont="1" applyFill="1" applyAlignment="1">
      <alignment horizontal="center"/>
    </xf>
    <xf numFmtId="164" fontId="20" fillId="2" borderId="0" xfId="0" applyNumberFormat="1" applyFont="1" applyFill="1" applyBorder="1" applyAlignment="1" applyProtection="1">
      <alignment vertical="top" wrapText="1"/>
      <protection locked="0"/>
    </xf>
    <xf numFmtId="164" fontId="20" fillId="2" borderId="14" xfId="0" applyNumberFormat="1" applyFont="1" applyFill="1" applyBorder="1" applyAlignment="1" applyProtection="1">
      <alignment horizontal="left" vertical="top" wrapText="1"/>
      <protection locked="0"/>
    </xf>
    <xf numFmtId="164" fontId="20" fillId="2" borderId="15" xfId="0" applyNumberFormat="1" applyFont="1" applyFill="1" applyBorder="1" applyAlignment="1" applyProtection="1">
      <alignment horizontal="left" vertical="top" wrapText="1"/>
      <protection locked="0"/>
    </xf>
    <xf numFmtId="0" fontId="18" fillId="2" borderId="0" xfId="0" applyFont="1" applyFill="1" applyBorder="1" applyAlignment="1">
      <alignment horizontal="left" vertical="top" wrapText="1"/>
    </xf>
    <xf numFmtId="164" fontId="20" fillId="2" borderId="0" xfId="0" quotePrefix="1" applyNumberFormat="1" applyFont="1" applyFill="1" applyBorder="1" applyAlignment="1" applyProtection="1">
      <alignment horizontal="left" vertical="top" wrapText="1"/>
      <protection locked="0"/>
    </xf>
    <xf numFmtId="0" fontId="60" fillId="2" borderId="0" xfId="0" applyFont="1" applyFill="1" applyBorder="1" applyAlignment="1">
      <alignment horizontal="left" vertical="top" readingOrder="1"/>
    </xf>
    <xf numFmtId="0" fontId="6" fillId="2" borderId="0" xfId="15" applyFont="1" applyFill="1" applyBorder="1" applyAlignment="1">
      <alignment horizontal="left" vertical="top" wrapText="1"/>
    </xf>
    <xf numFmtId="166" fontId="12" fillId="2" borderId="7" xfId="0" applyNumberFormat="1" applyFont="1" applyFill="1" applyBorder="1" applyAlignment="1">
      <alignment horizontal="center"/>
    </xf>
    <xf numFmtId="166" fontId="12" fillId="2" borderId="4" xfId="0" applyNumberFormat="1" applyFont="1" applyFill="1" applyBorder="1" applyAlignment="1">
      <alignment horizontal="center"/>
    </xf>
    <xf numFmtId="166" fontId="12" fillId="2" borderId="8" xfId="0" applyNumberFormat="1" applyFont="1" applyFill="1" applyBorder="1" applyAlignment="1">
      <alignment horizontal="center"/>
    </xf>
    <xf numFmtId="0" fontId="57" fillId="2" borderId="0" xfId="1" applyNumberFormat="1" applyFont="1" applyFill="1" applyAlignment="1" applyProtection="1">
      <alignment horizontal="center"/>
      <protection locked="0"/>
    </xf>
    <xf numFmtId="38" fontId="6" fillId="2" borderId="7" xfId="0" applyNumberFormat="1" applyFont="1" applyFill="1" applyBorder="1" applyAlignment="1">
      <alignment horizontal="center"/>
    </xf>
    <xf numFmtId="38" fontId="6" fillId="2" borderId="4" xfId="0" applyNumberFormat="1" applyFont="1" applyFill="1" applyBorder="1" applyAlignment="1">
      <alignment horizontal="center"/>
    </xf>
    <xf numFmtId="166" fontId="29" fillId="2" borderId="2" xfId="1" applyNumberFormat="1" applyFont="1" applyFill="1" applyBorder="1" applyAlignment="1" applyProtection="1">
      <alignment horizontal="center" wrapText="1"/>
      <protection locked="0"/>
    </xf>
    <xf numFmtId="166" fontId="29" fillId="2" borderId="0" xfId="1" applyNumberFormat="1" applyFont="1" applyFill="1" applyAlignment="1" applyProtection="1">
      <alignment horizontal="center" wrapText="1"/>
      <protection locked="0"/>
    </xf>
    <xf numFmtId="166" fontId="56" fillId="2" borderId="2" xfId="1" applyNumberFormat="1" applyFont="1" applyFill="1" applyBorder="1" applyAlignment="1" applyProtection="1">
      <alignment horizontal="center" wrapText="1"/>
      <protection locked="0"/>
    </xf>
    <xf numFmtId="166" fontId="56" fillId="2" borderId="0" xfId="1" applyNumberFormat="1" applyFont="1" applyFill="1" applyAlignment="1" applyProtection="1">
      <alignment horizontal="center" wrapText="1"/>
      <protection locked="0"/>
    </xf>
  </cellXfs>
  <cellStyles count="35">
    <cellStyle name="Comma" xfId="1" builtinId="3"/>
    <cellStyle name="Comma 2" xfId="2"/>
    <cellStyle name="Comma 3" xfId="3"/>
    <cellStyle name="Comma 3 2" xfId="28"/>
    <cellStyle name="Comma 4" xfId="4"/>
    <cellStyle name="Comma 5" xfId="5"/>
    <cellStyle name="Comma 6" xfId="25"/>
    <cellStyle name="Currency" xfId="6" builtinId="4"/>
    <cellStyle name="Currency 2" xfId="7"/>
    <cellStyle name="Currency 3" xfId="8"/>
    <cellStyle name="Currency 4" xfId="9"/>
    <cellStyle name="Currency 5" xfId="10"/>
    <cellStyle name="Currency 6" xfId="29"/>
    <cellStyle name="Left" xfId="11"/>
    <cellStyle name="Normal" xfId="0" builtinId="0"/>
    <cellStyle name="Normal 2" xfId="12"/>
    <cellStyle name="Normal 2 2" xfId="26"/>
    <cellStyle name="Normal 2 3" xfId="31"/>
    <cellStyle name="Normal 3" xfId="13"/>
    <cellStyle name="Normal 3 2" xfId="32"/>
    <cellStyle name="Normal 4" xfId="21"/>
    <cellStyle name="Normal 4 2" xfId="27"/>
    <cellStyle name="Normal 5" xfId="22"/>
    <cellStyle name="Normal 6" xfId="24"/>
    <cellStyle name="Normal 7" xfId="33"/>
    <cellStyle name="Normal 8" xfId="34"/>
    <cellStyle name="Normal_6-95" xfId="14"/>
    <cellStyle name="Normal_BOA694" xfId="15"/>
    <cellStyle name="Percent" xfId="16" builtinId="5"/>
    <cellStyle name="Percent 2" xfId="17"/>
    <cellStyle name="Percent 3" xfId="18"/>
    <cellStyle name="Percent 4" xfId="23"/>
    <cellStyle name="Percent 5" xfId="30"/>
    <cellStyle name="Position" xfId="19"/>
    <cellStyle name="salaries" xfId="2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MIKE/FT%20Database.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1-16%20&amp;17%20FY%20revenue%20for%20bool"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st"/>
      <sheetName val="budget pivot table"/>
      <sheetName val="pivot taBLE BY uNION"/>
      <sheetName val="Sheet1"/>
      <sheetName val="Sheet9"/>
      <sheetName val="LISA TEST"/>
      <sheetName val="Data Tab"/>
      <sheetName val="Agency"/>
      <sheetName val="division"/>
      <sheetName val="UNION"/>
      <sheetName val="bud"/>
      <sheetName val="pos"/>
      <sheetName val="Union contracts"/>
      <sheetName val="Reconcile"/>
    </sheetNames>
    <sheetDataSet>
      <sheetData sheetId="0">
        <row r="1">
          <cell r="A1" t="str">
            <v>Bargaining Unit</v>
          </cell>
          <cell r="B1" t="str">
            <v>FY 19-20</v>
          </cell>
          <cell r="C1" t="str">
            <v>FY 20-21</v>
          </cell>
          <cell r="D1" t="str">
            <v>FY 21-22</v>
          </cell>
          <cell r="E1" t="str">
            <v>FY 22-23</v>
          </cell>
          <cell r="F1" t="str">
            <v>FY 23-24</v>
          </cell>
        </row>
        <row r="2">
          <cell r="A2">
            <v>71</v>
          </cell>
          <cell r="B2">
            <v>2.5000000000000001E-2</v>
          </cell>
          <cell r="C2">
            <v>0</v>
          </cell>
          <cell r="D2">
            <v>0</v>
          </cell>
          <cell r="E2">
            <v>0</v>
          </cell>
          <cell r="F2">
            <v>0</v>
          </cell>
        </row>
        <row r="3">
          <cell r="A3">
            <v>424</v>
          </cell>
          <cell r="B3">
            <v>2.5000000000000001E-2</v>
          </cell>
          <cell r="C3">
            <v>0</v>
          </cell>
          <cell r="D3">
            <v>0</v>
          </cell>
          <cell r="E3">
            <v>0</v>
          </cell>
          <cell r="F3">
            <v>0</v>
          </cell>
        </row>
        <row r="4">
          <cell r="A4">
            <v>530</v>
          </cell>
          <cell r="B4">
            <v>0</v>
          </cell>
          <cell r="C4">
            <v>0</v>
          </cell>
          <cell r="D4">
            <v>0</v>
          </cell>
          <cell r="E4">
            <v>0</v>
          </cell>
          <cell r="F4">
            <v>0</v>
          </cell>
        </row>
        <row r="5">
          <cell r="A5">
            <v>825</v>
          </cell>
          <cell r="B5">
            <v>0</v>
          </cell>
          <cell r="C5">
            <v>0</v>
          </cell>
          <cell r="D5">
            <v>0</v>
          </cell>
          <cell r="E5">
            <v>0</v>
          </cell>
          <cell r="F5">
            <v>0</v>
          </cell>
        </row>
        <row r="6">
          <cell r="A6">
            <v>884</v>
          </cell>
          <cell r="B6">
            <v>2.5000000000000001E-2</v>
          </cell>
          <cell r="C6">
            <v>0</v>
          </cell>
          <cell r="D6">
            <v>0</v>
          </cell>
          <cell r="E6">
            <v>0</v>
          </cell>
          <cell r="F6">
            <v>0</v>
          </cell>
        </row>
        <row r="7">
          <cell r="A7">
            <v>3144</v>
          </cell>
          <cell r="B7">
            <v>2.5000000000000001E-2</v>
          </cell>
          <cell r="C7">
            <v>0</v>
          </cell>
          <cell r="D7">
            <v>0</v>
          </cell>
          <cell r="E7">
            <v>0</v>
          </cell>
          <cell r="F7">
            <v>0</v>
          </cell>
        </row>
        <row r="8">
          <cell r="A8" t="str">
            <v>1303C</v>
          </cell>
          <cell r="B8">
            <v>0.02</v>
          </cell>
          <cell r="C8">
            <v>0</v>
          </cell>
          <cell r="D8">
            <v>0</v>
          </cell>
          <cell r="E8">
            <v>0</v>
          </cell>
          <cell r="F8">
            <v>0</v>
          </cell>
        </row>
        <row r="9">
          <cell r="A9" t="str">
            <v>1303N</v>
          </cell>
          <cell r="B9">
            <v>0</v>
          </cell>
          <cell r="C9">
            <v>0</v>
          </cell>
          <cell r="D9">
            <v>0</v>
          </cell>
          <cell r="E9">
            <v>0</v>
          </cell>
          <cell r="F9">
            <v>0</v>
          </cell>
        </row>
        <row r="10">
          <cell r="A10" t="str">
            <v>ALDER</v>
          </cell>
          <cell r="B10">
            <v>0</v>
          </cell>
          <cell r="C10">
            <v>0</v>
          </cell>
          <cell r="D10">
            <v>0</v>
          </cell>
          <cell r="E10">
            <v>0</v>
          </cell>
          <cell r="F10">
            <v>0</v>
          </cell>
        </row>
        <row r="11">
          <cell r="A11" t="str">
            <v>EX MGMT</v>
          </cell>
          <cell r="B11">
            <v>0</v>
          </cell>
          <cell r="C11">
            <v>0</v>
          </cell>
          <cell r="D11">
            <v>0</v>
          </cell>
          <cell r="E11">
            <v>0</v>
          </cell>
          <cell r="F11">
            <v>0</v>
          </cell>
        </row>
        <row r="12">
          <cell r="A12" t="str">
            <v>PT</v>
          </cell>
          <cell r="B12">
            <v>0</v>
          </cell>
          <cell r="C12">
            <v>0</v>
          </cell>
          <cell r="D12">
            <v>0</v>
          </cell>
          <cell r="E12">
            <v>0</v>
          </cell>
          <cell r="F12">
            <v>0</v>
          </cell>
        </row>
        <row r="13">
          <cell r="A13" t="str">
            <v>SSSS</v>
          </cell>
          <cell r="B13">
            <v>0</v>
          </cell>
          <cell r="C13">
            <v>0</v>
          </cell>
          <cell r="D13">
            <v>0</v>
          </cell>
          <cell r="E13">
            <v>0</v>
          </cell>
          <cell r="F13">
            <v>0</v>
          </cell>
        </row>
        <row r="14">
          <cell r="A14" t="str">
            <v>(blank)</v>
          </cell>
          <cell r="B14">
            <v>0</v>
          </cell>
          <cell r="C14">
            <v>0</v>
          </cell>
          <cell r="D14">
            <v>0</v>
          </cell>
          <cell r="E14">
            <v>0</v>
          </cell>
          <cell r="F14">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16 &amp;17 FY revenue for bool"/>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workbookViewId="0">
      <selection activeCell="H7" sqref="H7"/>
    </sheetView>
  </sheetViews>
  <sheetFormatPr defaultRowHeight="12.75" x14ac:dyDescent="0.2"/>
  <sheetData>
    <row r="1" spans="1:6" x14ac:dyDescent="0.2">
      <c r="A1" t="s">
        <v>1224</v>
      </c>
      <c r="B1" s="2" t="s">
        <v>1130</v>
      </c>
      <c r="C1" t="s">
        <v>1220</v>
      </c>
      <c r="D1" t="s">
        <v>1225</v>
      </c>
      <c r="E1" t="s">
        <v>1226</v>
      </c>
      <c r="F1" t="s">
        <v>1227</v>
      </c>
    </row>
    <row r="2" spans="1:6" x14ac:dyDescent="0.2">
      <c r="A2">
        <v>424</v>
      </c>
      <c r="B2" s="1">
        <v>2.2499999999999999E-2</v>
      </c>
      <c r="C2" s="1">
        <v>0</v>
      </c>
      <c r="D2" s="1">
        <v>0</v>
      </c>
      <c r="E2" s="1">
        <v>0</v>
      </c>
      <c r="F2" s="1">
        <v>0</v>
      </c>
    </row>
    <row r="3" spans="1:6" x14ac:dyDescent="0.2">
      <c r="A3">
        <v>71</v>
      </c>
      <c r="B3" s="1">
        <v>2.5000000000000001E-2</v>
      </c>
      <c r="C3" s="1">
        <v>0</v>
      </c>
      <c r="D3" s="1">
        <v>0</v>
      </c>
      <c r="E3" s="1">
        <v>0</v>
      </c>
      <c r="F3" s="1">
        <v>0</v>
      </c>
    </row>
    <row r="4" spans="1:6" x14ac:dyDescent="0.2">
      <c r="A4">
        <v>884</v>
      </c>
      <c r="B4" s="1">
        <v>2.5000000000000001E-2</v>
      </c>
      <c r="C4" s="1">
        <v>0</v>
      </c>
      <c r="D4" s="1">
        <v>0</v>
      </c>
      <c r="E4" s="1">
        <v>0</v>
      </c>
      <c r="F4" s="1">
        <v>0</v>
      </c>
    </row>
    <row r="5" spans="1:6" x14ac:dyDescent="0.2">
      <c r="A5">
        <v>3144</v>
      </c>
      <c r="B5" s="1">
        <v>2.5000000000000001E-2</v>
      </c>
      <c r="C5" s="1">
        <v>0</v>
      </c>
      <c r="D5" s="1">
        <v>0</v>
      </c>
      <c r="E5" s="1">
        <v>0</v>
      </c>
      <c r="F5" s="1">
        <v>0</v>
      </c>
    </row>
    <row r="6" spans="1:6" x14ac:dyDescent="0.2">
      <c r="A6" t="s">
        <v>1127</v>
      </c>
      <c r="B6" s="1">
        <v>0</v>
      </c>
      <c r="C6" s="1">
        <v>0</v>
      </c>
      <c r="D6" s="1">
        <v>0</v>
      </c>
      <c r="E6" s="1">
        <v>0</v>
      </c>
      <c r="F6" s="1">
        <v>0</v>
      </c>
    </row>
    <row r="7" spans="1:6" x14ac:dyDescent="0.2">
      <c r="A7" t="s">
        <v>1129</v>
      </c>
      <c r="B7" s="1">
        <v>0</v>
      </c>
      <c r="C7" s="1">
        <v>0.03</v>
      </c>
      <c r="D7" s="1">
        <v>0</v>
      </c>
      <c r="E7" s="1">
        <v>0</v>
      </c>
      <c r="F7" s="1">
        <v>0</v>
      </c>
    </row>
    <row r="8" spans="1:6" x14ac:dyDescent="0.2">
      <c r="A8" t="s">
        <v>422</v>
      </c>
      <c r="B8" s="1">
        <v>0</v>
      </c>
      <c r="C8" s="1">
        <v>0</v>
      </c>
      <c r="D8" s="1">
        <v>0</v>
      </c>
      <c r="E8" s="1">
        <v>0</v>
      </c>
      <c r="F8" s="1">
        <v>0</v>
      </c>
    </row>
    <row r="9" spans="1:6" x14ac:dyDescent="0.2">
      <c r="A9" t="s">
        <v>416</v>
      </c>
      <c r="B9" s="1">
        <v>0</v>
      </c>
      <c r="C9" s="1">
        <v>0</v>
      </c>
      <c r="D9" s="1">
        <v>0</v>
      </c>
      <c r="E9" s="1">
        <v>0</v>
      </c>
      <c r="F9" s="1">
        <v>0</v>
      </c>
    </row>
    <row r="10" spans="1:6" x14ac:dyDescent="0.2">
      <c r="A10" t="s">
        <v>627</v>
      </c>
      <c r="B10" s="1">
        <v>0</v>
      </c>
      <c r="C10" s="1">
        <v>2.2499999999999999E-2</v>
      </c>
      <c r="D10" s="1">
        <v>2.75E-2</v>
      </c>
      <c r="E10" s="1">
        <v>0</v>
      </c>
      <c r="F10" s="1">
        <v>0</v>
      </c>
    </row>
    <row r="11" spans="1:6" x14ac:dyDescent="0.2">
      <c r="A11" t="s">
        <v>188</v>
      </c>
      <c r="B11" s="1">
        <v>0</v>
      </c>
      <c r="C11" s="1">
        <v>0.02</v>
      </c>
      <c r="D11" s="1">
        <v>0.02</v>
      </c>
      <c r="E11" s="1">
        <v>0.02</v>
      </c>
      <c r="F11" s="1">
        <v>0.02</v>
      </c>
    </row>
    <row r="12" spans="1:6" x14ac:dyDescent="0.2">
      <c r="A12" t="s">
        <v>356</v>
      </c>
      <c r="B12" s="1">
        <v>0</v>
      </c>
      <c r="C12" s="1">
        <v>0.02</v>
      </c>
      <c r="D12" s="1">
        <v>0.02</v>
      </c>
      <c r="E12" s="1">
        <v>0.02</v>
      </c>
      <c r="F12" s="1">
        <v>0.02</v>
      </c>
    </row>
    <row r="13" spans="1:6" x14ac:dyDescent="0.2">
      <c r="A13" t="s">
        <v>1128</v>
      </c>
      <c r="B13" s="1">
        <v>0</v>
      </c>
      <c r="C13" s="1">
        <v>0</v>
      </c>
      <c r="D13" s="1">
        <v>0</v>
      </c>
      <c r="E13" s="1">
        <v>0</v>
      </c>
      <c r="F13" s="1">
        <v>0</v>
      </c>
    </row>
    <row r="14" spans="1:6" x14ac:dyDescent="0.2">
      <c r="A14" t="s">
        <v>1124</v>
      </c>
      <c r="B14" s="1">
        <v>0</v>
      </c>
      <c r="C14" s="1">
        <v>0</v>
      </c>
      <c r="D14" s="1">
        <v>0</v>
      </c>
      <c r="E14" s="1">
        <v>0</v>
      </c>
      <c r="F14" s="1">
        <v>0</v>
      </c>
    </row>
    <row r="15" spans="1:6" x14ac:dyDescent="0.2">
      <c r="A15" t="s">
        <v>1125</v>
      </c>
      <c r="B15" s="1">
        <v>0</v>
      </c>
      <c r="C15" s="1">
        <v>0</v>
      </c>
      <c r="D15" s="1">
        <v>0</v>
      </c>
      <c r="E15" s="1">
        <v>0</v>
      </c>
      <c r="F15" s="1">
        <v>0</v>
      </c>
    </row>
    <row r="16" spans="1:6" x14ac:dyDescent="0.2">
      <c r="A16" t="s">
        <v>221</v>
      </c>
      <c r="B16" s="1">
        <v>0</v>
      </c>
      <c r="C16" s="1">
        <v>0.02</v>
      </c>
      <c r="D16" s="1">
        <v>0</v>
      </c>
      <c r="E16" s="1">
        <v>0</v>
      </c>
      <c r="F16" s="1">
        <v>0</v>
      </c>
    </row>
    <row r="17" spans="1:6" x14ac:dyDescent="0.2">
      <c r="A17" t="s">
        <v>1089</v>
      </c>
      <c r="B17" s="1">
        <v>0</v>
      </c>
      <c r="C17" s="1">
        <v>0</v>
      </c>
      <c r="D17" s="1">
        <v>0</v>
      </c>
      <c r="E17" s="1">
        <v>0</v>
      </c>
      <c r="F17" s="1">
        <v>0</v>
      </c>
    </row>
    <row r="18" spans="1:6" x14ac:dyDescent="0.2">
      <c r="A18" t="s">
        <v>1126</v>
      </c>
      <c r="B18" s="1">
        <v>0</v>
      </c>
      <c r="C18" s="1">
        <v>0</v>
      </c>
      <c r="D18" s="1">
        <v>0</v>
      </c>
      <c r="E18" s="1">
        <v>0</v>
      </c>
      <c r="F18" s="1">
        <v>0</v>
      </c>
    </row>
    <row r="19" spans="1:6" x14ac:dyDescent="0.2">
      <c r="A19" t="s">
        <v>527</v>
      </c>
      <c r="B19" s="1">
        <v>0</v>
      </c>
      <c r="C19" s="1">
        <v>0.02</v>
      </c>
      <c r="D19" s="1">
        <v>0</v>
      </c>
      <c r="E19" s="1">
        <v>0</v>
      </c>
      <c r="F19" s="1">
        <v>0</v>
      </c>
    </row>
    <row r="20" spans="1:6" x14ac:dyDescent="0.2">
      <c r="A20" t="s">
        <v>140</v>
      </c>
      <c r="B20" s="1">
        <v>0</v>
      </c>
      <c r="C20" s="1">
        <v>0</v>
      </c>
      <c r="D20" s="1">
        <v>0</v>
      </c>
      <c r="E20" s="1">
        <v>0</v>
      </c>
      <c r="F20" s="1">
        <v>0</v>
      </c>
    </row>
    <row r="21" spans="1:6" x14ac:dyDescent="0.2">
      <c r="A21" t="s">
        <v>596</v>
      </c>
      <c r="B21" s="1">
        <v>0</v>
      </c>
      <c r="C21" s="1">
        <v>0.02</v>
      </c>
      <c r="D21" s="1">
        <v>0</v>
      </c>
      <c r="E21" s="1">
        <v>0</v>
      </c>
      <c r="F21" s="1">
        <v>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7030A0"/>
  </sheetPr>
  <dimension ref="A1:AM417"/>
  <sheetViews>
    <sheetView view="pageBreakPreview" zoomScale="130" zoomScaleNormal="145" zoomScaleSheetLayoutView="130" workbookViewId="0">
      <pane ySplit="7" topLeftCell="A9" activePane="bottomLeft" state="frozen"/>
      <selection activeCell="A57" sqref="A57:F57"/>
      <selection pane="bottomLeft" activeCell="C36" sqref="C36"/>
    </sheetView>
  </sheetViews>
  <sheetFormatPr defaultColWidth="14.85546875" defaultRowHeight="12.75" x14ac:dyDescent="0.2"/>
  <cols>
    <col min="1" max="1" width="42.28515625" style="192" bestFit="1" customWidth="1"/>
    <col min="2" max="2" width="12.42578125" style="217" customWidth="1"/>
    <col min="3" max="3" width="14.5703125" style="386" customWidth="1"/>
    <col min="4" max="4" width="14.85546875" style="386" customWidth="1"/>
    <col min="5" max="5" width="15.42578125" style="217" bestFit="1" customWidth="1"/>
    <col min="6" max="7" width="15.42578125" style="217" customWidth="1"/>
    <col min="8" max="39" width="14.85546875" style="4" customWidth="1"/>
    <col min="40" max="16384" width="14.85546875" style="192"/>
  </cols>
  <sheetData>
    <row r="1" spans="1:39" s="173" customFormat="1" ht="20.25" x14ac:dyDescent="0.2">
      <c r="A1" s="627" t="s">
        <v>1546</v>
      </c>
      <c r="B1" s="627"/>
      <c r="C1" s="627"/>
      <c r="D1" s="627"/>
      <c r="E1" s="627"/>
      <c r="F1" s="627"/>
      <c r="G1" s="627"/>
      <c r="H1" s="172"/>
      <c r="I1" s="172"/>
      <c r="J1" s="172"/>
      <c r="K1" s="172"/>
      <c r="L1" s="172"/>
      <c r="M1" s="172"/>
      <c r="N1" s="172"/>
      <c r="O1" s="172"/>
      <c r="P1" s="172"/>
      <c r="Q1" s="172"/>
      <c r="R1" s="172"/>
      <c r="S1" s="172"/>
      <c r="T1" s="172"/>
      <c r="U1" s="172"/>
      <c r="V1" s="172"/>
      <c r="W1" s="172"/>
      <c r="X1" s="172"/>
      <c r="Y1" s="172"/>
      <c r="Z1" s="172"/>
      <c r="AA1" s="172"/>
      <c r="AB1" s="172"/>
      <c r="AC1" s="172"/>
      <c r="AD1" s="172"/>
      <c r="AE1" s="172"/>
      <c r="AF1" s="172"/>
      <c r="AG1" s="172"/>
      <c r="AH1" s="172"/>
      <c r="AI1" s="172"/>
      <c r="AJ1" s="172"/>
      <c r="AK1" s="172"/>
      <c r="AL1" s="172"/>
      <c r="AM1" s="172"/>
    </row>
    <row r="2" spans="1:39" s="176" customFormat="1" ht="20.25" x14ac:dyDescent="0.2">
      <c r="A2" s="627" t="s">
        <v>1547</v>
      </c>
      <c r="B2" s="627"/>
      <c r="C2" s="627"/>
      <c r="D2" s="627"/>
      <c r="E2" s="627"/>
      <c r="F2" s="627"/>
      <c r="G2" s="627"/>
      <c r="H2" s="175"/>
      <c r="I2" s="175"/>
      <c r="J2" s="175"/>
      <c r="K2" s="175"/>
      <c r="L2" s="175"/>
      <c r="M2" s="175"/>
      <c r="N2" s="175"/>
      <c r="O2" s="175"/>
      <c r="P2" s="175"/>
      <c r="Q2" s="175"/>
      <c r="R2" s="175"/>
      <c r="S2" s="175"/>
      <c r="T2" s="175"/>
      <c r="U2" s="175"/>
      <c r="V2" s="175"/>
      <c r="W2" s="175"/>
      <c r="X2" s="175"/>
      <c r="Y2" s="175"/>
      <c r="Z2" s="175"/>
      <c r="AA2" s="175"/>
      <c r="AB2" s="175"/>
      <c r="AC2" s="175"/>
      <c r="AD2" s="175"/>
      <c r="AE2" s="175"/>
      <c r="AF2" s="175"/>
      <c r="AG2" s="175"/>
      <c r="AH2" s="175"/>
      <c r="AI2" s="175"/>
      <c r="AJ2" s="175"/>
      <c r="AK2" s="175"/>
      <c r="AL2" s="175"/>
      <c r="AM2" s="175"/>
    </row>
    <row r="3" spans="1:39" s="176" customFormat="1" ht="11.25" x14ac:dyDescent="0.2">
      <c r="A3" s="174"/>
      <c r="B3" s="218" t="s">
        <v>668</v>
      </c>
      <c r="C3" s="380" t="s">
        <v>175</v>
      </c>
      <c r="D3" s="380" t="s">
        <v>228</v>
      </c>
      <c r="E3" s="195" t="s">
        <v>669</v>
      </c>
      <c r="F3" s="195" t="s">
        <v>657</v>
      </c>
      <c r="G3" s="195" t="s">
        <v>229</v>
      </c>
      <c r="H3" s="175"/>
      <c r="I3" s="175"/>
      <c r="J3" s="175"/>
      <c r="K3" s="175"/>
      <c r="L3" s="175"/>
      <c r="M3" s="175"/>
      <c r="N3" s="175"/>
      <c r="O3" s="175"/>
      <c r="P3" s="175"/>
      <c r="Q3" s="175"/>
      <c r="R3" s="175"/>
      <c r="S3" s="175"/>
      <c r="T3" s="175"/>
      <c r="U3" s="175"/>
      <c r="V3" s="175"/>
      <c r="W3" s="175"/>
      <c r="X3" s="175"/>
      <c r="Y3" s="175"/>
      <c r="Z3" s="175"/>
      <c r="AA3" s="175"/>
      <c r="AB3" s="175"/>
      <c r="AC3" s="175"/>
      <c r="AD3" s="175"/>
      <c r="AE3" s="175"/>
      <c r="AF3" s="175"/>
      <c r="AG3" s="175"/>
      <c r="AH3" s="175"/>
      <c r="AI3" s="175"/>
      <c r="AJ3" s="175"/>
      <c r="AK3" s="175"/>
      <c r="AL3" s="175"/>
      <c r="AM3" s="175"/>
    </row>
    <row r="4" spans="1:39" s="176" customFormat="1" ht="11.25" x14ac:dyDescent="0.2">
      <c r="A4" s="177"/>
      <c r="B4" s="220"/>
      <c r="C4" s="381"/>
      <c r="D4" s="382"/>
      <c r="E4" s="196"/>
      <c r="F4" s="196"/>
      <c r="G4" s="196" t="s">
        <v>1544</v>
      </c>
      <c r="H4" s="175"/>
      <c r="I4" s="175"/>
      <c r="J4" s="175"/>
      <c r="K4" s="175"/>
      <c r="L4" s="175"/>
      <c r="M4" s="175"/>
      <c r="N4" s="175"/>
      <c r="O4" s="175"/>
      <c r="P4" s="175"/>
      <c r="Q4" s="175"/>
      <c r="R4" s="175"/>
      <c r="S4" s="175"/>
      <c r="T4" s="175"/>
      <c r="U4" s="175"/>
      <c r="V4" s="175"/>
      <c r="W4" s="175"/>
      <c r="X4" s="175"/>
      <c r="Y4" s="175"/>
      <c r="Z4" s="175"/>
      <c r="AA4" s="175"/>
      <c r="AB4" s="175"/>
      <c r="AC4" s="175"/>
      <c r="AD4" s="175"/>
      <c r="AE4" s="175"/>
      <c r="AF4" s="175"/>
      <c r="AG4" s="175"/>
      <c r="AH4" s="175"/>
      <c r="AI4" s="175"/>
      <c r="AJ4" s="175"/>
      <c r="AK4" s="175"/>
      <c r="AL4" s="175"/>
      <c r="AM4" s="175"/>
    </row>
    <row r="5" spans="1:39" s="176" customFormat="1" ht="11.25" x14ac:dyDescent="0.2">
      <c r="A5" s="178"/>
      <c r="B5" s="197" t="s">
        <v>784</v>
      </c>
      <c r="C5" s="383" t="s">
        <v>783</v>
      </c>
      <c r="D5" s="383" t="s">
        <v>1035</v>
      </c>
      <c r="E5" s="197" t="s">
        <v>1130</v>
      </c>
      <c r="F5" s="197" t="s">
        <v>1220</v>
      </c>
      <c r="G5" s="554" t="s">
        <v>1545</v>
      </c>
      <c r="H5" s="175"/>
      <c r="I5" s="175"/>
      <c r="J5" s="175"/>
      <c r="K5" s="175"/>
      <c r="L5" s="175"/>
      <c r="M5" s="175"/>
      <c r="N5" s="175"/>
      <c r="O5" s="175"/>
      <c r="P5" s="175"/>
      <c r="Q5" s="175"/>
      <c r="R5" s="175"/>
      <c r="S5" s="175"/>
      <c r="T5" s="175"/>
      <c r="U5" s="175"/>
      <c r="V5" s="175"/>
      <c r="W5" s="175"/>
      <c r="X5" s="175"/>
      <c r="Y5" s="175"/>
      <c r="Z5" s="175"/>
      <c r="AA5" s="175"/>
      <c r="AB5" s="175"/>
      <c r="AC5" s="175"/>
      <c r="AD5" s="175"/>
      <c r="AE5" s="175"/>
      <c r="AF5" s="175"/>
      <c r="AG5" s="175"/>
      <c r="AH5" s="175"/>
      <c r="AI5" s="175"/>
      <c r="AJ5" s="175"/>
      <c r="AK5" s="175"/>
      <c r="AL5" s="175"/>
      <c r="AM5" s="175"/>
    </row>
    <row r="6" spans="1:39" s="176" customFormat="1" ht="11.25" x14ac:dyDescent="0.2">
      <c r="A6" s="178"/>
      <c r="B6" s="197"/>
      <c r="C6" s="383"/>
      <c r="D6" s="383"/>
      <c r="E6" s="197"/>
      <c r="F6" s="197"/>
      <c r="G6" s="554" t="s">
        <v>377</v>
      </c>
      <c r="H6" s="175"/>
      <c r="I6" s="175"/>
      <c r="J6" s="175"/>
      <c r="K6" s="175"/>
      <c r="L6" s="175"/>
      <c r="M6" s="175"/>
      <c r="N6" s="175"/>
      <c r="O6" s="175"/>
      <c r="P6" s="175"/>
      <c r="Q6" s="175"/>
      <c r="R6" s="175"/>
      <c r="S6" s="175"/>
      <c r="T6" s="175"/>
      <c r="U6" s="175"/>
      <c r="V6" s="175"/>
      <c r="W6" s="175"/>
      <c r="X6" s="175"/>
      <c r="Y6" s="175"/>
      <c r="Z6" s="175"/>
      <c r="AA6" s="175"/>
      <c r="AB6" s="175"/>
      <c r="AC6" s="175"/>
      <c r="AD6" s="175"/>
      <c r="AE6" s="175"/>
      <c r="AF6" s="175"/>
      <c r="AG6" s="175"/>
      <c r="AH6" s="175"/>
      <c r="AI6" s="175"/>
      <c r="AJ6" s="175"/>
      <c r="AK6" s="175"/>
      <c r="AL6" s="175"/>
      <c r="AM6" s="175"/>
    </row>
    <row r="7" spans="1:39" s="176" customFormat="1" ht="22.5" x14ac:dyDescent="0.2">
      <c r="A7" s="179"/>
      <c r="B7" s="198" t="s">
        <v>304</v>
      </c>
      <c r="C7" s="384" t="s">
        <v>304</v>
      </c>
      <c r="D7" s="384" t="s">
        <v>304</v>
      </c>
      <c r="E7" s="384" t="s">
        <v>304</v>
      </c>
      <c r="F7" s="384" t="s">
        <v>1457</v>
      </c>
      <c r="G7" s="384" t="s">
        <v>1506</v>
      </c>
      <c r="H7" s="175"/>
      <c r="I7" s="175"/>
      <c r="J7" s="175"/>
      <c r="K7" s="175"/>
      <c r="L7" s="175"/>
      <c r="M7" s="175"/>
      <c r="N7" s="175"/>
      <c r="O7" s="175"/>
      <c r="P7" s="175"/>
      <c r="Q7" s="175"/>
      <c r="R7" s="175"/>
      <c r="S7" s="175"/>
      <c r="T7" s="175"/>
      <c r="U7" s="175"/>
      <c r="V7" s="175"/>
      <c r="W7" s="175"/>
      <c r="X7" s="175"/>
      <c r="Y7" s="175"/>
      <c r="Z7" s="175"/>
      <c r="AA7" s="175"/>
      <c r="AB7" s="175"/>
      <c r="AC7" s="175"/>
      <c r="AD7" s="175"/>
      <c r="AE7" s="175"/>
      <c r="AF7" s="175"/>
      <c r="AG7" s="175"/>
      <c r="AH7" s="175"/>
      <c r="AI7" s="175"/>
      <c r="AJ7" s="175"/>
      <c r="AK7" s="175"/>
      <c r="AL7" s="175"/>
      <c r="AM7" s="175"/>
    </row>
    <row r="8" spans="1:39" s="176" customFormat="1" ht="25.5" hidden="1" x14ac:dyDescent="0.2">
      <c r="A8" s="179"/>
      <c r="B8" s="219"/>
      <c r="C8" s="385" t="s">
        <v>817</v>
      </c>
      <c r="D8" s="385" t="s">
        <v>817</v>
      </c>
      <c r="E8" s="199" t="s">
        <v>817</v>
      </c>
      <c r="F8" s="199" t="s">
        <v>817</v>
      </c>
      <c r="G8" s="199"/>
      <c r="H8" s="175"/>
      <c r="I8" s="175"/>
      <c r="J8" s="175"/>
      <c r="K8" s="175"/>
      <c r="L8" s="175"/>
      <c r="M8" s="175"/>
      <c r="N8" s="175"/>
      <c r="O8" s="175"/>
      <c r="P8" s="175"/>
      <c r="Q8" s="175"/>
      <c r="R8" s="175"/>
      <c r="S8" s="175"/>
      <c r="T8" s="175"/>
      <c r="U8" s="175"/>
      <c r="V8" s="175"/>
      <c r="W8" s="175"/>
      <c r="X8" s="175"/>
      <c r="Y8" s="175"/>
      <c r="Z8" s="175"/>
      <c r="AA8" s="175"/>
      <c r="AB8" s="175"/>
      <c r="AC8" s="175"/>
      <c r="AD8" s="175"/>
      <c r="AE8" s="175"/>
      <c r="AF8" s="175"/>
      <c r="AG8" s="175"/>
      <c r="AH8" s="175"/>
      <c r="AI8" s="175"/>
      <c r="AJ8" s="175"/>
      <c r="AK8" s="175"/>
      <c r="AL8" s="175"/>
      <c r="AM8" s="175"/>
    </row>
    <row r="9" spans="1:39" s="176" customFormat="1" ht="11.25" x14ac:dyDescent="0.2">
      <c r="A9" s="183" t="s">
        <v>1206</v>
      </c>
      <c r="B9" s="200"/>
      <c r="C9" s="381"/>
      <c r="D9" s="381"/>
      <c r="E9" s="200"/>
      <c r="F9" s="200"/>
      <c r="G9" s="200"/>
      <c r="H9" s="175"/>
      <c r="I9" s="175"/>
      <c r="J9" s="175"/>
      <c r="K9" s="175"/>
      <c r="L9" s="175"/>
      <c r="M9" s="175"/>
      <c r="N9" s="175"/>
      <c r="O9" s="175"/>
      <c r="P9" s="175"/>
      <c r="Q9" s="175"/>
      <c r="R9" s="175"/>
      <c r="S9" s="175"/>
      <c r="T9" s="175"/>
      <c r="U9" s="175"/>
      <c r="V9" s="175"/>
      <c r="W9" s="175"/>
      <c r="X9" s="175"/>
      <c r="Y9" s="175"/>
      <c r="Z9" s="175"/>
      <c r="AA9" s="175"/>
      <c r="AB9" s="175"/>
      <c r="AC9" s="175"/>
      <c r="AD9" s="175"/>
      <c r="AE9" s="175"/>
      <c r="AF9" s="175"/>
      <c r="AG9" s="175"/>
      <c r="AH9" s="175"/>
      <c r="AI9" s="175"/>
      <c r="AJ9" s="175"/>
      <c r="AK9" s="175"/>
      <c r="AL9" s="175"/>
      <c r="AM9" s="175"/>
    </row>
    <row r="10" spans="1:39" s="176" customFormat="1" ht="11.25" x14ac:dyDescent="0.2">
      <c r="A10" s="185" t="s">
        <v>833</v>
      </c>
      <c r="B10" s="201">
        <v>204063531.99529222</v>
      </c>
      <c r="C10" s="201">
        <v>206331154</v>
      </c>
      <c r="D10" s="201">
        <v>230022772</v>
      </c>
      <c r="E10" s="201">
        <v>229361791</v>
      </c>
      <c r="F10" s="201">
        <v>238954641</v>
      </c>
      <c r="G10" s="201">
        <f t="shared" ref="G10:G16" si="0">F10-E10</f>
        <v>9592850</v>
      </c>
      <c r="H10" s="175"/>
      <c r="I10" s="175"/>
      <c r="J10" s="175"/>
      <c r="K10" s="175"/>
      <c r="L10" s="175"/>
      <c r="M10" s="175"/>
      <c r="N10" s="175"/>
      <c r="O10" s="175"/>
      <c r="P10" s="175"/>
      <c r="Q10" s="175"/>
      <c r="R10" s="175"/>
      <c r="S10" s="175"/>
      <c r="T10" s="175"/>
      <c r="U10" s="175"/>
      <c r="V10" s="175"/>
      <c r="W10" s="175"/>
      <c r="X10" s="175"/>
      <c r="Y10" s="175"/>
      <c r="Z10" s="175"/>
      <c r="AA10" s="175"/>
      <c r="AB10" s="175"/>
      <c r="AC10" s="175"/>
      <c r="AD10" s="175"/>
      <c r="AE10" s="175"/>
      <c r="AF10" s="175"/>
      <c r="AG10" s="175"/>
      <c r="AH10" s="175"/>
      <c r="AI10" s="175"/>
      <c r="AJ10" s="175"/>
      <c r="AK10" s="175"/>
      <c r="AL10" s="175"/>
      <c r="AM10" s="175"/>
    </row>
    <row r="11" spans="1:39" s="176" customFormat="1" ht="11.25" x14ac:dyDescent="0.2">
      <c r="A11" s="181" t="s">
        <v>1055</v>
      </c>
      <c r="B11" s="201">
        <v>26088948.004583657</v>
      </c>
      <c r="C11" s="201">
        <v>24603330</v>
      </c>
      <c r="D11" s="201">
        <v>28048094</v>
      </c>
      <c r="E11" s="201">
        <v>27932555</v>
      </c>
      <c r="F11" s="201">
        <v>28280512</v>
      </c>
      <c r="G11" s="201">
        <f t="shared" si="0"/>
        <v>347957</v>
      </c>
      <c r="H11" s="175"/>
      <c r="I11" s="175"/>
      <c r="J11" s="175"/>
      <c r="K11" s="175"/>
      <c r="L11" s="175"/>
      <c r="M11" s="175"/>
      <c r="N11" s="175"/>
      <c r="O11" s="175"/>
      <c r="P11" s="175"/>
      <c r="Q11" s="175"/>
      <c r="R11" s="175"/>
      <c r="S11" s="175"/>
      <c r="T11" s="175"/>
      <c r="U11" s="175"/>
      <c r="V11" s="175"/>
      <c r="W11" s="175"/>
      <c r="X11" s="175"/>
      <c r="Y11" s="175"/>
      <c r="Z11" s="175"/>
      <c r="AA11" s="175"/>
      <c r="AB11" s="175"/>
      <c r="AC11" s="175"/>
      <c r="AD11" s="175"/>
      <c r="AE11" s="175"/>
      <c r="AF11" s="175"/>
      <c r="AG11" s="175"/>
      <c r="AH11" s="175"/>
      <c r="AI11" s="175"/>
      <c r="AJ11" s="175"/>
      <c r="AK11" s="175"/>
      <c r="AL11" s="175"/>
      <c r="AM11" s="175"/>
    </row>
    <row r="12" spans="1:39" s="176" customFormat="1" ht="11.25" x14ac:dyDescent="0.2">
      <c r="A12" s="181" t="s">
        <v>834</v>
      </c>
      <c r="B12" s="201">
        <v>12732248.997312</v>
      </c>
      <c r="C12" s="201">
        <v>12732184</v>
      </c>
      <c r="D12" s="201">
        <v>14936633</v>
      </c>
      <c r="E12" s="201">
        <v>14808109</v>
      </c>
      <c r="F12" s="201">
        <v>16426931</v>
      </c>
      <c r="G12" s="201">
        <f t="shared" si="0"/>
        <v>1618822</v>
      </c>
      <c r="H12" s="175"/>
      <c r="I12" s="175"/>
      <c r="J12" s="175"/>
      <c r="K12" s="175"/>
      <c r="L12" s="175"/>
      <c r="M12" s="175"/>
      <c r="N12" s="175"/>
      <c r="O12" s="175"/>
      <c r="P12" s="175"/>
      <c r="Q12" s="175"/>
      <c r="R12" s="175"/>
      <c r="S12" s="175"/>
      <c r="T12" s="175"/>
      <c r="U12" s="175"/>
      <c r="V12" s="175"/>
      <c r="W12" s="175"/>
      <c r="X12" s="175"/>
      <c r="Y12" s="175"/>
      <c r="Z12" s="175"/>
      <c r="AA12" s="175"/>
      <c r="AB12" s="175"/>
      <c r="AC12" s="175"/>
      <c r="AD12" s="175"/>
      <c r="AE12" s="175"/>
      <c r="AF12" s="175"/>
      <c r="AG12" s="175"/>
      <c r="AH12" s="175"/>
      <c r="AI12" s="175"/>
      <c r="AJ12" s="175"/>
      <c r="AK12" s="175"/>
      <c r="AL12" s="175"/>
      <c r="AM12" s="175"/>
    </row>
    <row r="13" spans="1:39" s="176" customFormat="1" ht="11.25" x14ac:dyDescent="0.2">
      <c r="A13" s="181" t="s">
        <v>1148</v>
      </c>
      <c r="B13" s="201">
        <v>1534780</v>
      </c>
      <c r="C13" s="201">
        <v>1930027</v>
      </c>
      <c r="D13" s="201">
        <v>1930027</v>
      </c>
      <c r="E13" s="201">
        <v>2030027</v>
      </c>
      <c r="F13" s="201">
        <v>2030027</v>
      </c>
      <c r="G13" s="201">
        <f t="shared" si="0"/>
        <v>0</v>
      </c>
      <c r="H13" s="175"/>
      <c r="I13" s="175"/>
      <c r="J13" s="175"/>
      <c r="K13" s="175"/>
      <c r="L13" s="175"/>
      <c r="M13" s="175"/>
      <c r="N13" s="175"/>
      <c r="O13" s="175"/>
      <c r="P13" s="175"/>
      <c r="Q13" s="175"/>
      <c r="R13" s="175"/>
      <c r="S13" s="175"/>
      <c r="T13" s="175"/>
      <c r="U13" s="175"/>
      <c r="V13" s="175"/>
      <c r="W13" s="175"/>
      <c r="X13" s="175"/>
      <c r="Y13" s="175"/>
      <c r="Z13" s="175"/>
      <c r="AA13" s="175"/>
      <c r="AB13" s="175"/>
      <c r="AC13" s="175"/>
      <c r="AD13" s="175"/>
      <c r="AE13" s="175"/>
      <c r="AF13" s="175"/>
      <c r="AG13" s="175"/>
      <c r="AH13" s="175"/>
      <c r="AI13" s="175"/>
      <c r="AJ13" s="175"/>
      <c r="AK13" s="175"/>
      <c r="AL13" s="175"/>
      <c r="AM13" s="175"/>
    </row>
    <row r="14" spans="1:39" s="176" customFormat="1" ht="11.25" hidden="1" x14ac:dyDescent="0.2">
      <c r="A14" s="181" t="s">
        <v>1312</v>
      </c>
      <c r="B14" s="201">
        <v>0</v>
      </c>
      <c r="C14" s="201">
        <v>0</v>
      </c>
      <c r="D14" s="201">
        <v>0</v>
      </c>
      <c r="E14" s="201">
        <v>0</v>
      </c>
      <c r="F14" s="201">
        <v>0</v>
      </c>
      <c r="G14" s="201">
        <f t="shared" si="0"/>
        <v>0</v>
      </c>
      <c r="H14" s="175"/>
      <c r="I14" s="175"/>
      <c r="J14" s="175"/>
      <c r="K14" s="175"/>
      <c r="L14" s="175"/>
      <c r="M14" s="175"/>
      <c r="N14" s="175"/>
      <c r="O14" s="175"/>
      <c r="P14" s="175"/>
      <c r="Q14" s="175"/>
      <c r="R14" s="175"/>
      <c r="S14" s="175"/>
      <c r="T14" s="175"/>
      <c r="U14" s="175"/>
      <c r="V14" s="175"/>
      <c r="W14" s="175"/>
      <c r="X14" s="175"/>
      <c r="Y14" s="175"/>
      <c r="Z14" s="175"/>
      <c r="AA14" s="175"/>
      <c r="AB14" s="175"/>
      <c r="AC14" s="175"/>
      <c r="AD14" s="175"/>
      <c r="AE14" s="175"/>
      <c r="AF14" s="175"/>
      <c r="AG14" s="175"/>
      <c r="AH14" s="175"/>
      <c r="AI14" s="175"/>
      <c r="AJ14" s="175"/>
      <c r="AK14" s="175"/>
      <c r="AL14" s="175"/>
      <c r="AM14" s="175"/>
    </row>
    <row r="15" spans="1:39" s="176" customFormat="1" ht="11.25" x14ac:dyDescent="0.2">
      <c r="A15" s="188" t="s">
        <v>1149</v>
      </c>
      <c r="B15" s="202">
        <v>2354798.0060319742</v>
      </c>
      <c r="C15" s="202">
        <v>1177612</v>
      </c>
      <c r="D15" s="202">
        <v>1177612</v>
      </c>
      <c r="E15" s="202">
        <v>1177612</v>
      </c>
      <c r="F15" s="202">
        <v>1177612</v>
      </c>
      <c r="G15" s="202">
        <f t="shared" si="0"/>
        <v>0</v>
      </c>
      <c r="H15" s="175"/>
      <c r="I15" s="175"/>
      <c r="J15" s="175"/>
      <c r="K15" s="175"/>
      <c r="L15" s="175"/>
      <c r="M15" s="175"/>
      <c r="N15" s="175"/>
      <c r="O15" s="175"/>
      <c r="P15" s="175"/>
      <c r="Q15" s="175"/>
      <c r="R15" s="175"/>
      <c r="S15" s="175"/>
      <c r="T15" s="175"/>
      <c r="U15" s="175"/>
      <c r="V15" s="175"/>
      <c r="W15" s="175"/>
      <c r="X15" s="175"/>
      <c r="Y15" s="175"/>
      <c r="Z15" s="175"/>
      <c r="AA15" s="175"/>
      <c r="AB15" s="175"/>
      <c r="AC15" s="175"/>
      <c r="AD15" s="175"/>
      <c r="AE15" s="175"/>
      <c r="AF15" s="175"/>
      <c r="AG15" s="175"/>
      <c r="AH15" s="175"/>
      <c r="AI15" s="175"/>
      <c r="AJ15" s="175"/>
      <c r="AK15" s="175"/>
      <c r="AL15" s="175"/>
      <c r="AM15" s="175"/>
    </row>
    <row r="16" spans="1:39" s="176" customFormat="1" ht="11.25" x14ac:dyDescent="0.2">
      <c r="A16" s="182" t="s">
        <v>381</v>
      </c>
      <c r="B16" s="203">
        <f t="shared" ref="B16:D16" si="1">SUM(B10:B15)</f>
        <v>246774307.00321984</v>
      </c>
      <c r="C16" s="203">
        <f t="shared" si="1"/>
        <v>246774307</v>
      </c>
      <c r="D16" s="203">
        <f t="shared" si="1"/>
        <v>276115138</v>
      </c>
      <c r="E16" s="203">
        <f>SUM(E10:E15)</f>
        <v>275310094</v>
      </c>
      <c r="F16" s="203">
        <f>SUM(F10:F15)</f>
        <v>286869723</v>
      </c>
      <c r="G16" s="203">
        <f t="shared" si="0"/>
        <v>11559629</v>
      </c>
      <c r="H16" s="175"/>
      <c r="I16" s="175"/>
      <c r="J16" s="175"/>
      <c r="K16" s="175"/>
      <c r="L16" s="175"/>
      <c r="M16" s="175"/>
      <c r="N16" s="175"/>
      <c r="O16" s="175"/>
      <c r="P16" s="175"/>
      <c r="Q16" s="175"/>
      <c r="R16" s="175"/>
      <c r="S16" s="175"/>
      <c r="T16" s="175"/>
      <c r="U16" s="175"/>
      <c r="V16" s="175"/>
      <c r="W16" s="175"/>
      <c r="X16" s="175"/>
      <c r="Y16" s="175"/>
      <c r="Z16" s="175"/>
      <c r="AA16" s="175"/>
      <c r="AB16" s="175"/>
      <c r="AC16" s="175"/>
      <c r="AD16" s="175"/>
      <c r="AE16" s="175"/>
      <c r="AF16" s="175"/>
      <c r="AG16" s="175"/>
      <c r="AH16" s="175"/>
      <c r="AI16" s="175"/>
      <c r="AJ16" s="175"/>
      <c r="AK16" s="175"/>
      <c r="AL16" s="175"/>
      <c r="AM16" s="175"/>
    </row>
    <row r="17" spans="1:39" s="176" customFormat="1" ht="11.25" x14ac:dyDescent="0.2">
      <c r="A17" s="178"/>
      <c r="B17" s="204"/>
      <c r="C17" s="204"/>
      <c r="D17" s="204"/>
      <c r="E17" s="204"/>
      <c r="F17" s="204"/>
      <c r="G17" s="204"/>
      <c r="H17" s="175"/>
      <c r="I17" s="175"/>
      <c r="J17" s="175"/>
      <c r="K17" s="175"/>
      <c r="L17" s="175"/>
      <c r="M17" s="175"/>
      <c r="N17" s="175"/>
      <c r="O17" s="175"/>
      <c r="P17" s="175"/>
      <c r="Q17" s="175"/>
      <c r="R17" s="175"/>
      <c r="S17" s="175"/>
      <c r="T17" s="175"/>
      <c r="U17" s="175"/>
      <c r="V17" s="175"/>
      <c r="W17" s="175"/>
      <c r="X17" s="175"/>
      <c r="Y17" s="175"/>
      <c r="Z17" s="175"/>
      <c r="AA17" s="175"/>
      <c r="AB17" s="175"/>
      <c r="AC17" s="175"/>
      <c r="AD17" s="175"/>
      <c r="AE17" s="175"/>
      <c r="AF17" s="175"/>
      <c r="AG17" s="175"/>
      <c r="AH17" s="175"/>
      <c r="AI17" s="175"/>
      <c r="AJ17" s="175"/>
      <c r="AK17" s="175"/>
      <c r="AL17" s="175"/>
      <c r="AM17" s="175"/>
    </row>
    <row r="18" spans="1:39" s="176" customFormat="1" ht="11.25" x14ac:dyDescent="0.2">
      <c r="A18" s="188" t="s">
        <v>823</v>
      </c>
      <c r="B18" s="200">
        <v>1000000</v>
      </c>
      <c r="C18" s="200">
        <v>1000000</v>
      </c>
      <c r="D18" s="200">
        <v>1000000</v>
      </c>
      <c r="E18" s="200">
        <v>1000000</v>
      </c>
      <c r="F18" s="200">
        <v>1000000</v>
      </c>
      <c r="G18" s="200">
        <f>F18-E18</f>
        <v>0</v>
      </c>
      <c r="H18" s="175"/>
      <c r="I18" s="175"/>
      <c r="J18" s="175"/>
      <c r="K18" s="175"/>
      <c r="L18" s="175"/>
      <c r="M18" s="175"/>
      <c r="N18" s="175"/>
      <c r="O18" s="175"/>
      <c r="P18" s="175"/>
      <c r="Q18" s="175"/>
      <c r="R18" s="175"/>
      <c r="S18" s="175"/>
      <c r="T18" s="175"/>
      <c r="U18" s="175"/>
      <c r="V18" s="175"/>
      <c r="W18" s="175"/>
      <c r="X18" s="175"/>
      <c r="Y18" s="175"/>
      <c r="Z18" s="175"/>
      <c r="AA18" s="175"/>
      <c r="AB18" s="175"/>
      <c r="AC18" s="175"/>
      <c r="AD18" s="175"/>
      <c r="AE18" s="175"/>
      <c r="AF18" s="175"/>
      <c r="AG18" s="175"/>
      <c r="AH18" s="175"/>
      <c r="AI18" s="175"/>
      <c r="AJ18" s="175"/>
      <c r="AK18" s="175"/>
      <c r="AL18" s="175"/>
      <c r="AM18" s="175"/>
    </row>
    <row r="19" spans="1:39" s="176" customFormat="1" ht="11.25" x14ac:dyDescent="0.2">
      <c r="A19" s="182" t="s">
        <v>1064</v>
      </c>
      <c r="B19" s="205">
        <f>B18+B16</f>
        <v>247774307.00321984</v>
      </c>
      <c r="C19" s="205">
        <f>C18+C16</f>
        <v>247774307</v>
      </c>
      <c r="D19" s="205">
        <f t="shared" ref="D19" si="2">D18+D16</f>
        <v>277115138</v>
      </c>
      <c r="E19" s="205">
        <f>E18+E16</f>
        <v>276310094</v>
      </c>
      <c r="F19" s="205">
        <f>F18+F16</f>
        <v>287869723</v>
      </c>
      <c r="G19" s="205">
        <f>F19-E19</f>
        <v>11559629</v>
      </c>
      <c r="H19" s="175"/>
      <c r="I19" s="175"/>
      <c r="J19" s="175"/>
      <c r="K19" s="175"/>
      <c r="L19" s="175"/>
      <c r="M19" s="175"/>
      <c r="N19" s="175"/>
      <c r="O19" s="175"/>
      <c r="P19" s="175"/>
      <c r="Q19" s="175"/>
      <c r="R19" s="175"/>
      <c r="S19" s="175"/>
      <c r="T19" s="175"/>
      <c r="U19" s="175"/>
      <c r="V19" s="175"/>
      <c r="W19" s="175"/>
      <c r="X19" s="175"/>
      <c r="Y19" s="175"/>
      <c r="Z19" s="175"/>
      <c r="AA19" s="175"/>
      <c r="AB19" s="175"/>
      <c r="AC19" s="175"/>
      <c r="AD19" s="175"/>
      <c r="AE19" s="175"/>
      <c r="AF19" s="175"/>
      <c r="AG19" s="175"/>
      <c r="AH19" s="175"/>
      <c r="AI19" s="175"/>
      <c r="AJ19" s="175"/>
      <c r="AK19" s="175"/>
      <c r="AL19" s="175"/>
      <c r="AM19" s="175"/>
    </row>
    <row r="20" spans="1:39" s="176" customFormat="1" ht="11.25" x14ac:dyDescent="0.2">
      <c r="A20" s="183" t="s">
        <v>1207</v>
      </c>
      <c r="B20" s="200"/>
      <c r="C20" s="200"/>
      <c r="D20" s="200"/>
      <c r="E20" s="200"/>
      <c r="F20" s="200"/>
      <c r="G20" s="200"/>
      <c r="H20" s="175"/>
      <c r="I20" s="175"/>
      <c r="J20" s="175"/>
      <c r="K20" s="175"/>
      <c r="L20" s="175"/>
      <c r="M20" s="175"/>
      <c r="N20" s="175"/>
      <c r="O20" s="175"/>
      <c r="P20" s="175"/>
      <c r="Q20" s="175"/>
      <c r="R20" s="175"/>
      <c r="S20" s="175"/>
      <c r="T20" s="175"/>
      <c r="U20" s="175"/>
      <c r="V20" s="175"/>
      <c r="W20" s="175"/>
      <c r="X20" s="175"/>
      <c r="Y20" s="175"/>
      <c r="Z20" s="175"/>
      <c r="AA20" s="175"/>
      <c r="AB20" s="175"/>
      <c r="AC20" s="175"/>
      <c r="AD20" s="175"/>
      <c r="AE20" s="175"/>
      <c r="AF20" s="175"/>
      <c r="AG20" s="175"/>
      <c r="AH20" s="175"/>
      <c r="AI20" s="175"/>
      <c r="AJ20" s="175"/>
      <c r="AK20" s="175"/>
      <c r="AL20" s="175"/>
      <c r="AM20" s="175"/>
    </row>
    <row r="21" spans="1:39" s="176" customFormat="1" ht="11.25" x14ac:dyDescent="0.2">
      <c r="A21" s="181" t="s">
        <v>1150</v>
      </c>
      <c r="B21" s="200">
        <v>1550000</v>
      </c>
      <c r="C21" s="200">
        <v>1550000</v>
      </c>
      <c r="D21" s="200">
        <v>1550000</v>
      </c>
      <c r="E21" s="200">
        <v>1650000</v>
      </c>
      <c r="F21" s="200">
        <v>1650000</v>
      </c>
      <c r="G21" s="200">
        <f>F21-E21</f>
        <v>0</v>
      </c>
      <c r="H21" s="175"/>
      <c r="I21" s="175"/>
      <c r="J21" s="175"/>
      <c r="K21" s="175"/>
      <c r="L21" s="175"/>
      <c r="M21" s="175"/>
      <c r="N21" s="175"/>
      <c r="O21" s="175"/>
      <c r="P21" s="175"/>
      <c r="Q21" s="175"/>
      <c r="R21" s="175"/>
      <c r="S21" s="175"/>
      <c r="T21" s="175"/>
      <c r="U21" s="175"/>
      <c r="V21" s="175"/>
      <c r="W21" s="175"/>
      <c r="X21" s="175"/>
      <c r="Y21" s="175"/>
      <c r="Z21" s="175"/>
      <c r="AA21" s="175"/>
      <c r="AB21" s="175"/>
      <c r="AC21" s="175"/>
      <c r="AD21" s="175"/>
      <c r="AE21" s="175"/>
      <c r="AF21" s="175"/>
      <c r="AG21" s="175"/>
      <c r="AH21" s="175"/>
      <c r="AI21" s="175"/>
      <c r="AJ21" s="175"/>
      <c r="AK21" s="175"/>
      <c r="AL21" s="175"/>
      <c r="AM21" s="175"/>
    </row>
    <row r="22" spans="1:39" s="176" customFormat="1" ht="11.25" x14ac:dyDescent="0.2">
      <c r="A22" s="181" t="s">
        <v>1151</v>
      </c>
      <c r="B22" s="200">
        <v>600000</v>
      </c>
      <c r="C22" s="200">
        <v>600000</v>
      </c>
      <c r="D22" s="200">
        <v>600000</v>
      </c>
      <c r="E22" s="200">
        <v>600000</v>
      </c>
      <c r="F22" s="200">
        <v>700000</v>
      </c>
      <c r="G22" s="200">
        <f>F22-E22</f>
        <v>100000</v>
      </c>
      <c r="H22" s="175"/>
      <c r="I22" s="175"/>
      <c r="J22" s="175"/>
      <c r="K22" s="175"/>
      <c r="L22" s="175"/>
      <c r="M22" s="175"/>
      <c r="N22" s="175"/>
      <c r="O22" s="175"/>
      <c r="P22" s="175"/>
      <c r="Q22" s="175"/>
      <c r="R22" s="175"/>
      <c r="S22" s="175"/>
      <c r="T22" s="175"/>
      <c r="U22" s="175"/>
      <c r="V22" s="175"/>
      <c r="W22" s="175"/>
      <c r="X22" s="175"/>
      <c r="Y22" s="175"/>
      <c r="Z22" s="175"/>
      <c r="AA22" s="175"/>
      <c r="AB22" s="175"/>
      <c r="AC22" s="175"/>
      <c r="AD22" s="175"/>
      <c r="AE22" s="175"/>
      <c r="AF22" s="175"/>
      <c r="AG22" s="175"/>
      <c r="AH22" s="175"/>
      <c r="AI22" s="175"/>
      <c r="AJ22" s="175"/>
      <c r="AK22" s="175"/>
      <c r="AL22" s="175"/>
      <c r="AM22" s="175"/>
    </row>
    <row r="23" spans="1:39" s="176" customFormat="1" ht="11.25" x14ac:dyDescent="0.2">
      <c r="A23" s="182" t="s">
        <v>1065</v>
      </c>
      <c r="B23" s="206">
        <f t="shared" ref="B23:C23" si="3">SUM(B21:B22)</f>
        <v>2150000</v>
      </c>
      <c r="C23" s="206">
        <f t="shared" si="3"/>
        <v>2150000</v>
      </c>
      <c r="D23" s="206">
        <f>SUM(D21:D22)</f>
        <v>2150000</v>
      </c>
      <c r="E23" s="206">
        <f>SUM(E21:E22)</f>
        <v>2250000</v>
      </c>
      <c r="F23" s="206">
        <f>SUM(F21:F22)</f>
        <v>2350000</v>
      </c>
      <c r="G23" s="206">
        <f>F23-E23</f>
        <v>100000</v>
      </c>
      <c r="H23" s="175"/>
      <c r="I23" s="175"/>
      <c r="J23" s="175"/>
      <c r="K23" s="175"/>
      <c r="L23" s="175"/>
      <c r="M23" s="175"/>
      <c r="N23" s="175"/>
      <c r="O23" s="175"/>
      <c r="P23" s="175"/>
      <c r="Q23" s="175"/>
      <c r="R23" s="175"/>
      <c r="S23" s="175"/>
      <c r="T23" s="175"/>
      <c r="U23" s="175"/>
      <c r="V23" s="175"/>
      <c r="W23" s="175"/>
      <c r="X23" s="175"/>
      <c r="Y23" s="175"/>
      <c r="Z23" s="175"/>
      <c r="AA23" s="175"/>
      <c r="AB23" s="175"/>
      <c r="AC23" s="175"/>
      <c r="AD23" s="175"/>
      <c r="AE23" s="175"/>
      <c r="AF23" s="175"/>
      <c r="AG23" s="175"/>
      <c r="AH23" s="175"/>
      <c r="AI23" s="175"/>
      <c r="AJ23" s="175"/>
      <c r="AK23" s="175"/>
      <c r="AL23" s="175"/>
      <c r="AM23" s="175"/>
    </row>
    <row r="24" spans="1:39" s="176" customFormat="1" ht="11.25" x14ac:dyDescent="0.2">
      <c r="A24" s="184" t="s">
        <v>220</v>
      </c>
      <c r="B24" s="207">
        <f t="shared" ref="B24:D24" si="4">B23+B19</f>
        <v>249924307.00321984</v>
      </c>
      <c r="C24" s="207">
        <f t="shared" si="4"/>
        <v>249924307</v>
      </c>
      <c r="D24" s="207">
        <f t="shared" si="4"/>
        <v>279265138</v>
      </c>
      <c r="E24" s="207">
        <f>E23+E19</f>
        <v>278560094</v>
      </c>
      <c r="F24" s="207">
        <f>F23+F19</f>
        <v>290219723</v>
      </c>
      <c r="G24" s="207">
        <f>F24-E24</f>
        <v>11659629</v>
      </c>
      <c r="H24" s="175"/>
      <c r="I24" s="175"/>
      <c r="J24" s="175"/>
      <c r="K24" s="175"/>
      <c r="L24" s="175"/>
      <c r="M24" s="175"/>
      <c r="N24" s="175"/>
      <c r="O24" s="175"/>
      <c r="P24" s="175"/>
      <c r="Q24" s="175"/>
      <c r="R24" s="175"/>
      <c r="S24" s="175"/>
      <c r="T24" s="175"/>
      <c r="U24" s="175"/>
      <c r="V24" s="175"/>
      <c r="W24" s="175"/>
      <c r="X24" s="175"/>
      <c r="Y24" s="175"/>
      <c r="Z24" s="175"/>
      <c r="AA24" s="175"/>
      <c r="AB24" s="175"/>
      <c r="AC24" s="175"/>
      <c r="AD24" s="175"/>
      <c r="AE24" s="175"/>
      <c r="AF24" s="175"/>
      <c r="AG24" s="175"/>
      <c r="AH24" s="175"/>
      <c r="AI24" s="175"/>
      <c r="AJ24" s="175"/>
      <c r="AK24" s="175"/>
      <c r="AL24" s="175"/>
      <c r="AM24" s="175"/>
    </row>
    <row r="25" spans="1:39" s="176" customFormat="1" ht="11.25" x14ac:dyDescent="0.2">
      <c r="A25" s="265" t="s">
        <v>1208</v>
      </c>
      <c r="B25" s="208"/>
      <c r="C25" s="208"/>
      <c r="D25" s="208"/>
      <c r="E25" s="208"/>
      <c r="F25" s="208"/>
      <c r="G25" s="208"/>
      <c r="H25" s="175"/>
      <c r="I25" s="175"/>
      <c r="J25" s="175"/>
      <c r="K25" s="175"/>
      <c r="L25" s="175"/>
      <c r="M25" s="175"/>
      <c r="N25" s="175"/>
      <c r="O25" s="175"/>
      <c r="P25" s="175"/>
      <c r="Q25" s="175"/>
      <c r="R25" s="175"/>
      <c r="S25" s="175"/>
      <c r="T25" s="175"/>
      <c r="U25" s="175"/>
      <c r="V25" s="175"/>
      <c r="W25" s="175"/>
      <c r="X25" s="175"/>
      <c r="Y25" s="175"/>
      <c r="Z25" s="175"/>
      <c r="AA25" s="175"/>
      <c r="AB25" s="175"/>
      <c r="AC25" s="175"/>
      <c r="AD25" s="175"/>
      <c r="AE25" s="175"/>
      <c r="AF25" s="175"/>
      <c r="AG25" s="175"/>
      <c r="AH25" s="175"/>
      <c r="AI25" s="175"/>
      <c r="AJ25" s="175"/>
      <c r="AK25" s="175"/>
      <c r="AL25" s="175"/>
      <c r="AM25" s="175"/>
    </row>
    <row r="26" spans="1:39" s="176" customFormat="1" ht="11.25" x14ac:dyDescent="0.2">
      <c r="A26" s="180"/>
      <c r="B26" s="200"/>
      <c r="C26" s="200"/>
      <c r="D26" s="200"/>
      <c r="E26" s="200"/>
      <c r="F26" s="200"/>
      <c r="G26" s="200"/>
      <c r="H26" s="175"/>
      <c r="I26" s="175"/>
      <c r="J26" s="175"/>
      <c r="K26" s="175"/>
      <c r="L26" s="175"/>
      <c r="M26" s="175"/>
      <c r="N26" s="175"/>
      <c r="O26" s="175"/>
      <c r="P26" s="175"/>
      <c r="Q26" s="175"/>
      <c r="R26" s="175"/>
      <c r="S26" s="175"/>
      <c r="T26" s="175"/>
      <c r="U26" s="175"/>
      <c r="V26" s="175"/>
      <c r="W26" s="175"/>
      <c r="X26" s="175"/>
      <c r="Y26" s="175"/>
      <c r="Z26" s="175"/>
      <c r="AA26" s="175"/>
      <c r="AB26" s="175"/>
      <c r="AC26" s="175"/>
      <c r="AD26" s="175"/>
      <c r="AE26" s="175"/>
      <c r="AF26" s="175"/>
      <c r="AG26" s="175"/>
      <c r="AH26" s="175"/>
      <c r="AI26" s="175"/>
      <c r="AJ26" s="175"/>
      <c r="AK26" s="175"/>
      <c r="AL26" s="175"/>
      <c r="AM26" s="175"/>
    </row>
    <row r="27" spans="1:39" s="176" customFormat="1" ht="11.25" x14ac:dyDescent="0.2">
      <c r="A27" s="185" t="s">
        <v>816</v>
      </c>
      <c r="B27" s="209">
        <v>142509525</v>
      </c>
      <c r="C27" s="209">
        <f>142509525-33072932</f>
        <v>109436593</v>
      </c>
      <c r="D27" s="209">
        <v>143395358</v>
      </c>
      <c r="E27" s="209">
        <v>142509525</v>
      </c>
      <c r="F27" s="209">
        <v>142509525</v>
      </c>
      <c r="G27" s="209">
        <f t="shared" ref="G27:G35" si="5">F27-E27</f>
        <v>0</v>
      </c>
      <c r="H27" s="175"/>
      <c r="I27" s="175"/>
      <c r="J27" s="175"/>
      <c r="K27" s="175"/>
      <c r="L27" s="175"/>
      <c r="M27" s="175"/>
      <c r="N27" s="175"/>
      <c r="O27" s="175"/>
      <c r="P27" s="175"/>
      <c r="Q27" s="175"/>
      <c r="R27" s="175"/>
      <c r="S27" s="175"/>
      <c r="T27" s="175"/>
      <c r="U27" s="175"/>
      <c r="V27" s="175"/>
      <c r="W27" s="175"/>
      <c r="X27" s="175"/>
      <c r="Y27" s="175"/>
      <c r="Z27" s="175"/>
      <c r="AA27" s="175"/>
      <c r="AB27" s="175"/>
      <c r="AC27" s="175"/>
      <c r="AD27" s="175"/>
      <c r="AE27" s="175"/>
      <c r="AF27" s="175"/>
      <c r="AG27" s="175"/>
      <c r="AH27" s="175"/>
      <c r="AI27" s="175"/>
      <c r="AJ27" s="175"/>
      <c r="AK27" s="175"/>
      <c r="AL27" s="175"/>
      <c r="AM27" s="175"/>
    </row>
    <row r="28" spans="1:39" s="176" customFormat="1" ht="11.25" hidden="1" x14ac:dyDescent="0.2">
      <c r="A28" s="185" t="s">
        <v>1041</v>
      </c>
      <c r="B28" s="209">
        <v>0</v>
      </c>
      <c r="C28" s="209">
        <v>0</v>
      </c>
      <c r="D28" s="209">
        <v>0</v>
      </c>
      <c r="E28" s="209">
        <v>0</v>
      </c>
      <c r="F28" s="209">
        <v>0</v>
      </c>
      <c r="G28" s="209">
        <f t="shared" si="5"/>
        <v>0</v>
      </c>
      <c r="H28" s="175"/>
      <c r="I28" s="175"/>
      <c r="J28" s="175"/>
      <c r="K28" s="175"/>
      <c r="L28" s="175"/>
      <c r="M28" s="175"/>
      <c r="N28" s="175"/>
      <c r="O28" s="175"/>
      <c r="P28" s="175"/>
      <c r="Q28" s="175"/>
      <c r="R28" s="175"/>
      <c r="S28" s="175"/>
      <c r="T28" s="175"/>
      <c r="U28" s="175"/>
      <c r="V28" s="175"/>
      <c r="W28" s="175"/>
      <c r="X28" s="175"/>
      <c r="Y28" s="175"/>
      <c r="Z28" s="175"/>
      <c r="AA28" s="175"/>
      <c r="AB28" s="175"/>
      <c r="AC28" s="175"/>
      <c r="AD28" s="175"/>
      <c r="AE28" s="175"/>
      <c r="AF28" s="175"/>
      <c r="AG28" s="175"/>
      <c r="AH28" s="175"/>
      <c r="AI28" s="175"/>
      <c r="AJ28" s="175"/>
      <c r="AK28" s="175"/>
      <c r="AL28" s="175"/>
      <c r="AM28" s="175"/>
    </row>
    <row r="29" spans="1:39" s="176" customFormat="1" ht="11.25" hidden="1" x14ac:dyDescent="0.2">
      <c r="A29" s="185" t="s">
        <v>1152</v>
      </c>
      <c r="B29" s="209">
        <v>0</v>
      </c>
      <c r="C29" s="209">
        <v>33072932</v>
      </c>
      <c r="D29" s="209">
        <v>0</v>
      </c>
      <c r="E29" s="209">
        <v>0</v>
      </c>
      <c r="F29" s="209">
        <v>0</v>
      </c>
      <c r="G29" s="209">
        <f t="shared" si="5"/>
        <v>0</v>
      </c>
      <c r="H29" s="175"/>
      <c r="I29" s="175"/>
      <c r="J29" s="175"/>
      <c r="K29" s="175"/>
      <c r="L29" s="175"/>
      <c r="M29" s="175"/>
      <c r="N29" s="175"/>
      <c r="O29" s="175"/>
      <c r="P29" s="175"/>
      <c r="Q29" s="175"/>
      <c r="R29" s="175"/>
      <c r="S29" s="175"/>
      <c r="T29" s="175"/>
      <c r="U29" s="175"/>
      <c r="V29" s="175"/>
      <c r="W29" s="175"/>
      <c r="X29" s="175"/>
      <c r="Y29" s="175"/>
      <c r="Z29" s="175"/>
      <c r="AA29" s="175"/>
      <c r="AB29" s="175"/>
      <c r="AC29" s="175"/>
      <c r="AD29" s="175"/>
      <c r="AE29" s="175"/>
      <c r="AF29" s="175"/>
      <c r="AG29" s="175"/>
      <c r="AH29" s="175"/>
      <c r="AI29" s="175"/>
      <c r="AJ29" s="175"/>
      <c r="AK29" s="175"/>
      <c r="AL29" s="175"/>
      <c r="AM29" s="175"/>
    </row>
    <row r="30" spans="1:39" s="176" customFormat="1" ht="11.25" x14ac:dyDescent="0.2">
      <c r="A30" s="181" t="s">
        <v>1153</v>
      </c>
      <c r="B30" s="210">
        <v>5718083</v>
      </c>
      <c r="C30" s="210">
        <v>5694087</v>
      </c>
      <c r="D30" s="269">
        <v>4877571</v>
      </c>
      <c r="E30" s="269">
        <v>3732020</v>
      </c>
      <c r="F30" s="269">
        <v>3732020</v>
      </c>
      <c r="G30" s="269">
        <f t="shared" si="5"/>
        <v>0</v>
      </c>
      <c r="H30" s="175"/>
      <c r="I30" s="175"/>
      <c r="J30" s="175"/>
      <c r="K30" s="175"/>
      <c r="L30" s="175"/>
      <c r="M30" s="175"/>
      <c r="N30" s="175"/>
      <c r="O30" s="175"/>
      <c r="P30" s="175"/>
      <c r="Q30" s="175"/>
      <c r="R30" s="175"/>
      <c r="S30" s="175"/>
      <c r="T30" s="175"/>
      <c r="U30" s="175"/>
      <c r="V30" s="175"/>
      <c r="W30" s="175"/>
      <c r="X30" s="175"/>
      <c r="Y30" s="175"/>
      <c r="Z30" s="175"/>
      <c r="AA30" s="175"/>
      <c r="AB30" s="175"/>
      <c r="AC30" s="175"/>
      <c r="AD30" s="175"/>
      <c r="AE30" s="175"/>
      <c r="AF30" s="175"/>
      <c r="AG30" s="175"/>
      <c r="AH30" s="175"/>
      <c r="AI30" s="175"/>
      <c r="AJ30" s="175"/>
      <c r="AK30" s="175"/>
      <c r="AL30" s="175"/>
      <c r="AM30" s="175"/>
    </row>
    <row r="31" spans="1:39" s="176" customFormat="1" ht="11.25" hidden="1" x14ac:dyDescent="0.2">
      <c r="A31" s="181" t="s">
        <v>813</v>
      </c>
      <c r="B31" s="200">
        <v>0</v>
      </c>
      <c r="C31" s="200">
        <v>0</v>
      </c>
      <c r="D31" s="200">
        <v>0</v>
      </c>
      <c r="E31" s="200">
        <v>0</v>
      </c>
      <c r="F31" s="200">
        <v>0</v>
      </c>
      <c r="G31" s="200">
        <f t="shared" si="5"/>
        <v>0</v>
      </c>
      <c r="H31" s="175"/>
      <c r="I31" s="175"/>
      <c r="J31" s="175"/>
      <c r="K31" s="175"/>
      <c r="L31" s="175"/>
      <c r="M31" s="175"/>
      <c r="N31" s="175"/>
      <c r="O31" s="175"/>
      <c r="P31" s="175"/>
      <c r="Q31" s="175"/>
      <c r="R31" s="175"/>
      <c r="S31" s="175"/>
      <c r="T31" s="175"/>
      <c r="U31" s="175"/>
      <c r="V31" s="175"/>
      <c r="W31" s="175"/>
      <c r="X31" s="175"/>
      <c r="Y31" s="175"/>
      <c r="Z31" s="175"/>
      <c r="AA31" s="175"/>
      <c r="AB31" s="175"/>
      <c r="AC31" s="175"/>
      <c r="AD31" s="175"/>
      <c r="AE31" s="175"/>
      <c r="AF31" s="175"/>
      <c r="AG31" s="175"/>
      <c r="AH31" s="175"/>
      <c r="AI31" s="175"/>
      <c r="AJ31" s="175"/>
      <c r="AK31" s="175"/>
      <c r="AL31" s="175"/>
      <c r="AM31" s="175"/>
    </row>
    <row r="32" spans="1:39" s="176" customFormat="1" ht="11.25" hidden="1" x14ac:dyDescent="0.2">
      <c r="A32" s="181" t="s">
        <v>1020</v>
      </c>
      <c r="B32" s="200">
        <v>0</v>
      </c>
      <c r="C32" s="200">
        <v>0</v>
      </c>
      <c r="D32" s="200">
        <v>0</v>
      </c>
      <c r="E32" s="200">
        <v>0</v>
      </c>
      <c r="F32" s="200">
        <v>0</v>
      </c>
      <c r="G32" s="200">
        <f t="shared" si="5"/>
        <v>0</v>
      </c>
      <c r="H32" s="175"/>
      <c r="I32" s="175"/>
      <c r="J32" s="175"/>
      <c r="K32" s="175"/>
      <c r="L32" s="175"/>
      <c r="M32" s="175"/>
      <c r="N32" s="175"/>
      <c r="O32" s="175"/>
      <c r="P32" s="175"/>
      <c r="Q32" s="175"/>
      <c r="R32" s="175"/>
      <c r="S32" s="175"/>
      <c r="T32" s="175"/>
      <c r="U32" s="175"/>
      <c r="V32" s="175"/>
      <c r="W32" s="175"/>
      <c r="X32" s="175"/>
      <c r="Y32" s="175"/>
      <c r="Z32" s="175"/>
      <c r="AA32" s="175"/>
      <c r="AB32" s="175"/>
      <c r="AC32" s="175"/>
      <c r="AD32" s="175"/>
      <c r="AE32" s="175"/>
      <c r="AF32" s="175"/>
      <c r="AG32" s="175"/>
      <c r="AH32" s="175"/>
      <c r="AI32" s="175"/>
      <c r="AJ32" s="175"/>
      <c r="AK32" s="175"/>
      <c r="AL32" s="175"/>
      <c r="AM32" s="175"/>
    </row>
    <row r="33" spans="1:39" s="176" customFormat="1" ht="11.25" hidden="1" x14ac:dyDescent="0.2">
      <c r="A33" s="181" t="s">
        <v>1021</v>
      </c>
      <c r="B33" s="200">
        <v>0</v>
      </c>
      <c r="C33" s="200">
        <v>0</v>
      </c>
      <c r="D33" s="200">
        <v>0</v>
      </c>
      <c r="E33" s="200">
        <v>0</v>
      </c>
      <c r="F33" s="200">
        <v>0</v>
      </c>
      <c r="G33" s="200">
        <f t="shared" si="5"/>
        <v>0</v>
      </c>
      <c r="H33" s="175"/>
      <c r="I33" s="175"/>
      <c r="J33" s="175"/>
      <c r="K33" s="175"/>
      <c r="L33" s="175"/>
      <c r="M33" s="175"/>
      <c r="N33" s="175"/>
      <c r="O33" s="175"/>
      <c r="P33" s="175"/>
      <c r="Q33" s="175"/>
      <c r="R33" s="175"/>
      <c r="S33" s="175"/>
      <c r="T33" s="175"/>
      <c r="U33" s="175"/>
      <c r="V33" s="175"/>
      <c r="W33" s="175"/>
      <c r="X33" s="175"/>
      <c r="Y33" s="175"/>
      <c r="Z33" s="175"/>
      <c r="AA33" s="175"/>
      <c r="AB33" s="175"/>
      <c r="AC33" s="175"/>
      <c r="AD33" s="175"/>
      <c r="AE33" s="175"/>
      <c r="AF33" s="175"/>
      <c r="AG33" s="175"/>
      <c r="AH33" s="175"/>
      <c r="AI33" s="175"/>
      <c r="AJ33" s="175"/>
      <c r="AK33" s="175"/>
      <c r="AL33" s="175"/>
      <c r="AM33" s="175"/>
    </row>
    <row r="34" spans="1:39" s="176" customFormat="1" ht="11.25" x14ac:dyDescent="0.2">
      <c r="A34" s="188" t="s">
        <v>1018</v>
      </c>
      <c r="B34" s="211">
        <v>35000</v>
      </c>
      <c r="C34" s="211">
        <v>35000</v>
      </c>
      <c r="D34" s="211">
        <v>35000</v>
      </c>
      <c r="E34" s="211">
        <v>35000</v>
      </c>
      <c r="F34" s="211">
        <v>35000</v>
      </c>
      <c r="G34" s="211">
        <f t="shared" si="5"/>
        <v>0</v>
      </c>
      <c r="H34" s="175"/>
      <c r="I34" s="175"/>
      <c r="J34" s="175"/>
      <c r="K34" s="175"/>
      <c r="L34" s="175"/>
      <c r="M34" s="175"/>
      <c r="N34" s="175"/>
      <c r="O34" s="175"/>
      <c r="P34" s="175"/>
      <c r="Q34" s="175"/>
      <c r="R34" s="175"/>
      <c r="S34" s="175"/>
      <c r="T34" s="175"/>
      <c r="U34" s="175"/>
      <c r="V34" s="175"/>
      <c r="W34" s="175"/>
      <c r="X34" s="175"/>
      <c r="Y34" s="175"/>
      <c r="Z34" s="175"/>
      <c r="AA34" s="175"/>
      <c r="AB34" s="175"/>
      <c r="AC34" s="175"/>
      <c r="AD34" s="175"/>
      <c r="AE34" s="175"/>
      <c r="AF34" s="175"/>
      <c r="AG34" s="175"/>
      <c r="AH34" s="175"/>
      <c r="AI34" s="175"/>
      <c r="AJ34" s="175"/>
      <c r="AK34" s="175"/>
      <c r="AL34" s="175"/>
      <c r="AM34" s="175"/>
    </row>
    <row r="35" spans="1:39" s="176" customFormat="1" ht="11.25" x14ac:dyDescent="0.2">
      <c r="A35" s="186" t="s">
        <v>1062</v>
      </c>
      <c r="B35" s="207">
        <f t="shared" ref="B35:C35" si="6">SUM(B27:B34)</f>
        <v>148262608</v>
      </c>
      <c r="C35" s="207">
        <f t="shared" si="6"/>
        <v>148238612</v>
      </c>
      <c r="D35" s="207">
        <f>SUM(D27:D34)</f>
        <v>148307929</v>
      </c>
      <c r="E35" s="207">
        <f>SUM(E27:E34)</f>
        <v>146276545</v>
      </c>
      <c r="F35" s="207">
        <f>SUM(F27:F34)</f>
        <v>146276545</v>
      </c>
      <c r="G35" s="207">
        <f t="shared" si="5"/>
        <v>0</v>
      </c>
      <c r="H35" s="175"/>
      <c r="I35" s="175"/>
      <c r="J35" s="175"/>
      <c r="K35" s="175"/>
      <c r="L35" s="175"/>
      <c r="M35" s="175"/>
      <c r="N35" s="175"/>
      <c r="O35" s="175"/>
      <c r="P35" s="175"/>
      <c r="Q35" s="175"/>
      <c r="R35" s="175"/>
      <c r="S35" s="175"/>
      <c r="T35" s="175"/>
      <c r="U35" s="175"/>
      <c r="V35" s="175"/>
      <c r="W35" s="175"/>
      <c r="X35" s="175"/>
      <c r="Y35" s="175"/>
      <c r="Z35" s="175"/>
      <c r="AA35" s="175"/>
      <c r="AB35" s="175"/>
      <c r="AC35" s="175"/>
      <c r="AD35" s="175"/>
      <c r="AE35" s="175"/>
      <c r="AF35" s="175"/>
      <c r="AG35" s="175"/>
      <c r="AH35" s="175"/>
      <c r="AI35" s="175"/>
      <c r="AJ35" s="175"/>
      <c r="AK35" s="175"/>
      <c r="AL35" s="175"/>
      <c r="AM35" s="175"/>
    </row>
    <row r="36" spans="1:39" s="176" customFormat="1" ht="11.25" x14ac:dyDescent="0.2">
      <c r="A36" s="265" t="s">
        <v>1209</v>
      </c>
      <c r="B36" s="208"/>
      <c r="C36" s="208"/>
      <c r="D36" s="208"/>
      <c r="E36" s="208"/>
      <c r="F36" s="208"/>
      <c r="G36" s="208"/>
      <c r="H36" s="175"/>
      <c r="I36" s="175"/>
      <c r="J36" s="175"/>
      <c r="K36" s="175"/>
      <c r="L36" s="175"/>
      <c r="M36" s="175"/>
      <c r="N36" s="175"/>
      <c r="O36" s="175"/>
      <c r="P36" s="175"/>
      <c r="Q36" s="175"/>
      <c r="R36" s="175"/>
      <c r="S36" s="175"/>
      <c r="T36" s="175"/>
      <c r="U36" s="175"/>
      <c r="V36" s="175"/>
      <c r="W36" s="175"/>
      <c r="X36" s="175"/>
      <c r="Y36" s="175"/>
      <c r="Z36" s="175"/>
      <c r="AA36" s="175"/>
      <c r="AB36" s="175"/>
      <c r="AC36" s="175"/>
      <c r="AD36" s="175"/>
      <c r="AE36" s="175"/>
      <c r="AF36" s="175"/>
      <c r="AG36" s="175"/>
      <c r="AH36" s="175"/>
      <c r="AI36" s="175"/>
      <c r="AJ36" s="175"/>
      <c r="AK36" s="175"/>
      <c r="AL36" s="175"/>
      <c r="AM36" s="175"/>
    </row>
    <row r="37" spans="1:39" s="176" customFormat="1" ht="10.5" customHeight="1" x14ac:dyDescent="0.2">
      <c r="A37" s="181" t="s">
        <v>814</v>
      </c>
      <c r="B37" s="200">
        <v>6013572</v>
      </c>
      <c r="C37" s="200">
        <v>6172271</v>
      </c>
      <c r="D37" s="200">
        <v>5146251</v>
      </c>
      <c r="E37" s="200">
        <v>5146251</v>
      </c>
      <c r="F37" s="200">
        <v>5146251</v>
      </c>
      <c r="G37" s="200">
        <f t="shared" ref="G37:G63" si="7">F37-E37</f>
        <v>0</v>
      </c>
      <c r="H37" s="175"/>
      <c r="I37" s="175"/>
      <c r="J37" s="175"/>
      <c r="K37" s="175"/>
      <c r="L37" s="175"/>
      <c r="M37" s="175"/>
      <c r="N37" s="175"/>
      <c r="O37" s="175"/>
      <c r="P37" s="175"/>
      <c r="Q37" s="175"/>
      <c r="R37" s="175"/>
      <c r="S37" s="175"/>
      <c r="T37" s="175"/>
      <c r="U37" s="175"/>
      <c r="V37" s="175"/>
      <c r="W37" s="175"/>
      <c r="X37" s="175"/>
      <c r="Y37" s="175"/>
      <c r="Z37" s="175"/>
      <c r="AA37" s="175"/>
      <c r="AB37" s="175"/>
      <c r="AC37" s="175"/>
      <c r="AD37" s="175"/>
      <c r="AE37" s="175"/>
      <c r="AF37" s="175"/>
      <c r="AG37" s="175"/>
      <c r="AH37" s="175"/>
      <c r="AI37" s="175"/>
      <c r="AJ37" s="175"/>
      <c r="AK37" s="175"/>
      <c r="AL37" s="175"/>
      <c r="AM37" s="175"/>
    </row>
    <row r="38" spans="1:39" s="176" customFormat="1" ht="10.5" customHeight="1" x14ac:dyDescent="0.2">
      <c r="A38" s="185" t="s">
        <v>799</v>
      </c>
      <c r="B38" s="209">
        <v>40463189</v>
      </c>
      <c r="C38" s="209">
        <v>40463189</v>
      </c>
      <c r="D38" s="209">
        <v>36545385</v>
      </c>
      <c r="E38" s="209">
        <v>36545385</v>
      </c>
      <c r="F38" s="209">
        <f>36545385+500000</f>
        <v>37045385</v>
      </c>
      <c r="G38" s="209">
        <f t="shared" si="7"/>
        <v>500000</v>
      </c>
      <c r="H38" s="175"/>
      <c r="I38" s="547"/>
      <c r="J38" s="175"/>
      <c r="K38" s="175"/>
      <c r="L38" s="175"/>
      <c r="M38" s="175"/>
      <c r="N38" s="175"/>
      <c r="O38" s="175"/>
      <c r="P38" s="175"/>
      <c r="Q38" s="175"/>
      <c r="R38" s="175"/>
      <c r="S38" s="175"/>
      <c r="T38" s="175"/>
      <c r="U38" s="175"/>
      <c r="V38" s="175"/>
      <c r="W38" s="175"/>
      <c r="X38" s="175"/>
      <c r="Y38" s="175"/>
      <c r="Z38" s="175"/>
      <c r="AA38" s="175"/>
      <c r="AB38" s="175"/>
      <c r="AC38" s="175"/>
      <c r="AD38" s="175"/>
      <c r="AE38" s="175"/>
      <c r="AF38" s="175"/>
      <c r="AG38" s="175"/>
      <c r="AH38" s="175"/>
      <c r="AI38" s="175"/>
      <c r="AJ38" s="175"/>
      <c r="AK38" s="175"/>
      <c r="AL38" s="175"/>
      <c r="AM38" s="175"/>
    </row>
    <row r="39" spans="1:39" s="176" customFormat="1" ht="11.25" x14ac:dyDescent="0.2">
      <c r="A39" s="181" t="s">
        <v>1199</v>
      </c>
      <c r="B39" s="200">
        <v>675000</v>
      </c>
      <c r="C39" s="200">
        <v>675000</v>
      </c>
      <c r="D39" s="200">
        <v>675000</v>
      </c>
      <c r="E39" s="200">
        <v>450000</v>
      </c>
      <c r="F39" s="200">
        <v>450000</v>
      </c>
      <c r="G39" s="200">
        <f t="shared" si="7"/>
        <v>0</v>
      </c>
      <c r="H39" s="175"/>
      <c r="I39" s="175"/>
      <c r="J39" s="175"/>
      <c r="K39" s="175"/>
      <c r="L39" s="175"/>
      <c r="M39" s="175"/>
      <c r="N39" s="175"/>
      <c r="O39" s="175"/>
      <c r="P39" s="175"/>
      <c r="Q39" s="175"/>
      <c r="R39" s="175"/>
      <c r="S39" s="175"/>
      <c r="T39" s="175"/>
      <c r="U39" s="175"/>
      <c r="V39" s="175"/>
      <c r="W39" s="175"/>
      <c r="X39" s="175"/>
      <c r="Y39" s="175"/>
      <c r="Z39" s="175"/>
      <c r="AA39" s="175"/>
      <c r="AB39" s="175"/>
      <c r="AC39" s="175"/>
      <c r="AD39" s="175"/>
      <c r="AE39" s="175"/>
      <c r="AF39" s="175"/>
      <c r="AG39" s="175"/>
      <c r="AH39" s="175"/>
      <c r="AI39" s="175"/>
      <c r="AJ39" s="175"/>
      <c r="AK39" s="175"/>
      <c r="AL39" s="175"/>
      <c r="AM39" s="175"/>
    </row>
    <row r="40" spans="1:39" s="176" customFormat="1" ht="10.5" customHeight="1" x14ac:dyDescent="0.2">
      <c r="A40" s="181" t="s">
        <v>1019</v>
      </c>
      <c r="B40" s="200">
        <v>385000</v>
      </c>
      <c r="C40" s="200">
        <v>385000</v>
      </c>
      <c r="D40" s="200">
        <v>0</v>
      </c>
      <c r="E40" s="200">
        <v>0</v>
      </c>
      <c r="F40" s="200">
        <v>0</v>
      </c>
      <c r="G40" s="200">
        <f t="shared" si="7"/>
        <v>0</v>
      </c>
      <c r="H40" s="175"/>
      <c r="I40" s="175"/>
      <c r="J40" s="175"/>
      <c r="K40" s="175"/>
      <c r="L40" s="175"/>
      <c r="M40" s="175"/>
      <c r="N40" s="175"/>
      <c r="O40" s="175"/>
      <c r="P40" s="175"/>
      <c r="Q40" s="175"/>
      <c r="R40" s="175"/>
      <c r="S40" s="175"/>
      <c r="T40" s="175"/>
      <c r="U40" s="175"/>
      <c r="V40" s="175"/>
      <c r="W40" s="175"/>
      <c r="X40" s="175"/>
      <c r="Y40" s="175"/>
      <c r="Z40" s="175"/>
      <c r="AA40" s="175"/>
      <c r="AB40" s="175"/>
      <c r="AC40" s="175"/>
      <c r="AD40" s="175"/>
      <c r="AE40" s="175"/>
      <c r="AF40" s="175"/>
      <c r="AG40" s="175"/>
      <c r="AH40" s="175"/>
      <c r="AI40" s="175"/>
      <c r="AJ40" s="175"/>
      <c r="AK40" s="175"/>
      <c r="AL40" s="175"/>
      <c r="AM40" s="175"/>
    </row>
    <row r="41" spans="1:39" s="176" customFormat="1" ht="10.5" hidden="1" customHeight="1" x14ac:dyDescent="0.2">
      <c r="A41" s="181" t="s">
        <v>1023</v>
      </c>
      <c r="B41" s="200">
        <v>0</v>
      </c>
      <c r="C41" s="200">
        <v>0</v>
      </c>
      <c r="D41" s="200">
        <v>0</v>
      </c>
      <c r="E41" s="200">
        <v>0</v>
      </c>
      <c r="F41" s="200">
        <v>0</v>
      </c>
      <c r="G41" s="200">
        <f t="shared" si="7"/>
        <v>0</v>
      </c>
      <c r="H41" s="175"/>
      <c r="I41" s="175"/>
      <c r="J41" s="175"/>
      <c r="K41" s="175"/>
      <c r="L41" s="175"/>
      <c r="M41" s="175"/>
      <c r="N41" s="175"/>
      <c r="O41" s="175"/>
      <c r="P41" s="175"/>
      <c r="Q41" s="175"/>
      <c r="R41" s="175"/>
      <c r="S41" s="175"/>
      <c r="T41" s="175"/>
      <c r="U41" s="175"/>
      <c r="V41" s="175"/>
      <c r="W41" s="175"/>
      <c r="X41" s="175"/>
      <c r="Y41" s="175"/>
      <c r="Z41" s="175"/>
      <c r="AA41" s="175"/>
      <c r="AB41" s="175"/>
      <c r="AC41" s="175"/>
      <c r="AD41" s="175"/>
      <c r="AE41" s="175"/>
      <c r="AF41" s="175"/>
      <c r="AG41" s="175"/>
      <c r="AH41" s="175"/>
      <c r="AI41" s="175"/>
      <c r="AJ41" s="175"/>
      <c r="AK41" s="175"/>
      <c r="AL41" s="175"/>
      <c r="AM41" s="175"/>
    </row>
    <row r="42" spans="1:39" s="176" customFormat="1" ht="10.5" customHeight="1" x14ac:dyDescent="0.2">
      <c r="A42" s="181" t="s">
        <v>1022</v>
      </c>
      <c r="B42" s="200">
        <v>425000</v>
      </c>
      <c r="C42" s="200">
        <v>425000</v>
      </c>
      <c r="D42" s="200">
        <v>0</v>
      </c>
      <c r="E42" s="200">
        <v>0</v>
      </c>
      <c r="F42" s="200">
        <v>0</v>
      </c>
      <c r="G42" s="200">
        <f t="shared" si="7"/>
        <v>0</v>
      </c>
      <c r="H42" s="175"/>
      <c r="I42" s="175"/>
      <c r="J42" s="175"/>
      <c r="K42" s="175"/>
      <c r="L42" s="175"/>
      <c r="M42" s="175"/>
      <c r="N42" s="175"/>
      <c r="O42" s="175"/>
      <c r="P42" s="175"/>
      <c r="Q42" s="175"/>
      <c r="R42" s="175"/>
      <c r="S42" s="175"/>
      <c r="T42" s="175"/>
      <c r="U42" s="175"/>
      <c r="V42" s="175"/>
      <c r="W42" s="175"/>
      <c r="X42" s="175"/>
      <c r="Y42" s="175"/>
      <c r="Z42" s="175"/>
      <c r="AA42" s="175"/>
      <c r="AB42" s="175"/>
      <c r="AC42" s="175"/>
      <c r="AD42" s="175"/>
      <c r="AE42" s="175"/>
      <c r="AF42" s="175"/>
      <c r="AG42" s="175"/>
      <c r="AH42" s="175"/>
      <c r="AI42" s="175"/>
      <c r="AJ42" s="175"/>
      <c r="AK42" s="175"/>
      <c r="AL42" s="175"/>
      <c r="AM42" s="175"/>
    </row>
    <row r="43" spans="1:39" s="176" customFormat="1" ht="10.5" customHeight="1" x14ac:dyDescent="0.2">
      <c r="A43" s="181" t="s">
        <v>1024</v>
      </c>
      <c r="B43" s="200">
        <v>62000</v>
      </c>
      <c r="C43" s="200">
        <v>62000</v>
      </c>
      <c r="D43" s="200">
        <v>50000</v>
      </c>
      <c r="E43" s="200">
        <v>50000</v>
      </c>
      <c r="F43" s="200">
        <v>50000</v>
      </c>
      <c r="G43" s="200">
        <f t="shared" si="7"/>
        <v>0</v>
      </c>
      <c r="H43" s="175"/>
      <c r="I43" s="175"/>
      <c r="J43" s="175"/>
      <c r="K43" s="175"/>
      <c r="L43" s="175"/>
      <c r="M43" s="175"/>
      <c r="N43" s="175"/>
      <c r="O43" s="175"/>
      <c r="P43" s="175"/>
      <c r="Q43" s="175"/>
      <c r="R43" s="175"/>
      <c r="S43" s="175"/>
      <c r="T43" s="175"/>
      <c r="U43" s="175"/>
      <c r="V43" s="175"/>
      <c r="W43" s="175"/>
      <c r="X43" s="175"/>
      <c r="Y43" s="175"/>
      <c r="Z43" s="175"/>
      <c r="AA43" s="175"/>
      <c r="AB43" s="175"/>
      <c r="AC43" s="175"/>
      <c r="AD43" s="175"/>
      <c r="AE43" s="175"/>
      <c r="AF43" s="175"/>
      <c r="AG43" s="175"/>
      <c r="AH43" s="175"/>
      <c r="AI43" s="175"/>
      <c r="AJ43" s="175"/>
      <c r="AK43" s="175"/>
      <c r="AL43" s="175"/>
      <c r="AM43" s="175"/>
    </row>
    <row r="44" spans="1:39" s="176" customFormat="1" ht="10.5" customHeight="1" x14ac:dyDescent="0.2">
      <c r="A44" s="181" t="s">
        <v>1025</v>
      </c>
      <c r="B44" s="200">
        <v>10000</v>
      </c>
      <c r="C44" s="200">
        <v>10000</v>
      </c>
      <c r="D44" s="200">
        <v>10000</v>
      </c>
      <c r="E44" s="200">
        <v>10000</v>
      </c>
      <c r="F44" s="200">
        <v>10000</v>
      </c>
      <c r="G44" s="200">
        <f t="shared" si="7"/>
        <v>0</v>
      </c>
      <c r="H44" s="175"/>
      <c r="I44" s="175"/>
      <c r="J44" s="175"/>
      <c r="K44" s="175"/>
      <c r="L44" s="175"/>
      <c r="M44" s="175"/>
      <c r="N44" s="175"/>
      <c r="O44" s="175"/>
      <c r="P44" s="175"/>
      <c r="Q44" s="175"/>
      <c r="R44" s="175"/>
      <c r="S44" s="175"/>
      <c r="T44" s="175"/>
      <c r="U44" s="175"/>
      <c r="V44" s="175"/>
      <c r="W44" s="175"/>
      <c r="X44" s="175"/>
      <c r="Y44" s="175"/>
      <c r="Z44" s="175"/>
      <c r="AA44" s="175"/>
      <c r="AB44" s="175"/>
      <c r="AC44" s="175"/>
      <c r="AD44" s="175"/>
      <c r="AE44" s="175"/>
      <c r="AF44" s="175"/>
      <c r="AG44" s="175"/>
      <c r="AH44" s="175"/>
      <c r="AI44" s="175"/>
      <c r="AJ44" s="175"/>
      <c r="AK44" s="175"/>
      <c r="AL44" s="175"/>
      <c r="AM44" s="175"/>
    </row>
    <row r="45" spans="1:39" s="176" customFormat="1" ht="10.5" customHeight="1" x14ac:dyDescent="0.2">
      <c r="A45" s="181" t="s">
        <v>1026</v>
      </c>
      <c r="B45" s="200">
        <v>85000</v>
      </c>
      <c r="C45" s="200">
        <v>85000</v>
      </c>
      <c r="D45" s="200">
        <v>0</v>
      </c>
      <c r="E45" s="200">
        <v>0</v>
      </c>
      <c r="F45" s="200">
        <v>0</v>
      </c>
      <c r="G45" s="200">
        <f t="shared" si="7"/>
        <v>0</v>
      </c>
      <c r="H45" s="175"/>
      <c r="I45" s="175"/>
      <c r="J45" s="175"/>
      <c r="K45" s="175"/>
      <c r="L45" s="175"/>
      <c r="M45" s="175"/>
      <c r="N45" s="175"/>
      <c r="O45" s="175"/>
      <c r="P45" s="175"/>
      <c r="Q45" s="175"/>
      <c r="R45" s="175"/>
      <c r="S45" s="175"/>
      <c r="T45" s="175"/>
      <c r="U45" s="175"/>
      <c r="V45" s="175"/>
      <c r="W45" s="175"/>
      <c r="X45" s="175"/>
      <c r="Y45" s="175"/>
      <c r="Z45" s="175"/>
      <c r="AA45" s="175"/>
      <c r="AB45" s="175"/>
      <c r="AC45" s="175"/>
      <c r="AD45" s="175"/>
      <c r="AE45" s="175"/>
      <c r="AF45" s="175"/>
      <c r="AG45" s="175"/>
      <c r="AH45" s="175"/>
      <c r="AI45" s="175"/>
      <c r="AJ45" s="175"/>
      <c r="AK45" s="175"/>
      <c r="AL45" s="175"/>
      <c r="AM45" s="175"/>
    </row>
    <row r="46" spans="1:39" s="176" customFormat="1" ht="10.5" hidden="1" customHeight="1" x14ac:dyDescent="0.2">
      <c r="A46" s="181" t="s">
        <v>1027</v>
      </c>
      <c r="B46" s="200">
        <v>0</v>
      </c>
      <c r="C46" s="200">
        <v>0</v>
      </c>
      <c r="D46" s="200">
        <v>0</v>
      </c>
      <c r="E46" s="200">
        <v>0</v>
      </c>
      <c r="F46" s="200">
        <v>0</v>
      </c>
      <c r="G46" s="200">
        <f t="shared" si="7"/>
        <v>0</v>
      </c>
      <c r="H46" s="175"/>
      <c r="I46" s="175"/>
      <c r="J46" s="175"/>
      <c r="K46" s="175"/>
      <c r="L46" s="175"/>
      <c r="M46" s="175"/>
      <c r="N46" s="175"/>
      <c r="O46" s="175"/>
      <c r="P46" s="175"/>
      <c r="Q46" s="175"/>
      <c r="R46" s="175"/>
      <c r="S46" s="175"/>
      <c r="T46" s="175"/>
      <c r="U46" s="175"/>
      <c r="V46" s="175"/>
      <c r="W46" s="175"/>
      <c r="X46" s="175"/>
      <c r="Y46" s="175"/>
      <c r="Z46" s="175"/>
      <c r="AA46" s="175"/>
      <c r="AB46" s="175"/>
      <c r="AC46" s="175"/>
      <c r="AD46" s="175"/>
      <c r="AE46" s="175"/>
      <c r="AF46" s="175"/>
      <c r="AG46" s="175"/>
      <c r="AH46" s="175"/>
      <c r="AI46" s="175"/>
      <c r="AJ46" s="175"/>
      <c r="AK46" s="175"/>
      <c r="AL46" s="175"/>
      <c r="AM46" s="175"/>
    </row>
    <row r="47" spans="1:39" s="176" customFormat="1" ht="10.5" hidden="1" customHeight="1" x14ac:dyDescent="0.2">
      <c r="A47" s="181" t="s">
        <v>1028</v>
      </c>
      <c r="B47" s="200">
        <v>0</v>
      </c>
      <c r="C47" s="200">
        <v>0</v>
      </c>
      <c r="D47" s="200">
        <v>0</v>
      </c>
      <c r="E47" s="200">
        <v>0</v>
      </c>
      <c r="F47" s="200">
        <v>0</v>
      </c>
      <c r="G47" s="200">
        <f t="shared" si="7"/>
        <v>0</v>
      </c>
      <c r="H47" s="175"/>
      <c r="I47" s="175"/>
      <c r="J47" s="175"/>
      <c r="K47" s="175"/>
      <c r="L47" s="175"/>
      <c r="M47" s="175"/>
      <c r="N47" s="175"/>
      <c r="O47" s="175"/>
      <c r="P47" s="175"/>
      <c r="Q47" s="175"/>
      <c r="R47" s="175"/>
      <c r="S47" s="175"/>
      <c r="T47" s="175"/>
      <c r="U47" s="175"/>
      <c r="V47" s="175"/>
      <c r="W47" s="175"/>
      <c r="X47" s="175"/>
      <c r="Y47" s="175"/>
      <c r="Z47" s="175"/>
      <c r="AA47" s="175"/>
      <c r="AB47" s="175"/>
      <c r="AC47" s="175"/>
      <c r="AD47" s="175"/>
      <c r="AE47" s="175"/>
      <c r="AF47" s="175"/>
      <c r="AG47" s="175"/>
      <c r="AH47" s="175"/>
      <c r="AI47" s="175"/>
      <c r="AJ47" s="175"/>
      <c r="AK47" s="175"/>
      <c r="AL47" s="175"/>
      <c r="AM47" s="175"/>
    </row>
    <row r="48" spans="1:39" s="176" customFormat="1" ht="10.5" customHeight="1" x14ac:dyDescent="0.2">
      <c r="A48" s="181" t="s">
        <v>1029</v>
      </c>
      <c r="B48" s="200">
        <v>0</v>
      </c>
      <c r="C48" s="200">
        <v>0</v>
      </c>
      <c r="D48" s="200">
        <v>0</v>
      </c>
      <c r="E48" s="200">
        <v>0</v>
      </c>
      <c r="F48" s="200">
        <v>0</v>
      </c>
      <c r="G48" s="200">
        <f t="shared" si="7"/>
        <v>0</v>
      </c>
      <c r="H48" s="175"/>
      <c r="I48" s="175"/>
      <c r="J48" s="175"/>
      <c r="K48" s="175"/>
      <c r="L48" s="175"/>
      <c r="M48" s="175"/>
      <c r="N48" s="175"/>
      <c r="O48" s="175"/>
      <c r="P48" s="175"/>
      <c r="Q48" s="175"/>
      <c r="R48" s="175"/>
      <c r="S48" s="175"/>
      <c r="T48" s="175"/>
      <c r="U48" s="175"/>
      <c r="V48" s="175"/>
      <c r="W48" s="175"/>
      <c r="X48" s="175"/>
      <c r="Y48" s="175"/>
      <c r="Z48" s="175"/>
      <c r="AA48" s="175"/>
      <c r="AB48" s="175"/>
      <c r="AC48" s="175"/>
      <c r="AD48" s="175"/>
      <c r="AE48" s="175"/>
      <c r="AF48" s="175"/>
      <c r="AG48" s="175"/>
      <c r="AH48" s="175"/>
      <c r="AI48" s="175"/>
      <c r="AJ48" s="175"/>
      <c r="AK48" s="175"/>
      <c r="AL48" s="175"/>
      <c r="AM48" s="175"/>
    </row>
    <row r="49" spans="1:39" s="176" customFormat="1" ht="10.5" customHeight="1" x14ac:dyDescent="0.2">
      <c r="A49" s="181" t="s">
        <v>815</v>
      </c>
      <c r="B49" s="200">
        <v>5794422</v>
      </c>
      <c r="C49" s="200">
        <v>5753352</v>
      </c>
      <c r="D49" s="200">
        <v>5503352</v>
      </c>
      <c r="E49" s="200">
        <v>5503352</v>
      </c>
      <c r="F49" s="200">
        <v>5503352</v>
      </c>
      <c r="G49" s="200">
        <f t="shared" si="7"/>
        <v>0</v>
      </c>
      <c r="H49" s="175"/>
      <c r="I49" s="175"/>
      <c r="J49" s="175"/>
      <c r="K49" s="175"/>
      <c r="L49" s="175"/>
      <c r="M49" s="175"/>
      <c r="N49" s="175"/>
      <c r="O49" s="175"/>
      <c r="P49" s="175"/>
      <c r="Q49" s="175"/>
      <c r="R49" s="175"/>
      <c r="S49" s="175"/>
      <c r="T49" s="175"/>
      <c r="U49" s="175"/>
      <c r="V49" s="175"/>
      <c r="W49" s="175"/>
      <c r="X49" s="175"/>
      <c r="Y49" s="175"/>
      <c r="Z49" s="175"/>
      <c r="AA49" s="175"/>
      <c r="AB49" s="175"/>
      <c r="AC49" s="175"/>
      <c r="AD49" s="175"/>
      <c r="AE49" s="175"/>
      <c r="AF49" s="175"/>
      <c r="AG49" s="175"/>
      <c r="AH49" s="175"/>
      <c r="AI49" s="175"/>
      <c r="AJ49" s="175"/>
      <c r="AK49" s="175"/>
      <c r="AL49" s="175"/>
      <c r="AM49" s="175"/>
    </row>
    <row r="50" spans="1:39" s="176" customFormat="1" ht="10.5" customHeight="1" x14ac:dyDescent="0.2">
      <c r="A50" s="181" t="s">
        <v>803</v>
      </c>
      <c r="B50" s="200">
        <v>625000</v>
      </c>
      <c r="C50" s="200">
        <v>625000</v>
      </c>
      <c r="D50" s="200">
        <v>625000</v>
      </c>
      <c r="E50" s="200">
        <v>625000</v>
      </c>
      <c r="F50" s="200">
        <v>625000</v>
      </c>
      <c r="G50" s="200">
        <f t="shared" si="7"/>
        <v>0</v>
      </c>
      <c r="H50" s="175"/>
      <c r="I50" s="175"/>
      <c r="J50" s="175"/>
      <c r="K50" s="175"/>
      <c r="L50" s="175"/>
      <c r="M50" s="175"/>
      <c r="N50" s="175"/>
      <c r="O50" s="175"/>
      <c r="P50" s="175"/>
      <c r="Q50" s="175"/>
      <c r="R50" s="175"/>
      <c r="S50" s="175"/>
      <c r="T50" s="175"/>
      <c r="U50" s="175"/>
      <c r="V50" s="175"/>
      <c r="W50" s="175"/>
      <c r="X50" s="175"/>
      <c r="Y50" s="175"/>
      <c r="Z50" s="175"/>
      <c r="AA50" s="175"/>
      <c r="AB50" s="175"/>
      <c r="AC50" s="175"/>
      <c r="AD50" s="175"/>
      <c r="AE50" s="175"/>
      <c r="AF50" s="175"/>
      <c r="AG50" s="175"/>
      <c r="AH50" s="175"/>
      <c r="AI50" s="175"/>
      <c r="AJ50" s="175"/>
      <c r="AK50" s="175"/>
      <c r="AL50" s="175"/>
      <c r="AM50" s="175"/>
    </row>
    <row r="51" spans="1:39" s="176" customFormat="1" ht="10.5" customHeight="1" x14ac:dyDescent="0.2">
      <c r="A51" s="181" t="s">
        <v>1030</v>
      </c>
      <c r="B51" s="200">
        <v>1248795</v>
      </c>
      <c r="C51" s="200">
        <v>1248795</v>
      </c>
      <c r="D51" s="200">
        <v>1245504</v>
      </c>
      <c r="E51" s="200">
        <v>1245504</v>
      </c>
      <c r="F51" s="200">
        <v>1245504</v>
      </c>
      <c r="G51" s="200">
        <f t="shared" si="7"/>
        <v>0</v>
      </c>
      <c r="H51" s="175"/>
      <c r="I51" s="175"/>
      <c r="J51" s="175"/>
      <c r="K51" s="175"/>
      <c r="L51" s="175"/>
      <c r="M51" s="175"/>
      <c r="N51" s="175"/>
      <c r="O51" s="175"/>
      <c r="P51" s="175"/>
      <c r="Q51" s="175"/>
      <c r="R51" s="175"/>
      <c r="S51" s="175"/>
      <c r="T51" s="175"/>
      <c r="U51" s="175"/>
      <c r="V51" s="175"/>
      <c r="W51" s="175"/>
      <c r="X51" s="175"/>
      <c r="Y51" s="175"/>
      <c r="Z51" s="175"/>
      <c r="AA51" s="175"/>
      <c r="AB51" s="175"/>
      <c r="AC51" s="175"/>
      <c r="AD51" s="175"/>
      <c r="AE51" s="175"/>
      <c r="AF51" s="175"/>
      <c r="AG51" s="175"/>
      <c r="AH51" s="175"/>
      <c r="AI51" s="175"/>
      <c r="AJ51" s="175"/>
      <c r="AK51" s="175"/>
      <c r="AL51" s="175"/>
      <c r="AM51" s="175"/>
    </row>
    <row r="52" spans="1:39" s="176" customFormat="1" ht="10.5" hidden="1" customHeight="1" x14ac:dyDescent="0.2">
      <c r="A52" s="181" t="s">
        <v>1029</v>
      </c>
      <c r="B52" s="200">
        <v>0</v>
      </c>
      <c r="C52" s="200">
        <v>0</v>
      </c>
      <c r="D52" s="200">
        <v>0</v>
      </c>
      <c r="E52" s="200">
        <v>0</v>
      </c>
      <c r="F52" s="200">
        <v>0</v>
      </c>
      <c r="G52" s="200">
        <f t="shared" si="7"/>
        <v>0</v>
      </c>
      <c r="H52" s="175"/>
      <c r="I52" s="175"/>
      <c r="J52" s="175"/>
      <c r="K52" s="175"/>
      <c r="L52" s="175"/>
      <c r="M52" s="175"/>
      <c r="N52" s="175"/>
      <c r="O52" s="175"/>
      <c r="P52" s="175"/>
      <c r="Q52" s="175"/>
      <c r="R52" s="175"/>
      <c r="S52" s="175"/>
      <c r="T52" s="175"/>
      <c r="U52" s="175"/>
      <c r="V52" s="175"/>
      <c r="W52" s="175"/>
      <c r="X52" s="175"/>
      <c r="Y52" s="175"/>
      <c r="Z52" s="175"/>
      <c r="AA52" s="175"/>
      <c r="AB52" s="175"/>
      <c r="AC52" s="175"/>
      <c r="AD52" s="175"/>
      <c r="AE52" s="175"/>
      <c r="AF52" s="175"/>
      <c r="AG52" s="175"/>
      <c r="AH52" s="175"/>
      <c r="AI52" s="175"/>
      <c r="AJ52" s="175"/>
      <c r="AK52" s="175"/>
      <c r="AL52" s="175"/>
      <c r="AM52" s="175"/>
    </row>
    <row r="53" spans="1:39" s="176" customFormat="1" ht="10.5" hidden="1" customHeight="1" x14ac:dyDescent="0.2">
      <c r="A53" s="181" t="s">
        <v>1031</v>
      </c>
      <c r="B53" s="200">
        <v>0</v>
      </c>
      <c r="C53" s="200">
        <v>0</v>
      </c>
      <c r="D53" s="200">
        <v>0</v>
      </c>
      <c r="E53" s="200">
        <v>0</v>
      </c>
      <c r="F53" s="200">
        <v>0</v>
      </c>
      <c r="G53" s="200">
        <f t="shared" si="7"/>
        <v>0</v>
      </c>
      <c r="H53" s="175"/>
      <c r="I53" s="175"/>
      <c r="J53" s="175"/>
      <c r="K53" s="175"/>
      <c r="L53" s="175"/>
      <c r="M53" s="175"/>
      <c r="N53" s="175"/>
      <c r="O53" s="175"/>
      <c r="P53" s="175"/>
      <c r="Q53" s="175"/>
      <c r="R53" s="175"/>
      <c r="S53" s="175"/>
      <c r="T53" s="175"/>
      <c r="U53" s="175"/>
      <c r="V53" s="175"/>
      <c r="W53" s="175"/>
      <c r="X53" s="175"/>
      <c r="Y53" s="175"/>
      <c r="Z53" s="175"/>
      <c r="AA53" s="175"/>
      <c r="AB53" s="175"/>
      <c r="AC53" s="175"/>
      <c r="AD53" s="175"/>
      <c r="AE53" s="175"/>
      <c r="AF53" s="175"/>
      <c r="AG53" s="175"/>
      <c r="AH53" s="175"/>
      <c r="AI53" s="175"/>
      <c r="AJ53" s="175"/>
      <c r="AK53" s="175"/>
      <c r="AL53" s="175"/>
      <c r="AM53" s="175"/>
    </row>
    <row r="54" spans="1:39" s="176" customFormat="1" ht="10.5" hidden="1" customHeight="1" x14ac:dyDescent="0.2">
      <c r="A54" s="181" t="s">
        <v>1032</v>
      </c>
      <c r="B54" s="200">
        <v>0</v>
      </c>
      <c r="C54" s="200">
        <v>0</v>
      </c>
      <c r="D54" s="200">
        <v>0</v>
      </c>
      <c r="E54" s="200">
        <v>0</v>
      </c>
      <c r="F54" s="200">
        <v>0</v>
      </c>
      <c r="G54" s="200">
        <f t="shared" si="7"/>
        <v>0</v>
      </c>
      <c r="H54" s="175"/>
      <c r="I54" s="175"/>
      <c r="J54" s="175"/>
      <c r="K54" s="175"/>
      <c r="L54" s="175"/>
      <c r="M54" s="175"/>
      <c r="N54" s="175"/>
      <c r="O54" s="175"/>
      <c r="P54" s="175"/>
      <c r="Q54" s="175"/>
      <c r="R54" s="175"/>
      <c r="S54" s="175"/>
      <c r="T54" s="175"/>
      <c r="U54" s="175"/>
      <c r="V54" s="175"/>
      <c r="W54" s="175"/>
      <c r="X54" s="175"/>
      <c r="Y54" s="175"/>
      <c r="Z54" s="175"/>
      <c r="AA54" s="175"/>
      <c r="AB54" s="175"/>
      <c r="AC54" s="175"/>
      <c r="AD54" s="175"/>
      <c r="AE54" s="175"/>
      <c r="AF54" s="175"/>
      <c r="AG54" s="175"/>
      <c r="AH54" s="175"/>
      <c r="AI54" s="175"/>
      <c r="AJ54" s="175"/>
      <c r="AK54" s="175"/>
      <c r="AL54" s="175"/>
      <c r="AM54" s="175"/>
    </row>
    <row r="55" spans="1:39" s="176" customFormat="1" ht="10.5" customHeight="1" x14ac:dyDescent="0.2">
      <c r="A55" s="181" t="s">
        <v>1033</v>
      </c>
      <c r="B55" s="200">
        <v>1369123</v>
      </c>
      <c r="C55" s="200">
        <v>0</v>
      </c>
      <c r="D55" s="200">
        <v>1336123</v>
      </c>
      <c r="E55" s="200">
        <v>1336123</v>
      </c>
      <c r="F55" s="200">
        <v>1805520</v>
      </c>
      <c r="G55" s="200">
        <f t="shared" si="7"/>
        <v>469397</v>
      </c>
      <c r="H55" s="175"/>
      <c r="I55" s="175"/>
      <c r="J55" s="175"/>
      <c r="K55" s="175"/>
      <c r="L55" s="175"/>
      <c r="M55" s="175"/>
      <c r="N55" s="175"/>
      <c r="O55" s="175"/>
      <c r="P55" s="175"/>
      <c r="Q55" s="175"/>
      <c r="R55" s="175"/>
      <c r="S55" s="175"/>
      <c r="T55" s="175"/>
      <c r="U55" s="175"/>
      <c r="V55" s="175"/>
      <c r="W55" s="175"/>
      <c r="X55" s="175"/>
      <c r="Y55" s="175"/>
      <c r="Z55" s="175"/>
      <c r="AA55" s="175"/>
      <c r="AB55" s="175"/>
      <c r="AC55" s="175"/>
      <c r="AD55" s="175"/>
      <c r="AE55" s="175"/>
      <c r="AF55" s="175"/>
      <c r="AG55" s="175"/>
      <c r="AH55" s="175"/>
      <c r="AI55" s="175"/>
      <c r="AJ55" s="175"/>
      <c r="AK55" s="175"/>
      <c r="AL55" s="175"/>
      <c r="AM55" s="175"/>
    </row>
    <row r="56" spans="1:39" s="176" customFormat="1" ht="10.5" customHeight="1" x14ac:dyDescent="0.2">
      <c r="A56" s="187" t="s">
        <v>800</v>
      </c>
      <c r="B56" s="209">
        <v>14584940</v>
      </c>
      <c r="C56" s="209">
        <v>14584940</v>
      </c>
      <c r="D56" s="209">
        <v>15246372</v>
      </c>
      <c r="E56" s="209">
        <v>15246372</v>
      </c>
      <c r="F56" s="209">
        <v>15246372</v>
      </c>
      <c r="G56" s="209">
        <f t="shared" si="7"/>
        <v>0</v>
      </c>
      <c r="H56" s="175"/>
      <c r="I56" s="175"/>
      <c r="J56" s="175"/>
      <c r="K56" s="175"/>
      <c r="L56" s="175"/>
      <c r="M56" s="175"/>
      <c r="N56" s="175"/>
      <c r="O56" s="175"/>
      <c r="P56" s="175"/>
      <c r="Q56" s="175"/>
      <c r="R56" s="175"/>
      <c r="S56" s="175"/>
      <c r="T56" s="175"/>
      <c r="U56" s="175"/>
      <c r="V56" s="175"/>
      <c r="W56" s="175"/>
      <c r="X56" s="175"/>
      <c r="Y56" s="175"/>
      <c r="Z56" s="175"/>
      <c r="AA56" s="175"/>
      <c r="AB56" s="175"/>
      <c r="AC56" s="175"/>
      <c r="AD56" s="175"/>
      <c r="AE56" s="175"/>
      <c r="AF56" s="175"/>
      <c r="AG56" s="175"/>
      <c r="AH56" s="175"/>
      <c r="AI56" s="175"/>
      <c r="AJ56" s="175"/>
      <c r="AK56" s="175"/>
      <c r="AL56" s="175"/>
      <c r="AM56" s="175"/>
    </row>
    <row r="57" spans="1:39" s="176" customFormat="1" ht="10.5" hidden="1" customHeight="1" x14ac:dyDescent="0.2">
      <c r="A57" s="181" t="s">
        <v>801</v>
      </c>
      <c r="B57" s="200">
        <v>0</v>
      </c>
      <c r="C57" s="200">
        <v>0</v>
      </c>
      <c r="D57" s="200">
        <v>0</v>
      </c>
      <c r="E57" s="200">
        <v>0</v>
      </c>
      <c r="F57" s="200">
        <v>0</v>
      </c>
      <c r="G57" s="200">
        <f t="shared" si="7"/>
        <v>0</v>
      </c>
      <c r="H57" s="175"/>
      <c r="I57" s="175"/>
      <c r="J57" s="175"/>
      <c r="K57" s="175"/>
      <c r="L57" s="175"/>
      <c r="M57" s="175"/>
      <c r="N57" s="175"/>
      <c r="O57" s="175"/>
      <c r="P57" s="175"/>
      <c r="Q57" s="175"/>
      <c r="R57" s="175"/>
      <c r="S57" s="175"/>
      <c r="T57" s="175"/>
      <c r="U57" s="175"/>
      <c r="V57" s="175"/>
      <c r="W57" s="175"/>
      <c r="X57" s="175"/>
      <c r="Y57" s="175"/>
      <c r="Z57" s="175"/>
      <c r="AA57" s="175"/>
      <c r="AB57" s="175"/>
      <c r="AC57" s="175"/>
      <c r="AD57" s="175"/>
      <c r="AE57" s="175"/>
      <c r="AF57" s="175"/>
      <c r="AG57" s="175"/>
      <c r="AH57" s="175"/>
      <c r="AI57" s="175"/>
      <c r="AJ57" s="175"/>
      <c r="AK57" s="175"/>
      <c r="AL57" s="175"/>
      <c r="AM57" s="175"/>
    </row>
    <row r="58" spans="1:39" s="176" customFormat="1" ht="10.5" customHeight="1" x14ac:dyDescent="0.2">
      <c r="A58" s="181" t="s">
        <v>802</v>
      </c>
      <c r="B58" s="200">
        <v>2118290</v>
      </c>
      <c r="C58" s="200">
        <v>3393780</v>
      </c>
      <c r="D58" s="200">
        <v>0</v>
      </c>
      <c r="E58" s="200">
        <v>0</v>
      </c>
      <c r="F58" s="200">
        <v>0</v>
      </c>
      <c r="G58" s="200">
        <f t="shared" si="7"/>
        <v>0</v>
      </c>
      <c r="H58" s="175"/>
      <c r="I58" s="175"/>
      <c r="J58" s="175"/>
      <c r="K58" s="175"/>
      <c r="L58" s="175"/>
      <c r="M58" s="175"/>
      <c r="N58" s="175"/>
      <c r="O58" s="175"/>
      <c r="P58" s="175"/>
      <c r="Q58" s="175"/>
      <c r="R58" s="175"/>
      <c r="S58" s="175"/>
      <c r="T58" s="175"/>
      <c r="U58" s="175"/>
      <c r="V58" s="175"/>
      <c r="W58" s="175"/>
      <c r="X58" s="175"/>
      <c r="Y58" s="175"/>
      <c r="Z58" s="175"/>
      <c r="AA58" s="175"/>
      <c r="AB58" s="175"/>
      <c r="AC58" s="175"/>
      <c r="AD58" s="175"/>
      <c r="AE58" s="175"/>
      <c r="AF58" s="175"/>
      <c r="AG58" s="175"/>
      <c r="AH58" s="175"/>
      <c r="AI58" s="175"/>
      <c r="AJ58" s="175"/>
      <c r="AK58" s="175"/>
      <c r="AL58" s="175"/>
      <c r="AM58" s="175"/>
    </row>
    <row r="59" spans="1:39" s="176" customFormat="1" ht="10.5" customHeight="1" x14ac:dyDescent="0.2">
      <c r="A59" s="181" t="s">
        <v>1143</v>
      </c>
      <c r="B59" s="200">
        <v>0</v>
      </c>
      <c r="C59" s="200">
        <v>0</v>
      </c>
      <c r="D59" s="200">
        <v>1675450</v>
      </c>
      <c r="E59" s="200">
        <v>1675450</v>
      </c>
      <c r="F59" s="200">
        <v>1675450</v>
      </c>
      <c r="G59" s="200">
        <f t="shared" si="7"/>
        <v>0</v>
      </c>
      <c r="H59" s="175"/>
      <c r="I59" s="175"/>
      <c r="J59" s="175"/>
      <c r="K59" s="175"/>
      <c r="L59" s="175"/>
      <c r="M59" s="175"/>
      <c r="N59" s="175"/>
      <c r="O59" s="175"/>
      <c r="P59" s="175"/>
      <c r="Q59" s="175"/>
      <c r="R59" s="175"/>
      <c r="S59" s="175"/>
      <c r="T59" s="175"/>
      <c r="U59" s="175"/>
      <c r="V59" s="175"/>
      <c r="W59" s="175"/>
      <c r="X59" s="175"/>
      <c r="Y59" s="175"/>
      <c r="Z59" s="175"/>
      <c r="AA59" s="175"/>
      <c r="AB59" s="175"/>
      <c r="AC59" s="175"/>
      <c r="AD59" s="175"/>
      <c r="AE59" s="175"/>
      <c r="AF59" s="175"/>
      <c r="AG59" s="175"/>
      <c r="AH59" s="175"/>
      <c r="AI59" s="175"/>
      <c r="AJ59" s="175"/>
      <c r="AK59" s="175"/>
      <c r="AL59" s="175"/>
      <c r="AM59" s="175"/>
    </row>
    <row r="60" spans="1:39" s="176" customFormat="1" ht="10.5" hidden="1" customHeight="1" x14ac:dyDescent="0.2">
      <c r="A60" s="181" t="s">
        <v>1034</v>
      </c>
      <c r="B60" s="200">
        <v>0</v>
      </c>
      <c r="C60" s="200">
        <v>0</v>
      </c>
      <c r="D60" s="200">
        <v>0</v>
      </c>
      <c r="E60" s="200">
        <v>0</v>
      </c>
      <c r="F60" s="200">
        <v>0</v>
      </c>
      <c r="G60" s="200">
        <f t="shared" si="7"/>
        <v>0</v>
      </c>
      <c r="H60" s="175"/>
      <c r="I60" s="175"/>
      <c r="J60" s="175"/>
      <c r="K60" s="175"/>
      <c r="L60" s="175"/>
      <c r="M60" s="175"/>
      <c r="N60" s="175"/>
      <c r="O60" s="175"/>
      <c r="P60" s="175"/>
      <c r="Q60" s="175"/>
      <c r="R60" s="175"/>
      <c r="S60" s="175"/>
      <c r="T60" s="175"/>
      <c r="U60" s="175"/>
      <c r="V60" s="175"/>
      <c r="W60" s="175"/>
      <c r="X60" s="175"/>
      <c r="Y60" s="175"/>
      <c r="Z60" s="175"/>
      <c r="AA60" s="175"/>
      <c r="AB60" s="175"/>
      <c r="AC60" s="175"/>
      <c r="AD60" s="175"/>
      <c r="AE60" s="175"/>
      <c r="AF60" s="175"/>
      <c r="AG60" s="175"/>
      <c r="AH60" s="175"/>
      <c r="AI60" s="175"/>
      <c r="AJ60" s="175"/>
      <c r="AK60" s="175"/>
      <c r="AL60" s="175"/>
      <c r="AM60" s="175"/>
    </row>
    <row r="61" spans="1:39" s="176" customFormat="1" ht="11.25" hidden="1" x14ac:dyDescent="0.2">
      <c r="A61" s="188" t="s">
        <v>1229</v>
      </c>
      <c r="B61" s="211">
        <v>0</v>
      </c>
      <c r="C61" s="212">
        <v>0</v>
      </c>
      <c r="D61" s="221">
        <v>0</v>
      </c>
      <c r="E61" s="221">
        <v>0</v>
      </c>
      <c r="F61" s="221">
        <v>0</v>
      </c>
      <c r="G61" s="221">
        <f t="shared" si="7"/>
        <v>0</v>
      </c>
      <c r="H61" s="175"/>
      <c r="I61" s="175"/>
      <c r="J61" s="175"/>
      <c r="K61" s="175"/>
      <c r="L61" s="175"/>
      <c r="M61" s="175"/>
      <c r="N61" s="175"/>
      <c r="O61" s="175"/>
      <c r="P61" s="175"/>
      <c r="Q61" s="175"/>
      <c r="R61" s="175"/>
      <c r="S61" s="175"/>
      <c r="T61" s="175"/>
      <c r="U61" s="175"/>
      <c r="V61" s="175"/>
      <c r="W61" s="175"/>
      <c r="X61" s="175"/>
      <c r="Y61" s="175"/>
      <c r="Z61" s="175"/>
      <c r="AA61" s="175"/>
      <c r="AB61" s="175"/>
      <c r="AC61" s="175"/>
      <c r="AD61" s="175"/>
      <c r="AE61" s="175"/>
      <c r="AF61" s="175"/>
      <c r="AG61" s="175"/>
      <c r="AH61" s="175"/>
      <c r="AI61" s="175"/>
      <c r="AJ61" s="175"/>
      <c r="AK61" s="175"/>
      <c r="AL61" s="175"/>
      <c r="AM61" s="175"/>
    </row>
    <row r="62" spans="1:39" s="176" customFormat="1" ht="11.25" x14ac:dyDescent="0.2">
      <c r="A62" s="189" t="s">
        <v>1063</v>
      </c>
      <c r="B62" s="227">
        <f t="shared" ref="B62:C62" si="8">SUM(B37:B61)</f>
        <v>73859331</v>
      </c>
      <c r="C62" s="207">
        <f t="shared" si="8"/>
        <v>73883327</v>
      </c>
      <c r="D62" s="207">
        <f>SUM(D37:D61)</f>
        <v>68058437</v>
      </c>
      <c r="E62" s="207">
        <f>SUM(E37:E61)</f>
        <v>67833437</v>
      </c>
      <c r="F62" s="207">
        <f>SUM(F37:F61)</f>
        <v>68802834</v>
      </c>
      <c r="G62" s="207">
        <f t="shared" si="7"/>
        <v>969397</v>
      </c>
      <c r="H62" s="175"/>
      <c r="I62" s="175"/>
      <c r="J62" s="175"/>
      <c r="K62" s="175"/>
      <c r="L62" s="175"/>
      <c r="M62" s="175"/>
      <c r="N62" s="175"/>
      <c r="O62" s="175"/>
      <c r="P62" s="175"/>
      <c r="Q62" s="175"/>
      <c r="R62" s="175"/>
      <c r="S62" s="175"/>
      <c r="T62" s="175"/>
      <c r="U62" s="175"/>
      <c r="V62" s="175"/>
      <c r="W62" s="175"/>
      <c r="X62" s="175"/>
      <c r="Y62" s="175"/>
      <c r="Z62" s="175"/>
      <c r="AA62" s="175"/>
      <c r="AB62" s="175"/>
      <c r="AC62" s="175"/>
      <c r="AD62" s="175"/>
      <c r="AE62" s="175"/>
      <c r="AF62" s="175"/>
      <c r="AG62" s="175"/>
      <c r="AH62" s="175"/>
      <c r="AI62" s="175"/>
      <c r="AJ62" s="175"/>
      <c r="AK62" s="175"/>
      <c r="AL62" s="175"/>
      <c r="AM62" s="175"/>
    </row>
    <row r="63" spans="1:39" s="176" customFormat="1" ht="11.25" x14ac:dyDescent="0.2">
      <c r="A63" s="190" t="s">
        <v>618</v>
      </c>
      <c r="B63" s="213">
        <f t="shared" ref="B63:C63" si="9">B62+B35</f>
        <v>222121939</v>
      </c>
      <c r="C63" s="213">
        <f t="shared" si="9"/>
        <v>222121939</v>
      </c>
      <c r="D63" s="213">
        <f>D62+D35</f>
        <v>216366366</v>
      </c>
      <c r="E63" s="213">
        <f>E62+E35</f>
        <v>214109982</v>
      </c>
      <c r="F63" s="213">
        <f>F62+F35</f>
        <v>215079379</v>
      </c>
      <c r="G63" s="213">
        <f t="shared" si="7"/>
        <v>969397</v>
      </c>
      <c r="H63" s="175"/>
      <c r="I63" s="175"/>
      <c r="J63" s="175"/>
      <c r="K63" s="175"/>
      <c r="L63" s="175"/>
      <c r="M63" s="175"/>
      <c r="N63" s="175"/>
      <c r="O63" s="175"/>
      <c r="P63" s="175"/>
      <c r="Q63" s="175"/>
      <c r="R63" s="175"/>
      <c r="S63" s="175"/>
      <c r="T63" s="175"/>
      <c r="U63" s="175"/>
      <c r="V63" s="175"/>
      <c r="W63" s="175"/>
      <c r="X63" s="175"/>
      <c r="Y63" s="175"/>
      <c r="Z63" s="175"/>
      <c r="AA63" s="175"/>
      <c r="AB63" s="175"/>
      <c r="AC63" s="175"/>
      <c r="AD63" s="175"/>
      <c r="AE63" s="175"/>
      <c r="AF63" s="175"/>
      <c r="AG63" s="175"/>
      <c r="AH63" s="175"/>
      <c r="AI63" s="175"/>
      <c r="AJ63" s="175"/>
      <c r="AK63" s="175"/>
      <c r="AL63" s="175"/>
      <c r="AM63" s="175"/>
    </row>
    <row r="64" spans="1:39" s="176" customFormat="1" ht="11.25" x14ac:dyDescent="0.2">
      <c r="A64" s="183" t="s">
        <v>1210</v>
      </c>
      <c r="B64" s="215"/>
      <c r="C64" s="208"/>
      <c r="D64" s="208"/>
      <c r="E64" s="208"/>
      <c r="F64" s="208"/>
      <c r="G64" s="208"/>
      <c r="H64" s="175"/>
      <c r="I64" s="175"/>
      <c r="J64" s="175"/>
      <c r="K64" s="175"/>
      <c r="L64" s="175"/>
      <c r="M64" s="175"/>
      <c r="N64" s="175"/>
      <c r="O64" s="175"/>
      <c r="P64" s="175"/>
      <c r="Q64" s="175"/>
      <c r="R64" s="175"/>
      <c r="S64" s="175"/>
      <c r="T64" s="175"/>
      <c r="U64" s="175"/>
      <c r="V64" s="175"/>
      <c r="W64" s="175"/>
      <c r="X64" s="175"/>
      <c r="Y64" s="175"/>
      <c r="Z64" s="175"/>
      <c r="AA64" s="175"/>
      <c r="AB64" s="175"/>
      <c r="AC64" s="175"/>
      <c r="AD64" s="175"/>
      <c r="AE64" s="175"/>
      <c r="AF64" s="175"/>
      <c r="AG64" s="175"/>
      <c r="AH64" s="175"/>
      <c r="AI64" s="175"/>
      <c r="AJ64" s="175"/>
      <c r="AK64" s="175"/>
      <c r="AL64" s="175"/>
      <c r="AM64" s="175"/>
    </row>
    <row r="65" spans="1:39" s="176" customFormat="1" ht="11.25" x14ac:dyDescent="0.2">
      <c r="A65" s="181" t="s">
        <v>1154</v>
      </c>
      <c r="B65" s="200">
        <v>2000</v>
      </c>
      <c r="C65" s="200">
        <v>2000</v>
      </c>
      <c r="D65" s="200">
        <v>2000</v>
      </c>
      <c r="E65" s="200">
        <v>2000</v>
      </c>
      <c r="F65" s="200">
        <v>2000</v>
      </c>
      <c r="G65" s="200">
        <f t="shared" ref="G65:G99" si="10">F65-E65</f>
        <v>0</v>
      </c>
      <c r="H65" s="175"/>
      <c r="I65" s="175"/>
      <c r="J65" s="175"/>
      <c r="K65" s="175"/>
      <c r="L65" s="175"/>
      <c r="M65" s="175"/>
      <c r="N65" s="175"/>
      <c r="O65" s="175"/>
      <c r="P65" s="175"/>
      <c r="Q65" s="175"/>
      <c r="R65" s="175"/>
      <c r="S65" s="175"/>
      <c r="T65" s="175"/>
      <c r="U65" s="175"/>
      <c r="V65" s="175"/>
      <c r="W65" s="175"/>
      <c r="X65" s="175"/>
      <c r="Y65" s="175"/>
      <c r="Z65" s="175"/>
      <c r="AA65" s="175"/>
      <c r="AB65" s="175"/>
      <c r="AC65" s="175"/>
      <c r="AD65" s="175"/>
      <c r="AE65" s="175"/>
      <c r="AF65" s="175"/>
      <c r="AG65" s="175"/>
      <c r="AH65" s="175"/>
      <c r="AI65" s="175"/>
      <c r="AJ65" s="175"/>
      <c r="AK65" s="175"/>
      <c r="AL65" s="175"/>
      <c r="AM65" s="175"/>
    </row>
    <row r="66" spans="1:39" s="176" customFormat="1" ht="11.25" x14ac:dyDescent="0.2">
      <c r="A66" s="181" t="s">
        <v>1155</v>
      </c>
      <c r="B66" s="200">
        <v>35000</v>
      </c>
      <c r="C66" s="200">
        <v>35000</v>
      </c>
      <c r="D66" s="200">
        <v>35000</v>
      </c>
      <c r="E66" s="200">
        <v>35000</v>
      </c>
      <c r="F66" s="200">
        <v>35000</v>
      </c>
      <c r="G66" s="200">
        <f t="shared" si="10"/>
        <v>0</v>
      </c>
      <c r="H66" s="175"/>
      <c r="I66" s="175"/>
      <c r="J66" s="175"/>
      <c r="K66" s="175"/>
      <c r="L66" s="175"/>
      <c r="M66" s="175"/>
      <c r="N66" s="175"/>
      <c r="O66" s="175"/>
      <c r="P66" s="175"/>
      <c r="Q66" s="175"/>
      <c r="R66" s="175"/>
      <c r="S66" s="175"/>
      <c r="T66" s="175"/>
      <c r="U66" s="175"/>
      <c r="V66" s="175"/>
      <c r="W66" s="175"/>
      <c r="X66" s="175"/>
      <c r="Y66" s="175"/>
      <c r="Z66" s="175"/>
      <c r="AA66" s="175"/>
      <c r="AB66" s="175"/>
      <c r="AC66" s="175"/>
      <c r="AD66" s="175"/>
      <c r="AE66" s="175"/>
      <c r="AF66" s="175"/>
      <c r="AG66" s="175"/>
      <c r="AH66" s="175"/>
      <c r="AI66" s="175"/>
      <c r="AJ66" s="175"/>
      <c r="AK66" s="175"/>
      <c r="AL66" s="175"/>
      <c r="AM66" s="175"/>
    </row>
    <row r="67" spans="1:39" s="176" customFormat="1" ht="11.25" x14ac:dyDescent="0.2">
      <c r="A67" s="181" t="s">
        <v>1156</v>
      </c>
      <c r="B67" s="200">
        <v>2000</v>
      </c>
      <c r="C67" s="200">
        <v>2000</v>
      </c>
      <c r="D67" s="200">
        <v>2000</v>
      </c>
      <c r="E67" s="200">
        <v>2000</v>
      </c>
      <c r="F67" s="200">
        <v>2000</v>
      </c>
      <c r="G67" s="200">
        <f t="shared" si="10"/>
        <v>0</v>
      </c>
      <c r="H67" s="175"/>
      <c r="I67" s="175"/>
      <c r="J67" s="175"/>
      <c r="K67" s="175"/>
      <c r="L67" s="175"/>
      <c r="M67" s="175"/>
      <c r="N67" s="175"/>
      <c r="O67" s="175"/>
      <c r="P67" s="175"/>
      <c r="Q67" s="175"/>
      <c r="R67" s="175"/>
      <c r="S67" s="175"/>
      <c r="T67" s="175"/>
      <c r="U67" s="175"/>
      <c r="V67" s="175"/>
      <c r="W67" s="175"/>
      <c r="X67" s="175"/>
      <c r="Y67" s="175"/>
      <c r="Z67" s="175"/>
      <c r="AA67" s="175"/>
      <c r="AB67" s="175"/>
      <c r="AC67" s="175"/>
      <c r="AD67" s="175"/>
      <c r="AE67" s="175"/>
      <c r="AF67" s="175"/>
      <c r="AG67" s="175"/>
      <c r="AH67" s="175"/>
      <c r="AI67" s="175"/>
      <c r="AJ67" s="175"/>
      <c r="AK67" s="175"/>
      <c r="AL67" s="175"/>
      <c r="AM67" s="175"/>
    </row>
    <row r="68" spans="1:39" s="176" customFormat="1" ht="11.25" x14ac:dyDescent="0.2">
      <c r="A68" s="181" t="s">
        <v>1230</v>
      </c>
      <c r="B68" s="200">
        <v>0</v>
      </c>
      <c r="C68" s="200">
        <v>0</v>
      </c>
      <c r="D68" s="200">
        <v>0</v>
      </c>
      <c r="E68" s="200">
        <v>0</v>
      </c>
      <c r="F68" s="200">
        <v>0</v>
      </c>
      <c r="G68" s="200">
        <f t="shared" si="10"/>
        <v>0</v>
      </c>
      <c r="H68" s="175"/>
      <c r="I68" s="175"/>
      <c r="J68" s="175"/>
      <c r="K68" s="175"/>
      <c r="L68" s="175"/>
      <c r="M68" s="175"/>
      <c r="N68" s="175"/>
      <c r="O68" s="175"/>
      <c r="P68" s="175"/>
      <c r="Q68" s="175"/>
      <c r="R68" s="175"/>
      <c r="S68" s="175"/>
      <c r="T68" s="175"/>
      <c r="U68" s="175"/>
      <c r="V68" s="175"/>
      <c r="W68" s="175"/>
      <c r="X68" s="175"/>
      <c r="Y68" s="175"/>
      <c r="Z68" s="175"/>
      <c r="AA68" s="175"/>
      <c r="AB68" s="175"/>
      <c r="AC68" s="175"/>
      <c r="AD68" s="175"/>
      <c r="AE68" s="175"/>
      <c r="AF68" s="175"/>
      <c r="AG68" s="175"/>
      <c r="AH68" s="175"/>
      <c r="AI68" s="175"/>
      <c r="AJ68" s="175"/>
      <c r="AK68" s="175"/>
      <c r="AL68" s="175"/>
      <c r="AM68" s="175"/>
    </row>
    <row r="69" spans="1:39" s="176" customFormat="1" ht="11.25" x14ac:dyDescent="0.2">
      <c r="A69" s="181" t="s">
        <v>1157</v>
      </c>
      <c r="B69" s="200">
        <v>75000</v>
      </c>
      <c r="C69" s="200">
        <v>75000</v>
      </c>
      <c r="D69" s="200">
        <v>75000</v>
      </c>
      <c r="E69" s="200">
        <v>70000</v>
      </c>
      <c r="F69" s="200">
        <v>70000</v>
      </c>
      <c r="G69" s="200">
        <f t="shared" si="10"/>
        <v>0</v>
      </c>
      <c r="H69" s="175"/>
      <c r="I69" s="175"/>
      <c r="J69" s="175"/>
      <c r="K69" s="175"/>
      <c r="L69" s="175"/>
      <c r="M69" s="175"/>
      <c r="N69" s="175"/>
      <c r="O69" s="175"/>
      <c r="P69" s="175"/>
      <c r="Q69" s="175"/>
      <c r="R69" s="175"/>
      <c r="S69" s="175"/>
      <c r="T69" s="175"/>
      <c r="U69" s="175"/>
      <c r="V69" s="175"/>
      <c r="W69" s="175"/>
      <c r="X69" s="175"/>
      <c r="Y69" s="175"/>
      <c r="Z69" s="175"/>
      <c r="AA69" s="175"/>
      <c r="AB69" s="175"/>
      <c r="AC69" s="175"/>
      <c r="AD69" s="175"/>
      <c r="AE69" s="175"/>
      <c r="AF69" s="175"/>
      <c r="AG69" s="175"/>
      <c r="AH69" s="175"/>
      <c r="AI69" s="175"/>
      <c r="AJ69" s="175"/>
      <c r="AK69" s="175"/>
      <c r="AL69" s="175"/>
      <c r="AM69" s="175"/>
    </row>
    <row r="70" spans="1:39" s="176" customFormat="1" ht="11.25" x14ac:dyDescent="0.2">
      <c r="A70" s="181" t="s">
        <v>1158</v>
      </c>
      <c r="B70" s="200">
        <v>2000</v>
      </c>
      <c r="C70" s="200">
        <v>2000</v>
      </c>
      <c r="D70" s="200">
        <v>2000</v>
      </c>
      <c r="E70" s="200">
        <v>1000</v>
      </c>
      <c r="F70" s="200">
        <v>1000</v>
      </c>
      <c r="G70" s="200">
        <f t="shared" si="10"/>
        <v>0</v>
      </c>
      <c r="H70" s="175"/>
      <c r="I70" s="175"/>
      <c r="J70" s="175"/>
      <c r="K70" s="175"/>
      <c r="L70" s="175"/>
      <c r="M70" s="175"/>
      <c r="N70" s="175"/>
      <c r="O70" s="175"/>
      <c r="P70" s="175"/>
      <c r="Q70" s="175"/>
      <c r="R70" s="175"/>
      <c r="S70" s="175"/>
      <c r="T70" s="175"/>
      <c r="U70" s="175"/>
      <c r="V70" s="175"/>
      <c r="W70" s="175"/>
      <c r="X70" s="175"/>
      <c r="Y70" s="175"/>
      <c r="Z70" s="175"/>
      <c r="AA70" s="175"/>
      <c r="AB70" s="175"/>
      <c r="AC70" s="175"/>
      <c r="AD70" s="175"/>
      <c r="AE70" s="175"/>
      <c r="AF70" s="175"/>
      <c r="AG70" s="175"/>
      <c r="AH70" s="175"/>
      <c r="AI70" s="175"/>
      <c r="AJ70" s="175"/>
      <c r="AK70" s="175"/>
      <c r="AL70" s="175"/>
      <c r="AM70" s="175"/>
    </row>
    <row r="71" spans="1:39" s="176" customFormat="1" ht="11.25" x14ac:dyDescent="0.2">
      <c r="A71" s="181" t="s">
        <v>1159</v>
      </c>
      <c r="B71" s="200">
        <v>60000</v>
      </c>
      <c r="C71" s="200">
        <v>60000</v>
      </c>
      <c r="D71" s="200">
        <v>60000</v>
      </c>
      <c r="E71" s="200">
        <v>70000</v>
      </c>
      <c r="F71" s="200">
        <v>70000</v>
      </c>
      <c r="G71" s="200">
        <f t="shared" si="10"/>
        <v>0</v>
      </c>
      <c r="H71" s="175"/>
      <c r="I71" s="175"/>
      <c r="J71" s="175"/>
      <c r="K71" s="175"/>
      <c r="L71" s="175"/>
      <c r="M71" s="175"/>
      <c r="N71" s="175"/>
      <c r="O71" s="175"/>
      <c r="P71" s="175"/>
      <c r="Q71" s="175"/>
      <c r="R71" s="175"/>
      <c r="S71" s="175"/>
      <c r="T71" s="175"/>
      <c r="U71" s="175"/>
      <c r="V71" s="175"/>
      <c r="W71" s="175"/>
      <c r="X71" s="175"/>
      <c r="Y71" s="175"/>
      <c r="Z71" s="175"/>
      <c r="AA71" s="175"/>
      <c r="AB71" s="175"/>
      <c r="AC71" s="175"/>
      <c r="AD71" s="175"/>
      <c r="AE71" s="175"/>
      <c r="AF71" s="175"/>
      <c r="AG71" s="175"/>
      <c r="AH71" s="175"/>
      <c r="AI71" s="175"/>
      <c r="AJ71" s="175"/>
      <c r="AK71" s="175"/>
      <c r="AL71" s="175"/>
      <c r="AM71" s="175"/>
    </row>
    <row r="72" spans="1:39" s="176" customFormat="1" ht="11.25" x14ac:dyDescent="0.2">
      <c r="A72" s="181" t="s">
        <v>1160</v>
      </c>
      <c r="B72" s="200">
        <v>350000</v>
      </c>
      <c r="C72" s="200">
        <v>350000</v>
      </c>
      <c r="D72" s="200">
        <v>350000</v>
      </c>
      <c r="E72" s="200">
        <v>350000</v>
      </c>
      <c r="F72" s="200">
        <v>350000</v>
      </c>
      <c r="G72" s="200">
        <f t="shared" si="10"/>
        <v>0</v>
      </c>
      <c r="H72" s="175"/>
      <c r="I72" s="175"/>
      <c r="J72" s="175"/>
      <c r="K72" s="175"/>
      <c r="L72" s="175"/>
      <c r="M72" s="175"/>
      <c r="N72" s="175"/>
      <c r="O72" s="175"/>
      <c r="P72" s="175"/>
      <c r="Q72" s="175"/>
      <c r="R72" s="175"/>
      <c r="S72" s="175"/>
      <c r="T72" s="175"/>
      <c r="U72" s="175"/>
      <c r="V72" s="175"/>
      <c r="W72" s="175"/>
      <c r="X72" s="175"/>
      <c r="Y72" s="175"/>
      <c r="Z72" s="175"/>
      <c r="AA72" s="175"/>
      <c r="AB72" s="175"/>
      <c r="AC72" s="175"/>
      <c r="AD72" s="175"/>
      <c r="AE72" s="175"/>
      <c r="AF72" s="175"/>
      <c r="AG72" s="175"/>
      <c r="AH72" s="175"/>
      <c r="AI72" s="175"/>
      <c r="AJ72" s="175"/>
      <c r="AK72" s="175"/>
      <c r="AL72" s="175"/>
      <c r="AM72" s="175"/>
    </row>
    <row r="73" spans="1:39" s="176" customFormat="1" ht="11.25" x14ac:dyDescent="0.2">
      <c r="A73" s="181" t="s">
        <v>101</v>
      </c>
      <c r="B73" s="200">
        <v>125000</v>
      </c>
      <c r="C73" s="200">
        <v>125000</v>
      </c>
      <c r="D73" s="200">
        <v>125000</v>
      </c>
      <c r="E73" s="200">
        <v>100000</v>
      </c>
      <c r="F73" s="200">
        <v>100000</v>
      </c>
      <c r="G73" s="200">
        <f t="shared" si="10"/>
        <v>0</v>
      </c>
      <c r="H73" s="175"/>
      <c r="I73" s="175"/>
      <c r="J73" s="175"/>
      <c r="K73" s="175"/>
      <c r="L73" s="175"/>
      <c r="M73" s="175"/>
      <c r="N73" s="175"/>
      <c r="O73" s="175"/>
      <c r="P73" s="175"/>
      <c r="Q73" s="175"/>
      <c r="R73" s="175"/>
      <c r="S73" s="175"/>
      <c r="T73" s="175"/>
      <c r="U73" s="175"/>
      <c r="V73" s="175"/>
      <c r="W73" s="175"/>
      <c r="X73" s="175"/>
      <c r="Y73" s="175"/>
      <c r="Z73" s="175"/>
      <c r="AA73" s="175"/>
      <c r="AB73" s="175"/>
      <c r="AC73" s="175"/>
      <c r="AD73" s="175"/>
      <c r="AE73" s="175"/>
      <c r="AF73" s="175"/>
      <c r="AG73" s="175"/>
      <c r="AH73" s="175"/>
      <c r="AI73" s="175"/>
      <c r="AJ73" s="175"/>
      <c r="AK73" s="175"/>
      <c r="AL73" s="175"/>
      <c r="AM73" s="175"/>
    </row>
    <row r="74" spans="1:39" s="176" customFormat="1" ht="11.25" x14ac:dyDescent="0.2">
      <c r="A74" s="181" t="s">
        <v>1161</v>
      </c>
      <c r="B74" s="200">
        <v>4500</v>
      </c>
      <c r="C74" s="200">
        <v>4500</v>
      </c>
      <c r="D74" s="200">
        <v>4500</v>
      </c>
      <c r="E74" s="200">
        <v>4500</v>
      </c>
      <c r="F74" s="200">
        <v>5000</v>
      </c>
      <c r="G74" s="200">
        <f t="shared" si="10"/>
        <v>500</v>
      </c>
      <c r="H74" s="175"/>
      <c r="I74" s="175"/>
      <c r="J74" s="175"/>
      <c r="K74" s="175"/>
      <c r="L74" s="175"/>
      <c r="M74" s="175"/>
      <c r="N74" s="175"/>
      <c r="O74" s="175"/>
      <c r="P74" s="175"/>
      <c r="Q74" s="175"/>
      <c r="R74" s="175"/>
      <c r="S74" s="175"/>
      <c r="T74" s="175"/>
      <c r="U74" s="175"/>
      <c r="V74" s="175"/>
      <c r="W74" s="175"/>
      <c r="X74" s="175"/>
      <c r="Y74" s="175"/>
      <c r="Z74" s="175"/>
      <c r="AA74" s="175"/>
      <c r="AB74" s="175"/>
      <c r="AC74" s="175"/>
      <c r="AD74" s="175"/>
      <c r="AE74" s="175"/>
      <c r="AF74" s="175"/>
      <c r="AG74" s="175"/>
      <c r="AH74" s="175"/>
      <c r="AI74" s="175"/>
      <c r="AJ74" s="175"/>
      <c r="AK74" s="175"/>
      <c r="AL74" s="175"/>
      <c r="AM74" s="175"/>
    </row>
    <row r="75" spans="1:39" s="176" customFormat="1" ht="11.25" x14ac:dyDescent="0.2">
      <c r="A75" s="181" t="s">
        <v>1162</v>
      </c>
      <c r="B75" s="200">
        <v>0</v>
      </c>
      <c r="C75" s="200">
        <v>0</v>
      </c>
      <c r="D75" s="200">
        <v>150000</v>
      </c>
      <c r="E75" s="200">
        <v>150000</v>
      </c>
      <c r="F75" s="200">
        <v>50000</v>
      </c>
      <c r="G75" s="200">
        <f t="shared" si="10"/>
        <v>-100000</v>
      </c>
      <c r="H75" s="175"/>
      <c r="I75" s="175"/>
      <c r="J75" s="175"/>
      <c r="K75" s="175"/>
      <c r="L75" s="175"/>
      <c r="M75" s="175"/>
      <c r="N75" s="175"/>
      <c r="O75" s="175"/>
      <c r="P75" s="175"/>
      <c r="Q75" s="175"/>
      <c r="R75" s="175"/>
      <c r="S75" s="175"/>
      <c r="T75" s="175"/>
      <c r="U75" s="175"/>
      <c r="V75" s="175"/>
      <c r="W75" s="175"/>
      <c r="X75" s="175"/>
      <c r="Y75" s="175"/>
      <c r="Z75" s="175"/>
      <c r="AA75" s="175"/>
      <c r="AB75" s="175"/>
      <c r="AC75" s="175"/>
      <c r="AD75" s="175"/>
      <c r="AE75" s="175"/>
      <c r="AF75" s="175"/>
      <c r="AG75" s="175"/>
      <c r="AH75" s="175"/>
      <c r="AI75" s="175"/>
      <c r="AJ75" s="175"/>
      <c r="AK75" s="175"/>
      <c r="AL75" s="175"/>
      <c r="AM75" s="175"/>
    </row>
    <row r="76" spans="1:39" s="176" customFormat="1" ht="11.25" x14ac:dyDescent="0.2">
      <c r="A76" s="181" t="s">
        <v>1437</v>
      </c>
      <c r="B76" s="200">
        <v>0</v>
      </c>
      <c r="C76" s="200">
        <v>0</v>
      </c>
      <c r="D76" s="200">
        <v>0</v>
      </c>
      <c r="E76" s="200">
        <v>200000</v>
      </c>
      <c r="F76" s="200">
        <v>0</v>
      </c>
      <c r="G76" s="200">
        <f t="shared" si="10"/>
        <v>-200000</v>
      </c>
      <c r="H76" s="175"/>
      <c r="I76" s="175"/>
      <c r="J76" s="175"/>
      <c r="K76" s="175"/>
      <c r="L76" s="175"/>
      <c r="M76" s="175"/>
      <c r="N76" s="175"/>
      <c r="O76" s="175"/>
      <c r="P76" s="175"/>
      <c r="Q76" s="175"/>
      <c r="R76" s="175"/>
      <c r="S76" s="175"/>
      <c r="T76" s="175"/>
      <c r="U76" s="175"/>
      <c r="V76" s="175"/>
      <c r="W76" s="175"/>
      <c r="X76" s="175"/>
      <c r="Y76" s="175"/>
      <c r="Z76" s="175"/>
      <c r="AA76" s="175"/>
      <c r="AB76" s="175"/>
      <c r="AC76" s="175"/>
      <c r="AD76" s="175"/>
      <c r="AE76" s="175"/>
      <c r="AF76" s="175"/>
      <c r="AG76" s="175"/>
      <c r="AH76" s="175"/>
      <c r="AI76" s="175"/>
      <c r="AJ76" s="175"/>
      <c r="AK76" s="175"/>
      <c r="AL76" s="175"/>
      <c r="AM76" s="175"/>
    </row>
    <row r="77" spans="1:39" s="176" customFormat="1" ht="11.25" x14ac:dyDescent="0.2">
      <c r="A77" s="181" t="s">
        <v>38</v>
      </c>
      <c r="B77" s="200">
        <v>80000</v>
      </c>
      <c r="C77" s="200">
        <v>80000</v>
      </c>
      <c r="D77" s="200">
        <v>80000</v>
      </c>
      <c r="E77" s="200">
        <v>80000</v>
      </c>
      <c r="F77" s="200">
        <v>80000</v>
      </c>
      <c r="G77" s="200">
        <f t="shared" si="10"/>
        <v>0</v>
      </c>
      <c r="H77" s="175"/>
      <c r="I77" s="175"/>
      <c r="J77" s="175"/>
      <c r="K77" s="175"/>
      <c r="L77" s="175"/>
      <c r="M77" s="175"/>
      <c r="N77" s="175"/>
      <c r="O77" s="175"/>
      <c r="P77" s="175"/>
      <c r="Q77" s="175"/>
      <c r="R77" s="175"/>
      <c r="S77" s="175"/>
      <c r="T77" s="175"/>
      <c r="U77" s="175"/>
      <c r="V77" s="175"/>
      <c r="W77" s="175"/>
      <c r="X77" s="175"/>
      <c r="Y77" s="175"/>
      <c r="Z77" s="175"/>
      <c r="AA77" s="175"/>
      <c r="AB77" s="175"/>
      <c r="AC77" s="175"/>
      <c r="AD77" s="175"/>
      <c r="AE77" s="175"/>
      <c r="AF77" s="175"/>
      <c r="AG77" s="175"/>
      <c r="AH77" s="175"/>
      <c r="AI77" s="175"/>
      <c r="AJ77" s="175"/>
      <c r="AK77" s="175"/>
      <c r="AL77" s="175"/>
      <c r="AM77" s="175"/>
    </row>
    <row r="78" spans="1:39" s="176" customFormat="1" ht="11.25" x14ac:dyDescent="0.2">
      <c r="A78" s="181" t="s">
        <v>1163</v>
      </c>
      <c r="B78" s="200">
        <v>250000</v>
      </c>
      <c r="C78" s="200">
        <v>250000</v>
      </c>
      <c r="D78" s="200">
        <v>250000</v>
      </c>
      <c r="E78" s="200">
        <v>250000</v>
      </c>
      <c r="F78" s="200">
        <v>100000</v>
      </c>
      <c r="G78" s="200">
        <f t="shared" si="10"/>
        <v>-150000</v>
      </c>
      <c r="H78" s="175"/>
      <c r="I78" s="175"/>
      <c r="J78" s="175"/>
      <c r="K78" s="175"/>
      <c r="L78" s="175"/>
      <c r="M78" s="175"/>
      <c r="N78" s="175"/>
      <c r="O78" s="175"/>
      <c r="P78" s="175"/>
      <c r="Q78" s="175"/>
      <c r="R78" s="175"/>
      <c r="S78" s="175"/>
      <c r="T78" s="175"/>
      <c r="U78" s="175"/>
      <c r="V78" s="175"/>
      <c r="W78" s="175"/>
      <c r="X78" s="175"/>
      <c r="Y78" s="175"/>
      <c r="Z78" s="175"/>
      <c r="AA78" s="175"/>
      <c r="AB78" s="175"/>
      <c r="AC78" s="175"/>
      <c r="AD78" s="175"/>
      <c r="AE78" s="175"/>
      <c r="AF78" s="175"/>
      <c r="AG78" s="175"/>
      <c r="AH78" s="175"/>
      <c r="AI78" s="175"/>
      <c r="AJ78" s="175"/>
      <c r="AK78" s="175"/>
      <c r="AL78" s="175"/>
      <c r="AM78" s="175"/>
    </row>
    <row r="79" spans="1:39" s="176" customFormat="1" ht="11.25" x14ac:dyDescent="0.2">
      <c r="A79" s="181" t="s">
        <v>1164</v>
      </c>
      <c r="B79" s="200">
        <v>0</v>
      </c>
      <c r="C79" s="200">
        <v>0</v>
      </c>
      <c r="D79" s="200">
        <v>200000</v>
      </c>
      <c r="E79" s="200">
        <v>200000</v>
      </c>
      <c r="F79" s="200">
        <v>200000</v>
      </c>
      <c r="G79" s="200">
        <f t="shared" si="10"/>
        <v>0</v>
      </c>
      <c r="H79" s="175"/>
      <c r="I79" s="175"/>
      <c r="J79" s="175"/>
      <c r="K79" s="175"/>
      <c r="L79" s="175"/>
      <c r="M79" s="175"/>
      <c r="N79" s="175"/>
      <c r="O79" s="175"/>
      <c r="P79" s="175"/>
      <c r="Q79" s="175"/>
      <c r="R79" s="175"/>
      <c r="S79" s="175"/>
      <c r="T79" s="175"/>
      <c r="U79" s="175"/>
      <c r="V79" s="175"/>
      <c r="W79" s="175"/>
      <c r="X79" s="175"/>
      <c r="Y79" s="175"/>
      <c r="Z79" s="175"/>
      <c r="AA79" s="175"/>
      <c r="AB79" s="175"/>
      <c r="AC79" s="175"/>
      <c r="AD79" s="175"/>
      <c r="AE79" s="175"/>
      <c r="AF79" s="175"/>
      <c r="AG79" s="175"/>
      <c r="AH79" s="175"/>
      <c r="AI79" s="175"/>
      <c r="AJ79" s="175"/>
      <c r="AK79" s="175"/>
      <c r="AL79" s="175"/>
      <c r="AM79" s="175"/>
    </row>
    <row r="80" spans="1:39" s="176" customFormat="1" ht="11.25" x14ac:dyDescent="0.2">
      <c r="A80" s="181" t="s">
        <v>1550</v>
      </c>
      <c r="B80" s="200">
        <v>0</v>
      </c>
      <c r="C80" s="200">
        <v>0</v>
      </c>
      <c r="D80" s="200">
        <v>0</v>
      </c>
      <c r="E80" s="200">
        <v>0</v>
      </c>
      <c r="F80" s="200">
        <v>125000</v>
      </c>
      <c r="G80" s="200">
        <f t="shared" si="10"/>
        <v>125000</v>
      </c>
      <c r="H80" s="175"/>
      <c r="I80" s="175"/>
      <c r="J80" s="175"/>
      <c r="K80" s="175"/>
      <c r="L80" s="175"/>
      <c r="M80" s="175"/>
      <c r="N80" s="175"/>
      <c r="O80" s="175"/>
      <c r="P80" s="175"/>
      <c r="Q80" s="175"/>
      <c r="R80" s="175"/>
      <c r="S80" s="175"/>
      <c r="T80" s="175"/>
      <c r="U80" s="175"/>
      <c r="V80" s="175"/>
      <c r="W80" s="175"/>
      <c r="X80" s="175"/>
      <c r="Y80" s="175"/>
      <c r="Z80" s="175"/>
      <c r="AA80" s="175"/>
      <c r="AB80" s="175"/>
      <c r="AC80" s="175"/>
      <c r="AD80" s="175"/>
      <c r="AE80" s="175"/>
      <c r="AF80" s="175"/>
      <c r="AG80" s="175"/>
      <c r="AH80" s="175"/>
      <c r="AI80" s="175"/>
      <c r="AJ80" s="175"/>
      <c r="AK80" s="175"/>
      <c r="AL80" s="175"/>
      <c r="AM80" s="175"/>
    </row>
    <row r="81" spans="1:39" s="176" customFormat="1" ht="11.25" x14ac:dyDescent="0.2">
      <c r="A81" s="181" t="s">
        <v>1551</v>
      </c>
      <c r="B81" s="200">
        <v>0</v>
      </c>
      <c r="C81" s="200">
        <v>0</v>
      </c>
      <c r="D81" s="200">
        <v>0</v>
      </c>
      <c r="E81" s="200">
        <v>0</v>
      </c>
      <c r="F81" s="200">
        <v>125000</v>
      </c>
      <c r="G81" s="200">
        <f t="shared" si="10"/>
        <v>125000</v>
      </c>
      <c r="H81" s="175"/>
      <c r="I81" s="175"/>
      <c r="J81" s="175"/>
      <c r="K81" s="175"/>
      <c r="L81" s="175"/>
      <c r="M81" s="175"/>
      <c r="N81" s="175"/>
      <c r="O81" s="175"/>
      <c r="P81" s="175"/>
      <c r="Q81" s="175"/>
      <c r="R81" s="175"/>
      <c r="S81" s="175"/>
      <c r="T81" s="175"/>
      <c r="U81" s="175"/>
      <c r="V81" s="175"/>
      <c r="W81" s="175"/>
      <c r="X81" s="175"/>
      <c r="Y81" s="175"/>
      <c r="Z81" s="175"/>
      <c r="AA81" s="175"/>
      <c r="AB81" s="175"/>
      <c r="AC81" s="175"/>
      <c r="AD81" s="175"/>
      <c r="AE81" s="175"/>
      <c r="AF81" s="175"/>
      <c r="AG81" s="175"/>
      <c r="AH81" s="175"/>
      <c r="AI81" s="175"/>
      <c r="AJ81" s="175"/>
      <c r="AK81" s="175"/>
      <c r="AL81" s="175"/>
      <c r="AM81" s="175"/>
    </row>
    <row r="82" spans="1:39" s="176" customFormat="1" ht="11.25" x14ac:dyDescent="0.2">
      <c r="A82" s="181" t="s">
        <v>1165</v>
      </c>
      <c r="B82" s="200">
        <v>0</v>
      </c>
      <c r="C82" s="200">
        <v>0</v>
      </c>
      <c r="D82" s="200">
        <v>150000</v>
      </c>
      <c r="E82" s="200">
        <v>325000</v>
      </c>
      <c r="F82" s="200">
        <v>0</v>
      </c>
      <c r="G82" s="200">
        <f t="shared" si="10"/>
        <v>-325000</v>
      </c>
      <c r="H82" s="175"/>
      <c r="I82" s="175"/>
      <c r="J82" s="175"/>
      <c r="K82" s="175"/>
      <c r="L82" s="175"/>
      <c r="M82" s="175"/>
      <c r="N82" s="175"/>
      <c r="O82" s="175"/>
      <c r="P82" s="175"/>
      <c r="Q82" s="175"/>
      <c r="R82" s="175"/>
      <c r="S82" s="175"/>
      <c r="T82" s="175"/>
      <c r="U82" s="175"/>
      <c r="V82" s="175"/>
      <c r="W82" s="175"/>
      <c r="X82" s="175"/>
      <c r="Y82" s="175"/>
      <c r="Z82" s="175"/>
      <c r="AA82" s="175"/>
      <c r="AB82" s="175"/>
      <c r="AC82" s="175"/>
      <c r="AD82" s="175"/>
      <c r="AE82" s="175"/>
      <c r="AF82" s="175"/>
      <c r="AG82" s="175"/>
      <c r="AH82" s="175"/>
      <c r="AI82" s="175"/>
      <c r="AJ82" s="175"/>
      <c r="AK82" s="175"/>
      <c r="AL82" s="175"/>
      <c r="AM82" s="175"/>
    </row>
    <row r="83" spans="1:39" s="176" customFormat="1" ht="11.25" x14ac:dyDescent="0.2">
      <c r="A83" s="181" t="s">
        <v>1166</v>
      </c>
      <c r="B83" s="200">
        <v>7500</v>
      </c>
      <c r="C83" s="200">
        <v>7500</v>
      </c>
      <c r="D83" s="200">
        <v>7500</v>
      </c>
      <c r="E83" s="200">
        <v>7500</v>
      </c>
      <c r="F83" s="200">
        <v>7500</v>
      </c>
      <c r="G83" s="200">
        <f t="shared" si="10"/>
        <v>0</v>
      </c>
      <c r="H83" s="175"/>
      <c r="I83" s="175"/>
      <c r="J83" s="175"/>
      <c r="K83" s="175"/>
      <c r="L83" s="175"/>
      <c r="M83" s="175"/>
      <c r="N83" s="175"/>
      <c r="O83" s="175"/>
      <c r="P83" s="175"/>
      <c r="Q83" s="175"/>
      <c r="R83" s="175"/>
      <c r="S83" s="175"/>
      <c r="T83" s="175"/>
      <c r="U83" s="175"/>
      <c r="V83" s="175"/>
      <c r="W83" s="175"/>
      <c r="X83" s="175"/>
      <c r="Y83" s="175"/>
      <c r="Z83" s="175"/>
      <c r="AA83" s="175"/>
      <c r="AB83" s="175"/>
      <c r="AC83" s="175"/>
      <c r="AD83" s="175"/>
      <c r="AE83" s="175"/>
      <c r="AF83" s="175"/>
      <c r="AG83" s="175"/>
      <c r="AH83" s="175"/>
      <c r="AI83" s="175"/>
      <c r="AJ83" s="175"/>
      <c r="AK83" s="175"/>
      <c r="AL83" s="175"/>
      <c r="AM83" s="175"/>
    </row>
    <row r="84" spans="1:39" s="176" customFormat="1" ht="11.25" x14ac:dyDescent="0.2">
      <c r="A84" s="181" t="s">
        <v>1167</v>
      </c>
      <c r="B84" s="200">
        <v>347000</v>
      </c>
      <c r="C84" s="200">
        <v>347000</v>
      </c>
      <c r="D84" s="200">
        <v>347500</v>
      </c>
      <c r="E84" s="200">
        <v>345500</v>
      </c>
      <c r="F84" s="200">
        <v>345500</v>
      </c>
      <c r="G84" s="200">
        <f t="shared" si="10"/>
        <v>0</v>
      </c>
      <c r="H84" s="175"/>
      <c r="I84" s="175"/>
      <c r="J84" s="175"/>
      <c r="K84" s="175"/>
      <c r="L84" s="175"/>
      <c r="M84" s="175"/>
      <c r="N84" s="175"/>
      <c r="O84" s="175"/>
      <c r="P84" s="175"/>
      <c r="Q84" s="175"/>
      <c r="R84" s="175"/>
      <c r="S84" s="175"/>
      <c r="T84" s="175"/>
      <c r="U84" s="175"/>
      <c r="V84" s="175"/>
      <c r="W84" s="175"/>
      <c r="X84" s="175"/>
      <c r="Y84" s="175"/>
      <c r="Z84" s="175"/>
      <c r="AA84" s="175"/>
      <c r="AB84" s="175"/>
      <c r="AC84" s="175"/>
      <c r="AD84" s="175"/>
      <c r="AE84" s="175"/>
      <c r="AF84" s="175"/>
      <c r="AG84" s="175"/>
      <c r="AH84" s="175"/>
      <c r="AI84" s="175"/>
      <c r="AJ84" s="175"/>
      <c r="AK84" s="175"/>
      <c r="AL84" s="175"/>
      <c r="AM84" s="175"/>
    </row>
    <row r="85" spans="1:39" s="176" customFormat="1" ht="11.25" x14ac:dyDescent="0.2">
      <c r="A85" s="181" t="s">
        <v>1168</v>
      </c>
      <c r="B85" s="200">
        <v>675000</v>
      </c>
      <c r="C85" s="200">
        <v>675000</v>
      </c>
      <c r="D85" s="200">
        <v>632000</v>
      </c>
      <c r="E85" s="200">
        <v>630000</v>
      </c>
      <c r="F85" s="200">
        <v>630000</v>
      </c>
      <c r="G85" s="200">
        <f t="shared" si="10"/>
        <v>0</v>
      </c>
      <c r="H85" s="175"/>
      <c r="I85" s="175"/>
      <c r="J85" s="175"/>
      <c r="K85" s="175"/>
      <c r="L85" s="175"/>
      <c r="M85" s="175"/>
      <c r="N85" s="175"/>
      <c r="O85" s="175"/>
      <c r="P85" s="175"/>
      <c r="Q85" s="175"/>
      <c r="R85" s="175"/>
      <c r="S85" s="175"/>
      <c r="T85" s="175"/>
      <c r="U85" s="175"/>
      <c r="V85" s="175"/>
      <c r="W85" s="175"/>
      <c r="X85" s="175"/>
      <c r="Y85" s="175"/>
      <c r="Z85" s="175"/>
      <c r="AA85" s="175"/>
      <c r="AB85" s="175"/>
      <c r="AC85" s="175"/>
      <c r="AD85" s="175"/>
      <c r="AE85" s="175"/>
      <c r="AF85" s="175"/>
      <c r="AG85" s="175"/>
      <c r="AH85" s="175"/>
      <c r="AI85" s="175"/>
      <c r="AJ85" s="175"/>
      <c r="AK85" s="175"/>
      <c r="AL85" s="175"/>
      <c r="AM85" s="175"/>
    </row>
    <row r="86" spans="1:39" s="176" customFormat="1" ht="11.25" hidden="1" x14ac:dyDescent="0.2">
      <c r="A86" s="181" t="s">
        <v>1169</v>
      </c>
      <c r="B86" s="200">
        <v>250000</v>
      </c>
      <c r="C86" s="200">
        <v>0</v>
      </c>
      <c r="D86" s="200">
        <v>0</v>
      </c>
      <c r="E86" s="200">
        <v>0</v>
      </c>
      <c r="F86" s="200">
        <v>0</v>
      </c>
      <c r="G86" s="200">
        <f t="shared" si="10"/>
        <v>0</v>
      </c>
      <c r="H86" s="175"/>
      <c r="I86" s="175"/>
      <c r="J86" s="175"/>
      <c r="K86" s="175"/>
      <c r="L86" s="175"/>
      <c r="M86" s="175"/>
      <c r="N86" s="175"/>
      <c r="O86" s="175"/>
      <c r="P86" s="175"/>
      <c r="Q86" s="175"/>
      <c r="R86" s="175"/>
      <c r="S86" s="175"/>
      <c r="T86" s="175"/>
      <c r="U86" s="175"/>
      <c r="V86" s="175"/>
      <c r="W86" s="175"/>
      <c r="X86" s="175"/>
      <c r="Y86" s="175"/>
      <c r="Z86" s="175"/>
      <c r="AA86" s="175"/>
      <c r="AB86" s="175"/>
      <c r="AC86" s="175"/>
      <c r="AD86" s="175"/>
      <c r="AE86" s="175"/>
      <c r="AF86" s="175"/>
      <c r="AG86" s="175"/>
      <c r="AH86" s="175"/>
      <c r="AI86" s="175"/>
      <c r="AJ86" s="175"/>
      <c r="AK86" s="175"/>
      <c r="AL86" s="175"/>
      <c r="AM86" s="175"/>
    </row>
    <row r="87" spans="1:39" s="176" customFormat="1" ht="11.25" x14ac:dyDescent="0.2">
      <c r="A87" s="185" t="s">
        <v>1170</v>
      </c>
      <c r="B87" s="209">
        <v>200000</v>
      </c>
      <c r="C87" s="209">
        <v>153098</v>
      </c>
      <c r="D87" s="209">
        <v>150000</v>
      </c>
      <c r="E87" s="200">
        <v>145000</v>
      </c>
      <c r="F87" s="200">
        <v>145000</v>
      </c>
      <c r="G87" s="200">
        <f t="shared" si="10"/>
        <v>0</v>
      </c>
      <c r="H87" s="175"/>
      <c r="I87" s="175"/>
      <c r="J87" s="175"/>
      <c r="K87" s="175"/>
      <c r="L87" s="175"/>
      <c r="M87" s="175"/>
      <c r="N87" s="175"/>
      <c r="O87" s="175"/>
      <c r="P87" s="175"/>
      <c r="Q87" s="175"/>
      <c r="R87" s="175"/>
      <c r="S87" s="175"/>
      <c r="T87" s="175"/>
      <c r="U87" s="175"/>
      <c r="V87" s="175"/>
      <c r="W87" s="175"/>
      <c r="X87" s="175"/>
      <c r="Y87" s="175"/>
      <c r="Z87" s="175"/>
      <c r="AA87" s="175"/>
      <c r="AB87" s="175"/>
      <c r="AC87" s="175"/>
      <c r="AD87" s="175"/>
      <c r="AE87" s="175"/>
      <c r="AF87" s="175"/>
      <c r="AG87" s="175"/>
      <c r="AH87" s="175"/>
      <c r="AI87" s="175"/>
      <c r="AJ87" s="175"/>
      <c r="AK87" s="175"/>
      <c r="AL87" s="175"/>
      <c r="AM87" s="175"/>
    </row>
    <row r="88" spans="1:39" s="176" customFormat="1" ht="11.25" x14ac:dyDescent="0.2">
      <c r="A88" s="181" t="s">
        <v>1171</v>
      </c>
      <c r="B88" s="200">
        <v>3000</v>
      </c>
      <c r="C88" s="200">
        <v>3000</v>
      </c>
      <c r="D88" s="200">
        <v>3000</v>
      </c>
      <c r="E88" s="200">
        <v>3500</v>
      </c>
      <c r="F88" s="200">
        <v>3500</v>
      </c>
      <c r="G88" s="200">
        <f t="shared" si="10"/>
        <v>0</v>
      </c>
      <c r="H88" s="175"/>
      <c r="I88" s="175"/>
      <c r="J88" s="175"/>
      <c r="K88" s="175"/>
      <c r="L88" s="175"/>
      <c r="M88" s="175"/>
      <c r="N88" s="175"/>
      <c r="O88" s="175"/>
      <c r="P88" s="175"/>
      <c r="Q88" s="175"/>
      <c r="R88" s="175"/>
      <c r="S88" s="175"/>
      <c r="T88" s="175"/>
      <c r="U88" s="175"/>
      <c r="V88" s="175"/>
      <c r="W88" s="175"/>
      <c r="X88" s="175"/>
      <c r="Y88" s="175"/>
      <c r="Z88" s="175"/>
      <c r="AA88" s="175"/>
      <c r="AB88" s="175"/>
      <c r="AC88" s="175"/>
      <c r="AD88" s="175"/>
      <c r="AE88" s="175"/>
      <c r="AF88" s="175"/>
      <c r="AG88" s="175"/>
      <c r="AH88" s="175"/>
      <c r="AI88" s="175"/>
      <c r="AJ88" s="175"/>
      <c r="AK88" s="175"/>
      <c r="AL88" s="175"/>
      <c r="AM88" s="175"/>
    </row>
    <row r="89" spans="1:39" s="176" customFormat="1" ht="11.25" hidden="1" x14ac:dyDescent="0.2">
      <c r="A89" s="181" t="s">
        <v>1231</v>
      </c>
      <c r="B89" s="200"/>
      <c r="C89" s="200"/>
      <c r="D89" s="196">
        <v>0</v>
      </c>
      <c r="E89" s="200"/>
      <c r="F89" s="200"/>
      <c r="G89" s="200">
        <f t="shared" si="10"/>
        <v>0</v>
      </c>
      <c r="H89" s="175"/>
      <c r="I89" s="175"/>
      <c r="J89" s="175"/>
      <c r="K89" s="175"/>
      <c r="L89" s="175"/>
      <c r="M89" s="175"/>
      <c r="N89" s="175"/>
      <c r="O89" s="175"/>
      <c r="P89" s="175"/>
      <c r="Q89" s="175"/>
      <c r="R89" s="175"/>
      <c r="S89" s="175"/>
      <c r="T89" s="175"/>
      <c r="U89" s="175"/>
      <c r="V89" s="175"/>
      <c r="W89" s="175"/>
      <c r="X89" s="175"/>
      <c r="Y89" s="175"/>
      <c r="Z89" s="175"/>
      <c r="AA89" s="175"/>
      <c r="AB89" s="175"/>
      <c r="AC89" s="175"/>
      <c r="AD89" s="175"/>
      <c r="AE89" s="175"/>
      <c r="AF89" s="175"/>
      <c r="AG89" s="175"/>
      <c r="AH89" s="175"/>
      <c r="AI89" s="175"/>
      <c r="AJ89" s="175"/>
      <c r="AK89" s="175"/>
      <c r="AL89" s="175"/>
      <c r="AM89" s="175"/>
    </row>
    <row r="90" spans="1:39" s="176" customFormat="1" ht="11.25" x14ac:dyDescent="0.2">
      <c r="A90" s="181" t="s">
        <v>1172</v>
      </c>
      <c r="B90" s="200">
        <v>0</v>
      </c>
      <c r="C90" s="200">
        <v>20000</v>
      </c>
      <c r="D90" s="200">
        <v>20000</v>
      </c>
      <c r="E90" s="200">
        <v>11000</v>
      </c>
      <c r="F90" s="200">
        <v>11000</v>
      </c>
      <c r="G90" s="200">
        <f t="shared" si="10"/>
        <v>0</v>
      </c>
      <c r="H90" s="175"/>
      <c r="I90" s="175"/>
      <c r="J90" s="175"/>
      <c r="K90" s="175"/>
      <c r="L90" s="175"/>
      <c r="M90" s="175"/>
      <c r="N90" s="175"/>
      <c r="O90" s="175"/>
      <c r="P90" s="175"/>
      <c r="Q90" s="175"/>
      <c r="R90" s="175"/>
      <c r="S90" s="175"/>
      <c r="T90" s="175"/>
      <c r="U90" s="175"/>
      <c r="V90" s="175"/>
      <c r="W90" s="175"/>
      <c r="X90" s="175"/>
      <c r="Y90" s="175"/>
      <c r="Z90" s="175"/>
      <c r="AA90" s="175"/>
      <c r="AB90" s="175"/>
      <c r="AC90" s="175"/>
      <c r="AD90" s="175"/>
      <c r="AE90" s="175"/>
      <c r="AF90" s="175"/>
      <c r="AG90" s="175"/>
      <c r="AH90" s="175"/>
      <c r="AI90" s="175"/>
      <c r="AJ90" s="175"/>
      <c r="AK90" s="175"/>
      <c r="AL90" s="175"/>
      <c r="AM90" s="175"/>
    </row>
    <row r="91" spans="1:39" s="176" customFormat="1" ht="11.25" hidden="1" x14ac:dyDescent="0.2">
      <c r="A91" s="181" t="s">
        <v>1232</v>
      </c>
      <c r="B91" s="200"/>
      <c r="C91" s="200"/>
      <c r="D91" s="200">
        <v>0</v>
      </c>
      <c r="E91" s="200">
        <v>0</v>
      </c>
      <c r="F91" s="200">
        <v>0</v>
      </c>
      <c r="G91" s="200">
        <f t="shared" si="10"/>
        <v>0</v>
      </c>
      <c r="H91" s="175"/>
      <c r="I91" s="175"/>
      <c r="J91" s="175"/>
      <c r="K91" s="175"/>
      <c r="L91" s="175"/>
      <c r="M91" s="175"/>
      <c r="N91" s="175"/>
      <c r="O91" s="175"/>
      <c r="P91" s="175"/>
      <c r="Q91" s="175"/>
      <c r="R91" s="175"/>
      <c r="S91" s="175"/>
      <c r="T91" s="175"/>
      <c r="U91" s="175"/>
      <c r="V91" s="175"/>
      <c r="W91" s="175"/>
      <c r="X91" s="175"/>
      <c r="Y91" s="175"/>
      <c r="Z91" s="175"/>
      <c r="AA91" s="175"/>
      <c r="AB91" s="175"/>
      <c r="AC91" s="175"/>
      <c r="AD91" s="175"/>
      <c r="AE91" s="175"/>
      <c r="AF91" s="175"/>
      <c r="AG91" s="175"/>
      <c r="AH91" s="175"/>
      <c r="AI91" s="175"/>
      <c r="AJ91" s="175"/>
      <c r="AK91" s="175"/>
      <c r="AL91" s="175"/>
      <c r="AM91" s="175"/>
    </row>
    <row r="92" spans="1:39" s="176" customFormat="1" ht="11.25" x14ac:dyDescent="0.2">
      <c r="A92" s="181" t="s">
        <v>1173</v>
      </c>
      <c r="B92" s="200">
        <v>440000</v>
      </c>
      <c r="C92" s="200">
        <v>0</v>
      </c>
      <c r="D92" s="200">
        <v>0</v>
      </c>
      <c r="E92" s="200">
        <v>100000</v>
      </c>
      <c r="F92" s="200">
        <v>100000</v>
      </c>
      <c r="G92" s="200">
        <f t="shared" si="10"/>
        <v>0</v>
      </c>
      <c r="H92" s="175"/>
      <c r="I92" s="175"/>
      <c r="J92" s="175"/>
      <c r="K92" s="175"/>
      <c r="L92" s="175"/>
      <c r="M92" s="175"/>
      <c r="N92" s="175"/>
      <c r="O92" s="175"/>
      <c r="P92" s="175"/>
      <c r="Q92" s="175"/>
      <c r="R92" s="175"/>
      <c r="S92" s="175"/>
      <c r="T92" s="175"/>
      <c r="U92" s="175"/>
      <c r="V92" s="175"/>
      <c r="W92" s="175"/>
      <c r="X92" s="175"/>
      <c r="Y92" s="175"/>
      <c r="Z92" s="175"/>
      <c r="AA92" s="175"/>
      <c r="AB92" s="175"/>
      <c r="AC92" s="175"/>
      <c r="AD92" s="175"/>
      <c r="AE92" s="175"/>
      <c r="AF92" s="175"/>
      <c r="AG92" s="175"/>
      <c r="AH92" s="175"/>
      <c r="AI92" s="175"/>
      <c r="AJ92" s="175"/>
      <c r="AK92" s="175"/>
      <c r="AL92" s="175"/>
      <c r="AM92" s="175"/>
    </row>
    <row r="93" spans="1:39" s="176" customFormat="1" ht="11.25" x14ac:dyDescent="0.2">
      <c r="A93" s="181" t="s">
        <v>1174</v>
      </c>
      <c r="B93" s="200">
        <v>6800000</v>
      </c>
      <c r="C93" s="200">
        <f>6800000</f>
        <v>6800000</v>
      </c>
      <c r="D93" s="200">
        <v>7000000</v>
      </c>
      <c r="E93" s="200">
        <v>7000000</v>
      </c>
      <c r="F93" s="200">
        <f>7000000+150000</f>
        <v>7150000</v>
      </c>
      <c r="G93" s="200">
        <f t="shared" si="10"/>
        <v>150000</v>
      </c>
      <c r="H93" s="175"/>
      <c r="I93" s="175"/>
      <c r="J93" s="175"/>
      <c r="K93" s="175"/>
      <c r="L93" s="175"/>
      <c r="M93" s="175"/>
      <c r="N93" s="175"/>
      <c r="O93" s="175"/>
      <c r="P93" s="175"/>
      <c r="Q93" s="175"/>
      <c r="R93" s="175"/>
      <c r="S93" s="175"/>
      <c r="T93" s="175"/>
      <c r="U93" s="175"/>
      <c r="V93" s="175"/>
      <c r="W93" s="175"/>
      <c r="X93" s="175"/>
      <c r="Y93" s="175"/>
      <c r="Z93" s="175"/>
      <c r="AA93" s="175"/>
      <c r="AB93" s="175"/>
      <c r="AC93" s="175"/>
      <c r="AD93" s="175"/>
      <c r="AE93" s="175"/>
      <c r="AF93" s="175"/>
      <c r="AG93" s="175"/>
      <c r="AH93" s="175"/>
      <c r="AI93" s="175"/>
      <c r="AJ93" s="175"/>
      <c r="AK93" s="175"/>
      <c r="AL93" s="175"/>
      <c r="AM93" s="175"/>
    </row>
    <row r="94" spans="1:39" s="176" customFormat="1" ht="11.25" x14ac:dyDescent="0.2">
      <c r="A94" s="181" t="s">
        <v>1308</v>
      </c>
      <c r="B94" s="200">
        <v>0</v>
      </c>
      <c r="C94" s="200">
        <v>0</v>
      </c>
      <c r="D94" s="200">
        <v>0</v>
      </c>
      <c r="E94" s="200">
        <v>300000</v>
      </c>
      <c r="F94" s="200">
        <v>300000</v>
      </c>
      <c r="G94" s="200">
        <f t="shared" si="10"/>
        <v>0</v>
      </c>
      <c r="H94" s="175"/>
      <c r="I94" s="175"/>
      <c r="J94" s="175"/>
      <c r="K94" s="175"/>
      <c r="L94" s="175"/>
      <c r="M94" s="175"/>
      <c r="N94" s="175"/>
      <c r="O94" s="175"/>
      <c r="P94" s="175"/>
      <c r="Q94" s="175"/>
      <c r="R94" s="175"/>
      <c r="S94" s="175"/>
      <c r="T94" s="175"/>
      <c r="U94" s="175"/>
      <c r="V94" s="175"/>
      <c r="W94" s="175"/>
      <c r="X94" s="175"/>
      <c r="Y94" s="175"/>
      <c r="Z94" s="175"/>
      <c r="AA94" s="175"/>
      <c r="AB94" s="175"/>
      <c r="AC94" s="175"/>
      <c r="AD94" s="175"/>
      <c r="AE94" s="175"/>
      <c r="AF94" s="175"/>
      <c r="AG94" s="175"/>
      <c r="AH94" s="175"/>
      <c r="AI94" s="175"/>
      <c r="AJ94" s="175"/>
      <c r="AK94" s="175"/>
      <c r="AL94" s="175"/>
      <c r="AM94" s="175"/>
    </row>
    <row r="95" spans="1:39" s="176" customFormat="1" ht="11.25" x14ac:dyDescent="0.2">
      <c r="A95" s="181" t="s">
        <v>1307</v>
      </c>
      <c r="B95" s="200">
        <v>16200000</v>
      </c>
      <c r="C95" s="200">
        <v>15950000</v>
      </c>
      <c r="D95" s="200">
        <v>11900000</v>
      </c>
      <c r="E95" s="196">
        <f>11900000+6000000</f>
        <v>17900000</v>
      </c>
      <c r="F95" s="196">
        <f>17500000+1500000</f>
        <v>19000000</v>
      </c>
      <c r="G95" s="196">
        <f t="shared" si="10"/>
        <v>1100000</v>
      </c>
      <c r="H95" s="175"/>
      <c r="I95" s="175"/>
      <c r="J95" s="175"/>
      <c r="K95" s="175"/>
      <c r="L95" s="175"/>
      <c r="M95" s="175"/>
      <c r="N95" s="175"/>
      <c r="O95" s="175"/>
      <c r="P95" s="175"/>
      <c r="Q95" s="175"/>
      <c r="R95" s="175"/>
      <c r="S95" s="175"/>
      <c r="T95" s="175"/>
      <c r="U95" s="175"/>
      <c r="V95" s="175"/>
      <c r="W95" s="175"/>
      <c r="X95" s="175"/>
      <c r="Y95" s="175"/>
      <c r="Z95" s="175"/>
      <c r="AA95" s="175"/>
      <c r="AB95" s="175"/>
      <c r="AC95" s="175"/>
      <c r="AD95" s="175"/>
      <c r="AE95" s="175"/>
      <c r="AF95" s="175"/>
      <c r="AG95" s="175"/>
      <c r="AH95" s="175"/>
      <c r="AI95" s="175"/>
      <c r="AJ95" s="175"/>
      <c r="AK95" s="175"/>
      <c r="AL95" s="175"/>
      <c r="AM95" s="175"/>
    </row>
    <row r="96" spans="1:39" s="176" customFormat="1" ht="11.25" x14ac:dyDescent="0.2">
      <c r="A96" s="181" t="s">
        <v>1175</v>
      </c>
      <c r="B96" s="200">
        <v>65000</v>
      </c>
      <c r="C96" s="200">
        <f t="shared" ref="C96:E96" si="11">60000+5000</f>
        <v>65000</v>
      </c>
      <c r="D96" s="200">
        <f t="shared" si="11"/>
        <v>65000</v>
      </c>
      <c r="E96" s="200">
        <f t="shared" si="11"/>
        <v>65000</v>
      </c>
      <c r="F96" s="200">
        <v>65000</v>
      </c>
      <c r="G96" s="200">
        <f t="shared" si="10"/>
        <v>0</v>
      </c>
      <c r="H96" s="175"/>
      <c r="I96" s="175"/>
      <c r="J96" s="175"/>
      <c r="K96" s="175"/>
      <c r="L96" s="175"/>
      <c r="M96" s="175"/>
      <c r="N96" s="175"/>
      <c r="O96" s="175"/>
      <c r="P96" s="175"/>
      <c r="Q96" s="175"/>
      <c r="R96" s="175"/>
      <c r="S96" s="175"/>
      <c r="T96" s="175"/>
      <c r="U96" s="175"/>
      <c r="V96" s="175"/>
      <c r="W96" s="175"/>
      <c r="X96" s="175"/>
      <c r="Y96" s="175"/>
      <c r="Z96" s="175"/>
      <c r="AA96" s="175"/>
      <c r="AB96" s="175"/>
      <c r="AC96" s="175"/>
      <c r="AD96" s="175"/>
      <c r="AE96" s="175"/>
      <c r="AF96" s="175"/>
      <c r="AG96" s="175"/>
      <c r="AH96" s="175"/>
      <c r="AI96" s="175"/>
      <c r="AJ96" s="175"/>
      <c r="AK96" s="175"/>
      <c r="AL96" s="175"/>
      <c r="AM96" s="175"/>
    </row>
    <row r="97" spans="1:39" s="176" customFormat="1" ht="11.25" x14ac:dyDescent="0.2">
      <c r="A97" s="181" t="s">
        <v>1176</v>
      </c>
      <c r="B97" s="200">
        <v>50000</v>
      </c>
      <c r="C97" s="200">
        <v>50000</v>
      </c>
      <c r="D97" s="200">
        <v>50000</v>
      </c>
      <c r="E97" s="200">
        <v>50000</v>
      </c>
      <c r="F97" s="200">
        <v>50000</v>
      </c>
      <c r="G97" s="200">
        <f t="shared" si="10"/>
        <v>0</v>
      </c>
      <c r="H97" s="175"/>
      <c r="I97" s="175"/>
      <c r="J97" s="175"/>
      <c r="K97" s="175"/>
      <c r="L97" s="175"/>
      <c r="M97" s="175"/>
      <c r="N97" s="175"/>
      <c r="O97" s="175"/>
      <c r="P97" s="175"/>
      <c r="Q97" s="175"/>
      <c r="R97" s="175"/>
      <c r="S97" s="175"/>
      <c r="T97" s="175"/>
      <c r="U97" s="175"/>
      <c r="V97" s="175"/>
      <c r="W97" s="175"/>
      <c r="X97" s="175"/>
      <c r="Y97" s="175"/>
      <c r="Z97" s="175"/>
      <c r="AA97" s="175"/>
      <c r="AB97" s="175"/>
      <c r="AC97" s="175"/>
      <c r="AD97" s="175"/>
      <c r="AE97" s="175"/>
      <c r="AF97" s="175"/>
      <c r="AG97" s="175"/>
      <c r="AH97" s="175"/>
      <c r="AI97" s="175"/>
      <c r="AJ97" s="175"/>
      <c r="AK97" s="175"/>
      <c r="AL97" s="175"/>
      <c r="AM97" s="175"/>
    </row>
    <row r="98" spans="1:39" s="176" customFormat="1" ht="11.25" x14ac:dyDescent="0.2">
      <c r="A98" s="181" t="s">
        <v>1177</v>
      </c>
      <c r="B98" s="211">
        <v>35000</v>
      </c>
      <c r="C98" s="211">
        <v>35000</v>
      </c>
      <c r="D98" s="211">
        <v>35000</v>
      </c>
      <c r="E98" s="211">
        <v>35000</v>
      </c>
      <c r="F98" s="211">
        <v>35000</v>
      </c>
      <c r="G98" s="211">
        <f t="shared" si="10"/>
        <v>0</v>
      </c>
      <c r="H98" s="175"/>
      <c r="I98" s="175"/>
      <c r="J98" s="175"/>
      <c r="K98" s="175"/>
      <c r="L98" s="175"/>
      <c r="M98" s="175"/>
      <c r="N98" s="175"/>
      <c r="O98" s="175"/>
      <c r="P98" s="175"/>
      <c r="Q98" s="175"/>
      <c r="R98" s="175"/>
      <c r="S98" s="175"/>
      <c r="T98" s="175"/>
      <c r="U98" s="175"/>
      <c r="V98" s="175"/>
      <c r="W98" s="175"/>
      <c r="X98" s="175"/>
      <c r="Y98" s="175"/>
      <c r="Z98" s="175"/>
      <c r="AA98" s="175"/>
      <c r="AB98" s="175"/>
      <c r="AC98" s="175"/>
      <c r="AD98" s="175"/>
      <c r="AE98" s="175"/>
      <c r="AF98" s="175"/>
      <c r="AG98" s="175"/>
      <c r="AH98" s="175"/>
      <c r="AI98" s="175"/>
      <c r="AJ98" s="175"/>
      <c r="AK98" s="175"/>
      <c r="AL98" s="175"/>
      <c r="AM98" s="175"/>
    </row>
    <row r="99" spans="1:39" s="176" customFormat="1" ht="11.25" x14ac:dyDescent="0.2">
      <c r="A99" s="184" t="s">
        <v>241</v>
      </c>
      <c r="B99" s="207">
        <f t="shared" ref="B99:D99" si="12">SUM(B65:B98)</f>
        <v>26058000</v>
      </c>
      <c r="C99" s="207">
        <f t="shared" si="12"/>
        <v>25091098</v>
      </c>
      <c r="D99" s="207">
        <f t="shared" si="12"/>
        <v>21695500</v>
      </c>
      <c r="E99" s="207">
        <f>SUM(E65:E98)</f>
        <v>28432000</v>
      </c>
      <c r="F99" s="207">
        <f>SUM(F65:F98)</f>
        <v>29157500</v>
      </c>
      <c r="G99" s="207">
        <f t="shared" si="10"/>
        <v>725500</v>
      </c>
      <c r="H99" s="175"/>
      <c r="I99" s="175"/>
      <c r="J99" s="175"/>
      <c r="K99" s="175"/>
      <c r="L99" s="175"/>
      <c r="M99" s="175"/>
      <c r="N99" s="175"/>
      <c r="O99" s="175"/>
      <c r="P99" s="175"/>
      <c r="Q99" s="175"/>
      <c r="R99" s="175"/>
      <c r="S99" s="175"/>
      <c r="T99" s="175"/>
      <c r="U99" s="175"/>
      <c r="V99" s="175"/>
      <c r="W99" s="175"/>
      <c r="X99" s="175"/>
      <c r="Y99" s="175"/>
      <c r="Z99" s="175"/>
      <c r="AA99" s="175"/>
      <c r="AB99" s="175"/>
      <c r="AC99" s="175"/>
      <c r="AD99" s="175"/>
      <c r="AE99" s="175"/>
      <c r="AF99" s="175"/>
      <c r="AG99" s="175"/>
      <c r="AH99" s="175"/>
      <c r="AI99" s="175"/>
      <c r="AJ99" s="175"/>
      <c r="AK99" s="175"/>
      <c r="AL99" s="175"/>
      <c r="AM99" s="175"/>
    </row>
    <row r="100" spans="1:39" s="176" customFormat="1" ht="11.25" x14ac:dyDescent="0.2">
      <c r="A100" s="265" t="s">
        <v>1211</v>
      </c>
      <c r="B100" s="200"/>
      <c r="C100" s="200"/>
      <c r="D100" s="200"/>
      <c r="E100" s="200"/>
      <c r="F100" s="200"/>
      <c r="G100" s="200"/>
      <c r="H100" s="175"/>
      <c r="I100" s="175"/>
      <c r="J100" s="175"/>
      <c r="K100" s="175"/>
      <c r="L100" s="175"/>
      <c r="M100" s="175"/>
      <c r="N100" s="175"/>
      <c r="O100" s="175"/>
      <c r="P100" s="175"/>
      <c r="Q100" s="175"/>
      <c r="R100" s="175"/>
      <c r="S100" s="175"/>
      <c r="T100" s="175"/>
      <c r="U100" s="175"/>
      <c r="V100" s="175"/>
      <c r="W100" s="175"/>
      <c r="X100" s="175"/>
      <c r="Y100" s="175"/>
      <c r="Z100" s="175"/>
      <c r="AA100" s="175"/>
      <c r="AB100" s="175"/>
      <c r="AC100" s="175"/>
      <c r="AD100" s="175"/>
      <c r="AE100" s="175"/>
      <c r="AF100" s="175"/>
      <c r="AG100" s="175"/>
      <c r="AH100" s="175"/>
      <c r="AI100" s="175"/>
      <c r="AJ100" s="175"/>
      <c r="AK100" s="175"/>
      <c r="AL100" s="175"/>
      <c r="AM100" s="175"/>
    </row>
    <row r="101" spans="1:39" s="176" customFormat="1" ht="11.25" x14ac:dyDescent="0.2">
      <c r="A101" s="188" t="s">
        <v>1178</v>
      </c>
      <c r="B101" s="200">
        <v>25000</v>
      </c>
      <c r="C101" s="200">
        <v>25000</v>
      </c>
      <c r="D101" s="200">
        <v>25000</v>
      </c>
      <c r="E101" s="200">
        <v>700000</v>
      </c>
      <c r="F101" s="200">
        <v>700000</v>
      </c>
      <c r="G101" s="200">
        <f>F101-E101</f>
        <v>0</v>
      </c>
      <c r="H101" s="175"/>
      <c r="I101" s="175"/>
      <c r="J101" s="175"/>
      <c r="K101" s="175"/>
      <c r="L101" s="175"/>
      <c r="M101" s="175"/>
      <c r="N101" s="175"/>
      <c r="O101" s="175"/>
      <c r="P101" s="175"/>
      <c r="Q101" s="175"/>
      <c r="R101" s="175"/>
      <c r="S101" s="175"/>
      <c r="T101" s="175"/>
      <c r="U101" s="175"/>
      <c r="V101" s="175"/>
      <c r="W101" s="175"/>
      <c r="X101" s="175"/>
      <c r="Y101" s="175"/>
      <c r="Z101" s="175"/>
      <c r="AA101" s="175"/>
      <c r="AB101" s="175"/>
      <c r="AC101" s="175"/>
      <c r="AD101" s="175"/>
      <c r="AE101" s="175"/>
      <c r="AF101" s="175"/>
      <c r="AG101" s="175"/>
      <c r="AH101" s="175"/>
      <c r="AI101" s="175"/>
      <c r="AJ101" s="175"/>
      <c r="AK101" s="175"/>
      <c r="AL101" s="175"/>
      <c r="AM101" s="175"/>
    </row>
    <row r="102" spans="1:39" s="176" customFormat="1" ht="11.25" x14ac:dyDescent="0.2">
      <c r="A102" s="184" t="s">
        <v>242</v>
      </c>
      <c r="B102" s="207">
        <f t="shared" ref="B102:C102" si="13">B101</f>
        <v>25000</v>
      </c>
      <c r="C102" s="207">
        <f t="shared" si="13"/>
        <v>25000</v>
      </c>
      <c r="D102" s="207">
        <f>D101</f>
        <v>25000</v>
      </c>
      <c r="E102" s="207">
        <f>E101</f>
        <v>700000</v>
      </c>
      <c r="F102" s="207">
        <f>F101</f>
        <v>700000</v>
      </c>
      <c r="G102" s="207">
        <f>F102-E102</f>
        <v>0</v>
      </c>
      <c r="H102" s="175"/>
      <c r="I102" s="175"/>
      <c r="J102" s="175"/>
      <c r="K102" s="175"/>
      <c r="L102" s="175"/>
      <c r="M102" s="175"/>
      <c r="N102" s="175"/>
      <c r="O102" s="175"/>
      <c r="P102" s="175"/>
      <c r="Q102" s="175"/>
      <c r="R102" s="175"/>
      <c r="S102" s="175"/>
      <c r="T102" s="175"/>
      <c r="U102" s="175"/>
      <c r="V102" s="175"/>
      <c r="W102" s="175"/>
      <c r="X102" s="175"/>
      <c r="Y102" s="175"/>
      <c r="Z102" s="175"/>
      <c r="AA102" s="175"/>
      <c r="AB102" s="175"/>
      <c r="AC102" s="175"/>
      <c r="AD102" s="175"/>
      <c r="AE102" s="175"/>
      <c r="AF102" s="175"/>
      <c r="AG102" s="175"/>
      <c r="AH102" s="175"/>
      <c r="AI102" s="175"/>
      <c r="AJ102" s="175"/>
      <c r="AK102" s="175"/>
      <c r="AL102" s="175"/>
      <c r="AM102" s="175"/>
    </row>
    <row r="103" spans="1:39" s="176" customFormat="1" ht="11.25" x14ac:dyDescent="0.2">
      <c r="A103" s="265" t="s">
        <v>1212</v>
      </c>
      <c r="B103" s="200"/>
      <c r="C103" s="200"/>
      <c r="D103" s="200"/>
      <c r="E103" s="200"/>
      <c r="F103" s="200"/>
      <c r="G103" s="200"/>
      <c r="H103" s="175"/>
      <c r="I103" s="175"/>
      <c r="J103" s="175"/>
      <c r="K103" s="175"/>
      <c r="L103" s="175"/>
      <c r="M103" s="175"/>
      <c r="N103" s="175"/>
      <c r="O103" s="175"/>
      <c r="P103" s="175"/>
      <c r="Q103" s="175"/>
      <c r="R103" s="175"/>
      <c r="S103" s="175"/>
      <c r="T103" s="175"/>
      <c r="U103" s="175"/>
      <c r="V103" s="175"/>
      <c r="W103" s="175"/>
      <c r="X103" s="175"/>
      <c r="Y103" s="175"/>
      <c r="Z103" s="175"/>
      <c r="AA103" s="175"/>
      <c r="AB103" s="175"/>
      <c r="AC103" s="175"/>
      <c r="AD103" s="175"/>
      <c r="AE103" s="175"/>
      <c r="AF103" s="175"/>
      <c r="AG103" s="175"/>
      <c r="AH103" s="175"/>
      <c r="AI103" s="175"/>
      <c r="AJ103" s="175"/>
      <c r="AK103" s="175"/>
      <c r="AL103" s="175"/>
      <c r="AM103" s="175"/>
    </row>
    <row r="104" spans="1:39" s="176" customFormat="1" ht="11.25" x14ac:dyDescent="0.2">
      <c r="A104" s="181" t="s">
        <v>1179</v>
      </c>
      <c r="B104" s="200">
        <v>5000</v>
      </c>
      <c r="C104" s="200">
        <v>5000</v>
      </c>
      <c r="D104" s="200">
        <v>5000</v>
      </c>
      <c r="E104" s="200">
        <v>6300</v>
      </c>
      <c r="F104" s="200">
        <v>10800</v>
      </c>
      <c r="G104" s="200">
        <f>F104-E104</f>
        <v>4500</v>
      </c>
      <c r="H104" s="175"/>
      <c r="I104" s="175"/>
      <c r="J104" s="175"/>
      <c r="K104" s="175"/>
      <c r="L104" s="175"/>
      <c r="M104" s="175"/>
      <c r="N104" s="175"/>
      <c r="O104" s="175"/>
      <c r="P104" s="175"/>
      <c r="Q104" s="175"/>
      <c r="R104" s="175"/>
      <c r="S104" s="175"/>
      <c r="T104" s="175"/>
      <c r="U104" s="175"/>
      <c r="V104" s="175"/>
      <c r="W104" s="175"/>
      <c r="X104" s="175"/>
      <c r="Y104" s="175"/>
      <c r="Z104" s="175"/>
      <c r="AA104" s="175"/>
      <c r="AB104" s="175"/>
      <c r="AC104" s="175"/>
      <c r="AD104" s="175"/>
      <c r="AE104" s="175"/>
      <c r="AF104" s="175"/>
      <c r="AG104" s="175"/>
      <c r="AH104" s="175"/>
      <c r="AI104" s="175"/>
      <c r="AJ104" s="175"/>
      <c r="AK104" s="175"/>
      <c r="AL104" s="175"/>
      <c r="AM104" s="175"/>
    </row>
    <row r="105" spans="1:39" s="176" customFormat="1" ht="11.25" x14ac:dyDescent="0.2">
      <c r="A105" s="181" t="s">
        <v>1180</v>
      </c>
      <c r="B105" s="200">
        <v>15000</v>
      </c>
      <c r="C105" s="200">
        <v>15000</v>
      </c>
      <c r="D105" s="200">
        <v>15000</v>
      </c>
      <c r="E105" s="200">
        <v>15000</v>
      </c>
      <c r="F105" s="200">
        <v>15000</v>
      </c>
      <c r="G105" s="200">
        <f>F105-E105</f>
        <v>0</v>
      </c>
      <c r="H105" s="175"/>
      <c r="I105" s="175"/>
      <c r="J105" s="175"/>
      <c r="K105" s="175"/>
      <c r="L105" s="175"/>
      <c r="M105" s="175"/>
      <c r="N105" s="175"/>
      <c r="O105" s="175"/>
      <c r="P105" s="175"/>
      <c r="Q105" s="175"/>
      <c r="R105" s="175"/>
      <c r="S105" s="175"/>
      <c r="T105" s="175"/>
      <c r="U105" s="175"/>
      <c r="V105" s="175"/>
      <c r="W105" s="175"/>
      <c r="X105" s="175"/>
      <c r="Y105" s="175"/>
      <c r="Z105" s="175"/>
      <c r="AA105" s="175"/>
      <c r="AB105" s="175"/>
      <c r="AC105" s="175"/>
      <c r="AD105" s="175"/>
      <c r="AE105" s="175"/>
      <c r="AF105" s="175"/>
      <c r="AG105" s="175"/>
      <c r="AH105" s="175"/>
      <c r="AI105" s="175"/>
      <c r="AJ105" s="175"/>
      <c r="AK105" s="175"/>
      <c r="AL105" s="175"/>
      <c r="AM105" s="175"/>
    </row>
    <row r="106" spans="1:39" s="176" customFormat="1" ht="11.25" x14ac:dyDescent="0.2">
      <c r="A106" s="181" t="s">
        <v>1181</v>
      </c>
      <c r="B106" s="200">
        <v>240000</v>
      </c>
      <c r="C106" s="200">
        <v>240000</v>
      </c>
      <c r="D106" s="200">
        <v>240000</v>
      </c>
      <c r="E106" s="200">
        <v>240000</v>
      </c>
      <c r="F106" s="200">
        <v>240000</v>
      </c>
      <c r="G106" s="200">
        <f>F106-E106</f>
        <v>0</v>
      </c>
      <c r="H106" s="175"/>
      <c r="I106" s="175"/>
      <c r="J106" s="175"/>
      <c r="K106" s="175"/>
      <c r="L106" s="175"/>
      <c r="M106" s="175"/>
      <c r="N106" s="175"/>
      <c r="O106" s="175"/>
      <c r="P106" s="175"/>
      <c r="Q106" s="175"/>
      <c r="R106" s="175"/>
      <c r="S106" s="175"/>
      <c r="T106" s="175"/>
      <c r="U106" s="175"/>
      <c r="V106" s="175"/>
      <c r="W106" s="175"/>
      <c r="X106" s="175"/>
      <c r="Y106" s="175"/>
      <c r="Z106" s="175"/>
      <c r="AA106" s="175"/>
      <c r="AB106" s="175"/>
      <c r="AC106" s="175"/>
      <c r="AD106" s="175"/>
      <c r="AE106" s="175"/>
      <c r="AF106" s="175"/>
      <c r="AG106" s="175"/>
      <c r="AH106" s="175"/>
      <c r="AI106" s="175"/>
      <c r="AJ106" s="175"/>
      <c r="AK106" s="175"/>
      <c r="AL106" s="175"/>
      <c r="AM106" s="175"/>
    </row>
    <row r="107" spans="1:39" s="176" customFormat="1" ht="11.25" x14ac:dyDescent="0.2">
      <c r="A107" s="181" t="s">
        <v>1182</v>
      </c>
      <c r="B107" s="200">
        <v>3000</v>
      </c>
      <c r="C107" s="200">
        <v>3000</v>
      </c>
      <c r="D107" s="200">
        <v>3000</v>
      </c>
      <c r="E107" s="200">
        <v>3000</v>
      </c>
      <c r="F107" s="200">
        <v>3000</v>
      </c>
      <c r="G107" s="200">
        <f>F107-E107</f>
        <v>0</v>
      </c>
      <c r="H107" s="175"/>
      <c r="I107" s="175"/>
      <c r="J107" s="175"/>
      <c r="K107" s="175"/>
      <c r="L107" s="175"/>
      <c r="M107" s="175"/>
      <c r="N107" s="175"/>
      <c r="O107" s="175"/>
      <c r="P107" s="175"/>
      <c r="Q107" s="175"/>
      <c r="R107" s="175"/>
      <c r="S107" s="175"/>
      <c r="T107" s="175"/>
      <c r="U107" s="175"/>
      <c r="V107" s="175"/>
      <c r="W107" s="175"/>
      <c r="X107" s="175"/>
      <c r="Y107" s="175"/>
      <c r="Z107" s="175"/>
      <c r="AA107" s="175"/>
      <c r="AB107" s="175"/>
      <c r="AC107" s="175"/>
      <c r="AD107" s="175"/>
      <c r="AE107" s="175"/>
      <c r="AF107" s="175"/>
      <c r="AG107" s="175"/>
      <c r="AH107" s="175"/>
      <c r="AI107" s="175"/>
      <c r="AJ107" s="175"/>
      <c r="AK107" s="175"/>
      <c r="AL107" s="175"/>
      <c r="AM107" s="175"/>
    </row>
    <row r="108" spans="1:39" s="176" customFormat="1" ht="11.25" x14ac:dyDescent="0.2">
      <c r="A108" s="191"/>
      <c r="B108" s="206">
        <f t="shared" ref="B108:C108" si="14">SUM(B104:B107)</f>
        <v>263000</v>
      </c>
      <c r="C108" s="206">
        <f t="shared" si="14"/>
        <v>263000</v>
      </c>
      <c r="D108" s="206">
        <f>SUM(D104:D107)</f>
        <v>263000</v>
      </c>
      <c r="E108" s="206">
        <f>SUM(E104:E107)</f>
        <v>264300</v>
      </c>
      <c r="F108" s="206">
        <f>SUM(F104:F107)</f>
        <v>268800</v>
      </c>
      <c r="G108" s="206">
        <f>F108-E108</f>
        <v>4500</v>
      </c>
      <c r="H108" s="175"/>
      <c r="I108" s="175"/>
      <c r="J108" s="175"/>
      <c r="K108" s="175"/>
      <c r="L108" s="175"/>
      <c r="M108" s="175"/>
      <c r="N108" s="175"/>
      <c r="O108" s="175"/>
      <c r="P108" s="175"/>
      <c r="Q108" s="175"/>
      <c r="R108" s="175"/>
      <c r="S108" s="175"/>
      <c r="T108" s="175"/>
      <c r="U108" s="175"/>
      <c r="V108" s="175"/>
      <c r="W108" s="175"/>
      <c r="X108" s="175"/>
      <c r="Y108" s="175"/>
      <c r="Z108" s="175"/>
      <c r="AA108" s="175"/>
      <c r="AB108" s="175"/>
      <c r="AC108" s="175"/>
      <c r="AD108" s="175"/>
      <c r="AE108" s="175"/>
      <c r="AF108" s="175"/>
      <c r="AG108" s="175"/>
      <c r="AH108" s="175"/>
      <c r="AI108" s="175"/>
      <c r="AJ108" s="175"/>
      <c r="AK108" s="175"/>
      <c r="AL108" s="175"/>
      <c r="AM108" s="175"/>
    </row>
    <row r="109" spans="1:39" s="176" customFormat="1" ht="11.25" x14ac:dyDescent="0.2">
      <c r="A109" s="265" t="s">
        <v>1213</v>
      </c>
      <c r="B109" s="200"/>
      <c r="C109" s="200"/>
      <c r="D109" s="200"/>
      <c r="E109" s="200"/>
      <c r="F109" s="200"/>
      <c r="G109" s="200"/>
      <c r="H109" s="175"/>
      <c r="I109" s="175"/>
      <c r="J109" s="175"/>
      <c r="K109" s="175"/>
      <c r="L109" s="175"/>
      <c r="M109" s="175"/>
      <c r="N109" s="175"/>
      <c r="O109" s="175"/>
      <c r="P109" s="175"/>
      <c r="Q109" s="175"/>
      <c r="R109" s="175"/>
      <c r="S109" s="175"/>
      <c r="T109" s="175"/>
      <c r="U109" s="175"/>
      <c r="V109" s="175"/>
      <c r="W109" s="175"/>
      <c r="X109" s="175"/>
      <c r="Y109" s="175"/>
      <c r="Z109" s="175"/>
      <c r="AA109" s="175"/>
      <c r="AB109" s="175"/>
      <c r="AC109" s="175"/>
      <c r="AD109" s="175"/>
      <c r="AE109" s="175"/>
      <c r="AF109" s="175"/>
      <c r="AG109" s="175"/>
      <c r="AH109" s="175"/>
      <c r="AI109" s="175"/>
      <c r="AJ109" s="175"/>
      <c r="AK109" s="175"/>
      <c r="AL109" s="175"/>
      <c r="AM109" s="175"/>
    </row>
    <row r="110" spans="1:39" s="176" customFormat="1" ht="11.25" x14ac:dyDescent="0.2">
      <c r="A110" s="181" t="s">
        <v>1183</v>
      </c>
      <c r="B110" s="200">
        <v>50000</v>
      </c>
      <c r="C110" s="200">
        <v>50000</v>
      </c>
      <c r="D110" s="200">
        <v>50000</v>
      </c>
      <c r="E110" s="200">
        <v>50000</v>
      </c>
      <c r="F110" s="200">
        <v>50000</v>
      </c>
      <c r="G110" s="200">
        <f t="shared" ref="G110:G118" si="15">F110-E110</f>
        <v>0</v>
      </c>
      <c r="H110" s="175"/>
      <c r="I110" s="175"/>
      <c r="J110" s="175"/>
      <c r="K110" s="175"/>
      <c r="L110" s="175"/>
      <c r="M110" s="175"/>
      <c r="N110" s="175"/>
      <c r="O110" s="175"/>
      <c r="P110" s="175"/>
      <c r="Q110" s="175"/>
      <c r="R110" s="175"/>
      <c r="S110" s="175"/>
      <c r="T110" s="175"/>
      <c r="U110" s="175"/>
      <c r="V110" s="175"/>
      <c r="W110" s="175"/>
      <c r="X110" s="175"/>
      <c r="Y110" s="175"/>
      <c r="Z110" s="175"/>
      <c r="AA110" s="175"/>
      <c r="AB110" s="175"/>
      <c r="AC110" s="175"/>
      <c r="AD110" s="175"/>
      <c r="AE110" s="175"/>
      <c r="AF110" s="175"/>
      <c r="AG110" s="175"/>
      <c r="AH110" s="175"/>
      <c r="AI110" s="175"/>
      <c r="AJ110" s="175"/>
      <c r="AK110" s="175"/>
      <c r="AL110" s="175"/>
      <c r="AM110" s="175"/>
    </row>
    <row r="111" spans="1:39" s="176" customFormat="1" ht="11.25" x14ac:dyDescent="0.2">
      <c r="A111" s="181" t="s">
        <v>1184</v>
      </c>
      <c r="B111" s="200">
        <v>100000</v>
      </c>
      <c r="C111" s="200">
        <v>100000</v>
      </c>
      <c r="D111" s="200">
        <v>100000</v>
      </c>
      <c r="E111" s="200">
        <v>200000</v>
      </c>
      <c r="F111" s="200">
        <v>100000</v>
      </c>
      <c r="G111" s="200">
        <f t="shared" si="15"/>
        <v>-100000</v>
      </c>
      <c r="H111" s="175"/>
      <c r="I111" s="175"/>
      <c r="J111" s="175"/>
      <c r="K111" s="175"/>
      <c r="L111" s="175"/>
      <c r="M111" s="175"/>
      <c r="N111" s="175"/>
      <c r="O111" s="175"/>
      <c r="P111" s="175"/>
      <c r="Q111" s="175"/>
      <c r="R111" s="175"/>
      <c r="S111" s="175"/>
      <c r="T111" s="175"/>
      <c r="U111" s="175"/>
      <c r="V111" s="175"/>
      <c r="W111" s="175"/>
      <c r="X111" s="175"/>
      <c r="Y111" s="175"/>
      <c r="Z111" s="175"/>
      <c r="AA111" s="175"/>
      <c r="AB111" s="175"/>
      <c r="AC111" s="175"/>
      <c r="AD111" s="175"/>
      <c r="AE111" s="175"/>
      <c r="AF111" s="175"/>
      <c r="AG111" s="175"/>
      <c r="AH111" s="175"/>
      <c r="AI111" s="175"/>
      <c r="AJ111" s="175"/>
      <c r="AK111" s="175"/>
      <c r="AL111" s="175"/>
      <c r="AM111" s="175"/>
    </row>
    <row r="112" spans="1:39" s="176" customFormat="1" ht="11.25" x14ac:dyDescent="0.2">
      <c r="A112" s="181" t="s">
        <v>1185</v>
      </c>
      <c r="B112" s="200">
        <v>5200000</v>
      </c>
      <c r="C112" s="200">
        <v>4500000</v>
      </c>
      <c r="D112" s="200">
        <v>4800000</v>
      </c>
      <c r="E112" s="200">
        <v>5000000</v>
      </c>
      <c r="F112" s="200">
        <v>5000000</v>
      </c>
      <c r="G112" s="200">
        <f t="shared" si="15"/>
        <v>0</v>
      </c>
      <c r="H112" s="175"/>
      <c r="I112" s="175"/>
      <c r="J112" s="175"/>
      <c r="K112" s="175"/>
      <c r="L112" s="175"/>
      <c r="M112" s="175"/>
      <c r="N112" s="175"/>
      <c r="O112" s="175"/>
      <c r="P112" s="175"/>
      <c r="Q112" s="175"/>
      <c r="R112" s="175"/>
      <c r="S112" s="175"/>
      <c r="T112" s="175"/>
      <c r="U112" s="175"/>
      <c r="V112" s="175"/>
      <c r="W112" s="175"/>
      <c r="X112" s="175"/>
      <c r="Y112" s="175"/>
      <c r="Z112" s="175"/>
      <c r="AA112" s="175"/>
      <c r="AB112" s="175"/>
      <c r="AC112" s="175"/>
      <c r="AD112" s="175"/>
      <c r="AE112" s="175"/>
      <c r="AF112" s="175"/>
      <c r="AG112" s="175"/>
      <c r="AH112" s="175"/>
      <c r="AI112" s="175"/>
      <c r="AJ112" s="175"/>
      <c r="AK112" s="175"/>
      <c r="AL112" s="175"/>
      <c r="AM112" s="175"/>
    </row>
    <row r="113" spans="1:39" s="176" customFormat="1" ht="11.25" x14ac:dyDescent="0.2">
      <c r="A113" s="181" t="s">
        <v>1502</v>
      </c>
      <c r="B113" s="200">
        <v>0</v>
      </c>
      <c r="C113" s="200">
        <v>0</v>
      </c>
      <c r="D113" s="200">
        <v>0</v>
      </c>
      <c r="E113" s="200">
        <v>0</v>
      </c>
      <c r="F113" s="200">
        <v>300000</v>
      </c>
      <c r="G113" s="200">
        <f t="shared" si="15"/>
        <v>300000</v>
      </c>
      <c r="H113" s="175"/>
      <c r="I113" s="175"/>
      <c r="J113" s="175"/>
      <c r="K113" s="175"/>
      <c r="L113" s="175"/>
      <c r="M113" s="175"/>
      <c r="N113" s="175"/>
      <c r="O113" s="175"/>
      <c r="P113" s="175"/>
      <c r="Q113" s="175"/>
      <c r="R113" s="175"/>
      <c r="S113" s="175"/>
      <c r="T113" s="175"/>
      <c r="U113" s="175"/>
      <c r="V113" s="175"/>
      <c r="W113" s="175"/>
      <c r="X113" s="175"/>
      <c r="Y113" s="175"/>
      <c r="Z113" s="175"/>
      <c r="AA113" s="175"/>
      <c r="AB113" s="175"/>
      <c r="AC113" s="175"/>
      <c r="AD113" s="175"/>
      <c r="AE113" s="175"/>
      <c r="AF113" s="175"/>
      <c r="AG113" s="175"/>
      <c r="AH113" s="175"/>
      <c r="AI113" s="175"/>
      <c r="AJ113" s="175"/>
      <c r="AK113" s="175"/>
      <c r="AL113" s="175"/>
      <c r="AM113" s="175"/>
    </row>
    <row r="114" spans="1:39" s="176" customFormat="1" ht="11.25" x14ac:dyDescent="0.2">
      <c r="A114" s="181" t="s">
        <v>1504</v>
      </c>
      <c r="B114" s="200">
        <v>0</v>
      </c>
      <c r="C114" s="200">
        <v>0</v>
      </c>
      <c r="D114" s="200">
        <v>0</v>
      </c>
      <c r="E114" s="200">
        <v>0</v>
      </c>
      <c r="F114" s="200">
        <v>500000</v>
      </c>
      <c r="G114" s="200">
        <f t="shared" si="15"/>
        <v>500000</v>
      </c>
      <c r="H114" s="175"/>
      <c r="I114" s="175"/>
      <c r="J114" s="175"/>
      <c r="K114" s="175"/>
      <c r="L114" s="175"/>
      <c r="M114" s="175"/>
      <c r="N114" s="175"/>
      <c r="O114" s="175"/>
      <c r="P114" s="175"/>
      <c r="Q114" s="175"/>
      <c r="R114" s="175"/>
      <c r="S114" s="175"/>
      <c r="T114" s="175"/>
      <c r="U114" s="175"/>
      <c r="V114" s="175"/>
      <c r="W114" s="175"/>
      <c r="X114" s="175"/>
      <c r="Y114" s="175"/>
      <c r="Z114" s="175"/>
      <c r="AA114" s="175"/>
      <c r="AB114" s="175"/>
      <c r="AC114" s="175"/>
      <c r="AD114" s="175"/>
      <c r="AE114" s="175"/>
      <c r="AF114" s="175"/>
      <c r="AG114" s="175"/>
      <c r="AH114" s="175"/>
      <c r="AI114" s="175"/>
      <c r="AJ114" s="175"/>
      <c r="AK114" s="175"/>
      <c r="AL114" s="175"/>
      <c r="AM114" s="175"/>
    </row>
    <row r="115" spans="1:39" s="176" customFormat="1" ht="11.25" hidden="1" x14ac:dyDescent="0.2">
      <c r="A115" s="181" t="s">
        <v>1233</v>
      </c>
      <c r="B115" s="200">
        <v>0</v>
      </c>
      <c r="C115" s="200">
        <v>0</v>
      </c>
      <c r="D115" s="200">
        <v>0</v>
      </c>
      <c r="E115" s="200">
        <v>0</v>
      </c>
      <c r="F115" s="200">
        <v>0</v>
      </c>
      <c r="G115" s="200">
        <f t="shared" si="15"/>
        <v>0</v>
      </c>
      <c r="H115" s="175"/>
      <c r="I115" s="175"/>
      <c r="J115" s="175"/>
      <c r="K115" s="175"/>
      <c r="L115" s="175"/>
      <c r="M115" s="175"/>
      <c r="N115" s="175"/>
      <c r="O115" s="175"/>
      <c r="P115" s="175"/>
      <c r="Q115" s="175"/>
      <c r="R115" s="175"/>
      <c r="S115" s="175"/>
      <c r="T115" s="175"/>
      <c r="U115" s="175"/>
      <c r="V115" s="175"/>
      <c r="W115" s="175"/>
      <c r="X115" s="175"/>
      <c r="Y115" s="175"/>
      <c r="Z115" s="175"/>
      <c r="AA115" s="175"/>
      <c r="AB115" s="175"/>
      <c r="AC115" s="175"/>
      <c r="AD115" s="175"/>
      <c r="AE115" s="175"/>
      <c r="AF115" s="175"/>
      <c r="AG115" s="175"/>
      <c r="AH115" s="175"/>
      <c r="AI115" s="175"/>
      <c r="AJ115" s="175"/>
      <c r="AK115" s="175"/>
      <c r="AL115" s="175"/>
      <c r="AM115" s="175"/>
    </row>
    <row r="116" spans="1:39" s="176" customFormat="1" ht="11.25" x14ac:dyDescent="0.2">
      <c r="A116" s="188" t="s">
        <v>1186</v>
      </c>
      <c r="B116" s="200">
        <v>3000</v>
      </c>
      <c r="C116" s="200">
        <v>8000</v>
      </c>
      <c r="D116" s="200">
        <v>8000</v>
      </c>
      <c r="E116" s="200">
        <v>8000</v>
      </c>
      <c r="F116" s="200">
        <v>8000</v>
      </c>
      <c r="G116" s="200">
        <f t="shared" si="15"/>
        <v>0</v>
      </c>
      <c r="H116" s="175"/>
      <c r="I116" s="175"/>
      <c r="J116" s="175"/>
      <c r="K116" s="175"/>
      <c r="L116" s="175"/>
      <c r="M116" s="175"/>
      <c r="N116" s="175"/>
      <c r="O116" s="175"/>
      <c r="P116" s="175"/>
      <c r="Q116" s="175"/>
      <c r="R116" s="175"/>
      <c r="S116" s="175"/>
      <c r="T116" s="175"/>
      <c r="U116" s="175"/>
      <c r="V116" s="175"/>
      <c r="W116" s="175"/>
      <c r="X116" s="175"/>
      <c r="Y116" s="175"/>
      <c r="Z116" s="175"/>
      <c r="AA116" s="175"/>
      <c r="AB116" s="175"/>
      <c r="AC116" s="175"/>
      <c r="AD116" s="175"/>
      <c r="AE116" s="175"/>
      <c r="AF116" s="175"/>
      <c r="AG116" s="175"/>
      <c r="AH116" s="175"/>
      <c r="AI116" s="175"/>
      <c r="AJ116" s="175"/>
      <c r="AK116" s="175"/>
      <c r="AL116" s="175"/>
      <c r="AM116" s="175"/>
    </row>
    <row r="117" spans="1:39" s="176" customFormat="1" ht="11.25" x14ac:dyDescent="0.2">
      <c r="A117" s="191"/>
      <c r="B117" s="206">
        <f t="shared" ref="B117:C117" si="16">SUM(B110:B116)</f>
        <v>5353000</v>
      </c>
      <c r="C117" s="206">
        <f t="shared" si="16"/>
        <v>4658000</v>
      </c>
      <c r="D117" s="206">
        <f>SUM(D110:D116)</f>
        <v>4958000</v>
      </c>
      <c r="E117" s="206">
        <f>SUM(E110:E116)</f>
        <v>5258000</v>
      </c>
      <c r="F117" s="206">
        <f>SUM(F110:F116)</f>
        <v>5958000</v>
      </c>
      <c r="G117" s="206">
        <f t="shared" si="15"/>
        <v>700000</v>
      </c>
      <c r="H117" s="175"/>
      <c r="I117" s="175"/>
      <c r="J117" s="175"/>
      <c r="K117" s="175"/>
      <c r="L117" s="175"/>
      <c r="M117" s="175"/>
      <c r="N117" s="175"/>
      <c r="O117" s="175"/>
      <c r="P117" s="175"/>
      <c r="Q117" s="175"/>
      <c r="R117" s="175"/>
      <c r="S117" s="175"/>
      <c r="T117" s="175"/>
      <c r="U117" s="175"/>
      <c r="V117" s="175"/>
      <c r="W117" s="175"/>
      <c r="X117" s="175"/>
      <c r="Y117" s="175"/>
      <c r="Z117" s="175"/>
      <c r="AA117" s="175"/>
      <c r="AB117" s="175"/>
      <c r="AC117" s="175"/>
      <c r="AD117" s="175"/>
      <c r="AE117" s="175"/>
      <c r="AF117" s="175"/>
      <c r="AG117" s="175"/>
      <c r="AH117" s="175"/>
      <c r="AI117" s="175"/>
      <c r="AJ117" s="175"/>
      <c r="AK117" s="175"/>
      <c r="AL117" s="175"/>
      <c r="AM117" s="175"/>
    </row>
    <row r="118" spans="1:39" s="176" customFormat="1" ht="11.25" x14ac:dyDescent="0.2">
      <c r="A118" s="184" t="s">
        <v>14</v>
      </c>
      <c r="B118" s="207">
        <f t="shared" ref="B118:C118" si="17">B117+B108</f>
        <v>5616000</v>
      </c>
      <c r="C118" s="207">
        <f t="shared" si="17"/>
        <v>4921000</v>
      </c>
      <c r="D118" s="207">
        <f>D117+D108</f>
        <v>5221000</v>
      </c>
      <c r="E118" s="207">
        <f>E117+E108</f>
        <v>5522300</v>
      </c>
      <c r="F118" s="207">
        <f>F117+F108</f>
        <v>6226800</v>
      </c>
      <c r="G118" s="207">
        <f t="shared" si="15"/>
        <v>704500</v>
      </c>
      <c r="H118" s="175"/>
      <c r="I118" s="175"/>
      <c r="J118" s="175"/>
      <c r="K118" s="175"/>
      <c r="L118" s="175"/>
      <c r="M118" s="175"/>
      <c r="N118" s="175"/>
      <c r="O118" s="175"/>
      <c r="P118" s="175"/>
      <c r="Q118" s="175"/>
      <c r="R118" s="175"/>
      <c r="S118" s="175"/>
      <c r="T118" s="175"/>
      <c r="U118" s="175"/>
      <c r="V118" s="175"/>
      <c r="W118" s="175"/>
      <c r="X118" s="175"/>
      <c r="Y118" s="175"/>
      <c r="Z118" s="175"/>
      <c r="AA118" s="175"/>
      <c r="AB118" s="175"/>
      <c r="AC118" s="175"/>
      <c r="AD118" s="175"/>
      <c r="AE118" s="175"/>
      <c r="AF118" s="175"/>
      <c r="AG118" s="175"/>
      <c r="AH118" s="175"/>
      <c r="AI118" s="175"/>
      <c r="AJ118" s="175"/>
      <c r="AK118" s="175"/>
      <c r="AL118" s="175"/>
      <c r="AM118" s="175"/>
    </row>
    <row r="119" spans="1:39" s="176" customFormat="1" ht="11.25" x14ac:dyDescent="0.2">
      <c r="A119" s="265" t="s">
        <v>1214</v>
      </c>
      <c r="B119" s="200"/>
      <c r="C119" s="200"/>
      <c r="D119" s="200"/>
      <c r="E119" s="200"/>
      <c r="F119" s="200"/>
      <c r="G119" s="200"/>
      <c r="H119" s="175"/>
      <c r="I119" s="175"/>
      <c r="J119" s="175"/>
      <c r="K119" s="175"/>
      <c r="L119" s="175"/>
      <c r="M119" s="175"/>
      <c r="N119" s="175"/>
      <c r="O119" s="175"/>
      <c r="P119" s="175"/>
      <c r="Q119" s="175"/>
      <c r="R119" s="175"/>
      <c r="S119" s="175"/>
      <c r="T119" s="175"/>
      <c r="U119" s="175"/>
      <c r="V119" s="175"/>
      <c r="W119" s="175"/>
      <c r="X119" s="175"/>
      <c r="Y119" s="175"/>
      <c r="Z119" s="175"/>
      <c r="AA119" s="175"/>
      <c r="AB119" s="175"/>
      <c r="AC119" s="175"/>
      <c r="AD119" s="175"/>
      <c r="AE119" s="175"/>
      <c r="AF119" s="175"/>
      <c r="AG119" s="175"/>
      <c r="AH119" s="175"/>
      <c r="AI119" s="175"/>
      <c r="AJ119" s="175"/>
      <c r="AK119" s="175"/>
      <c r="AL119" s="175"/>
      <c r="AM119" s="175"/>
    </row>
    <row r="120" spans="1:39" s="176" customFormat="1" ht="11.25" x14ac:dyDescent="0.2">
      <c r="A120" s="181" t="s">
        <v>1187</v>
      </c>
      <c r="B120" s="200">
        <v>1091275</v>
      </c>
      <c r="C120" s="200">
        <v>1091275</v>
      </c>
      <c r="D120" s="200">
        <v>1091275</v>
      </c>
      <c r="E120" s="200">
        <v>1091275</v>
      </c>
      <c r="F120" s="200">
        <v>1091275</v>
      </c>
      <c r="G120" s="200">
        <f t="shared" ref="G120:G132" si="18">F120-E120</f>
        <v>0</v>
      </c>
      <c r="H120" s="175"/>
      <c r="I120" s="175"/>
      <c r="J120" s="175"/>
      <c r="K120" s="175"/>
      <c r="L120" s="175"/>
      <c r="M120" s="175"/>
      <c r="N120" s="175"/>
      <c r="O120" s="175"/>
      <c r="P120" s="175"/>
      <c r="Q120" s="175"/>
      <c r="R120" s="175"/>
      <c r="S120" s="175"/>
      <c r="T120" s="175"/>
      <c r="U120" s="175"/>
      <c r="V120" s="175"/>
      <c r="W120" s="175"/>
      <c r="X120" s="175"/>
      <c r="Y120" s="175"/>
      <c r="Z120" s="175"/>
      <c r="AA120" s="175"/>
      <c r="AB120" s="175"/>
      <c r="AC120" s="175"/>
      <c r="AD120" s="175"/>
      <c r="AE120" s="175"/>
      <c r="AF120" s="175"/>
      <c r="AG120" s="175"/>
      <c r="AH120" s="175"/>
      <c r="AI120" s="175"/>
      <c r="AJ120" s="175"/>
      <c r="AK120" s="175"/>
      <c r="AL120" s="175"/>
      <c r="AM120" s="175"/>
    </row>
    <row r="121" spans="1:39" s="176" customFormat="1" ht="11.25" hidden="1" x14ac:dyDescent="0.2">
      <c r="A121" s="181" t="s">
        <v>1234</v>
      </c>
      <c r="B121" s="200">
        <v>0</v>
      </c>
      <c r="C121" s="200">
        <v>0</v>
      </c>
      <c r="D121" s="200">
        <v>0</v>
      </c>
      <c r="E121" s="200">
        <v>0</v>
      </c>
      <c r="F121" s="200">
        <v>0</v>
      </c>
      <c r="G121" s="200">
        <f t="shared" si="18"/>
        <v>0</v>
      </c>
      <c r="H121" s="175"/>
      <c r="I121" s="175"/>
      <c r="J121" s="175"/>
      <c r="K121" s="175"/>
      <c r="L121" s="175"/>
      <c r="M121" s="175"/>
      <c r="N121" s="175"/>
      <c r="O121" s="175"/>
      <c r="P121" s="175"/>
      <c r="Q121" s="175"/>
      <c r="R121" s="175"/>
      <c r="S121" s="175"/>
      <c r="T121" s="175"/>
      <c r="U121" s="175"/>
      <c r="V121" s="175"/>
      <c r="W121" s="175"/>
      <c r="X121" s="175"/>
      <c r="Y121" s="175"/>
      <c r="Z121" s="175"/>
      <c r="AA121" s="175"/>
      <c r="AB121" s="175"/>
      <c r="AC121" s="175"/>
      <c r="AD121" s="175"/>
      <c r="AE121" s="175"/>
      <c r="AF121" s="175"/>
      <c r="AG121" s="175"/>
      <c r="AH121" s="175"/>
      <c r="AI121" s="175"/>
      <c r="AJ121" s="175"/>
      <c r="AK121" s="175"/>
      <c r="AL121" s="175"/>
      <c r="AM121" s="175"/>
    </row>
    <row r="122" spans="1:39" s="176" customFormat="1" ht="11.25" hidden="1" x14ac:dyDescent="0.2">
      <c r="A122" s="181" t="s">
        <v>1235</v>
      </c>
      <c r="B122" s="200">
        <v>0</v>
      </c>
      <c r="C122" s="200">
        <v>0</v>
      </c>
      <c r="D122" s="200">
        <v>0</v>
      </c>
      <c r="E122" s="200">
        <v>0</v>
      </c>
      <c r="F122" s="200">
        <v>0</v>
      </c>
      <c r="G122" s="200">
        <f t="shared" si="18"/>
        <v>0</v>
      </c>
      <c r="H122" s="175"/>
      <c r="I122" s="175"/>
      <c r="J122" s="175"/>
      <c r="K122" s="175"/>
      <c r="L122" s="175"/>
      <c r="M122" s="175"/>
      <c r="N122" s="175"/>
      <c r="O122" s="175"/>
      <c r="P122" s="175"/>
      <c r="Q122" s="175"/>
      <c r="R122" s="175"/>
      <c r="S122" s="175"/>
      <c r="T122" s="175"/>
      <c r="U122" s="175"/>
      <c r="V122" s="175"/>
      <c r="W122" s="175"/>
      <c r="X122" s="175"/>
      <c r="Y122" s="175"/>
      <c r="Z122" s="175"/>
      <c r="AA122" s="175"/>
      <c r="AB122" s="175"/>
      <c r="AC122" s="175"/>
      <c r="AD122" s="175"/>
      <c r="AE122" s="175"/>
      <c r="AF122" s="175"/>
      <c r="AG122" s="175"/>
      <c r="AH122" s="175"/>
      <c r="AI122" s="175"/>
      <c r="AJ122" s="175"/>
      <c r="AK122" s="175"/>
      <c r="AL122" s="175"/>
      <c r="AM122" s="175"/>
    </row>
    <row r="123" spans="1:39" s="176" customFormat="1" ht="11.25" x14ac:dyDescent="0.2">
      <c r="A123" s="181" t="s">
        <v>1188</v>
      </c>
      <c r="B123" s="200">
        <v>45000</v>
      </c>
      <c r="C123" s="200">
        <v>45000</v>
      </c>
      <c r="D123" s="200">
        <v>45000</v>
      </c>
      <c r="E123" s="200">
        <v>45000</v>
      </c>
      <c r="F123" s="200">
        <v>45000</v>
      </c>
      <c r="G123" s="200">
        <f t="shared" si="18"/>
        <v>0</v>
      </c>
      <c r="H123" s="175"/>
      <c r="I123" s="175"/>
      <c r="J123" s="175"/>
      <c r="K123" s="175"/>
      <c r="L123" s="175"/>
      <c r="M123" s="175"/>
      <c r="N123" s="175"/>
      <c r="O123" s="175"/>
      <c r="P123" s="175"/>
      <c r="Q123" s="175"/>
      <c r="R123" s="175"/>
      <c r="S123" s="175"/>
      <c r="T123" s="175"/>
      <c r="U123" s="175"/>
      <c r="V123" s="175"/>
      <c r="W123" s="175"/>
      <c r="X123" s="175"/>
      <c r="Y123" s="175"/>
      <c r="Z123" s="175"/>
      <c r="AA123" s="175"/>
      <c r="AB123" s="175"/>
      <c r="AC123" s="175"/>
      <c r="AD123" s="175"/>
      <c r="AE123" s="175"/>
      <c r="AF123" s="175"/>
      <c r="AG123" s="175"/>
      <c r="AH123" s="175"/>
      <c r="AI123" s="175"/>
      <c r="AJ123" s="175"/>
      <c r="AK123" s="175"/>
      <c r="AL123" s="175"/>
      <c r="AM123" s="175"/>
    </row>
    <row r="124" spans="1:39" s="176" customFormat="1" ht="11.25" x14ac:dyDescent="0.2">
      <c r="A124" s="181" t="s">
        <v>1189</v>
      </c>
      <c r="B124" s="200">
        <v>608400</v>
      </c>
      <c r="C124" s="200">
        <v>608400</v>
      </c>
      <c r="D124" s="200">
        <v>608400</v>
      </c>
      <c r="E124" s="200">
        <v>608400</v>
      </c>
      <c r="F124" s="200">
        <v>608400</v>
      </c>
      <c r="G124" s="200">
        <f t="shared" si="18"/>
        <v>0</v>
      </c>
      <c r="H124" s="175"/>
      <c r="I124" s="175"/>
      <c r="J124" s="175"/>
      <c r="K124" s="175"/>
      <c r="L124" s="175"/>
      <c r="M124" s="175"/>
      <c r="N124" s="175"/>
      <c r="O124" s="175"/>
      <c r="P124" s="175"/>
      <c r="Q124" s="175"/>
      <c r="R124" s="175"/>
      <c r="S124" s="175"/>
      <c r="T124" s="175"/>
      <c r="U124" s="175"/>
      <c r="V124" s="175"/>
      <c r="W124" s="175"/>
      <c r="X124" s="175"/>
      <c r="Y124" s="175"/>
      <c r="Z124" s="175"/>
      <c r="AA124" s="175"/>
      <c r="AB124" s="175"/>
      <c r="AC124" s="175"/>
      <c r="AD124" s="175"/>
      <c r="AE124" s="175"/>
      <c r="AF124" s="175"/>
      <c r="AG124" s="175"/>
      <c r="AH124" s="175"/>
      <c r="AI124" s="175"/>
      <c r="AJ124" s="175"/>
      <c r="AK124" s="175"/>
      <c r="AL124" s="175"/>
      <c r="AM124" s="175"/>
    </row>
    <row r="125" spans="1:39" s="176" customFormat="1" ht="11.25" x14ac:dyDescent="0.2">
      <c r="A125" s="181" t="s">
        <v>1190</v>
      </c>
      <c r="B125" s="200">
        <v>65000</v>
      </c>
      <c r="C125" s="200">
        <v>65000</v>
      </c>
      <c r="D125" s="200">
        <v>65000</v>
      </c>
      <c r="E125" s="200">
        <v>65000</v>
      </c>
      <c r="F125" s="200">
        <v>65000</v>
      </c>
      <c r="G125" s="200">
        <f t="shared" si="18"/>
        <v>0</v>
      </c>
      <c r="H125" s="175"/>
      <c r="I125" s="175"/>
      <c r="J125" s="175"/>
      <c r="K125" s="175"/>
      <c r="L125" s="175"/>
      <c r="M125" s="175"/>
      <c r="N125" s="175"/>
      <c r="O125" s="175"/>
      <c r="P125" s="175"/>
      <c r="Q125" s="175"/>
      <c r="R125" s="175"/>
      <c r="S125" s="175"/>
      <c r="T125" s="175"/>
      <c r="U125" s="175"/>
      <c r="V125" s="175"/>
      <c r="W125" s="175"/>
      <c r="X125" s="175"/>
      <c r="Y125" s="175"/>
      <c r="Z125" s="175"/>
      <c r="AA125" s="175"/>
      <c r="AB125" s="175"/>
      <c r="AC125" s="175"/>
      <c r="AD125" s="175"/>
      <c r="AE125" s="175"/>
      <c r="AF125" s="175"/>
      <c r="AG125" s="175"/>
      <c r="AH125" s="175"/>
      <c r="AI125" s="175"/>
      <c r="AJ125" s="175"/>
      <c r="AK125" s="175"/>
      <c r="AL125" s="175"/>
      <c r="AM125" s="175"/>
    </row>
    <row r="126" spans="1:39" s="176" customFormat="1" ht="11.25" hidden="1" x14ac:dyDescent="0.2">
      <c r="A126" s="181" t="s">
        <v>1236</v>
      </c>
      <c r="B126" s="200">
        <v>0</v>
      </c>
      <c r="C126" s="200">
        <v>0</v>
      </c>
      <c r="D126" s="200">
        <v>0</v>
      </c>
      <c r="E126" s="200">
        <v>0</v>
      </c>
      <c r="F126" s="200">
        <v>0</v>
      </c>
      <c r="G126" s="200">
        <f t="shared" si="18"/>
        <v>0</v>
      </c>
      <c r="H126" s="175"/>
      <c r="I126" s="175"/>
      <c r="J126" s="175"/>
      <c r="K126" s="175"/>
      <c r="L126" s="175"/>
      <c r="M126" s="175"/>
      <c r="N126" s="175"/>
      <c r="O126" s="175"/>
      <c r="P126" s="175"/>
      <c r="Q126" s="175"/>
      <c r="R126" s="175"/>
      <c r="S126" s="175"/>
      <c r="T126" s="175"/>
      <c r="U126" s="175"/>
      <c r="V126" s="175"/>
      <c r="W126" s="175"/>
      <c r="X126" s="175"/>
      <c r="Y126" s="175"/>
      <c r="Z126" s="175"/>
      <c r="AA126" s="175"/>
      <c r="AB126" s="175"/>
      <c r="AC126" s="175"/>
      <c r="AD126" s="175"/>
      <c r="AE126" s="175"/>
      <c r="AF126" s="175"/>
      <c r="AG126" s="175"/>
      <c r="AH126" s="175"/>
      <c r="AI126" s="175"/>
      <c r="AJ126" s="175"/>
      <c r="AK126" s="175"/>
      <c r="AL126" s="175"/>
      <c r="AM126" s="175"/>
    </row>
    <row r="127" spans="1:39" s="176" customFormat="1" ht="11.25" x14ac:dyDescent="0.2">
      <c r="A127" s="181" t="s">
        <v>1191</v>
      </c>
      <c r="B127" s="200">
        <v>75000</v>
      </c>
      <c r="C127" s="200">
        <v>75000</v>
      </c>
      <c r="D127" s="200">
        <v>75000</v>
      </c>
      <c r="E127" s="200">
        <v>75000</v>
      </c>
      <c r="F127" s="200">
        <v>75000</v>
      </c>
      <c r="G127" s="200">
        <f t="shared" si="18"/>
        <v>0</v>
      </c>
      <c r="H127" s="175"/>
      <c r="I127" s="175"/>
      <c r="J127" s="175"/>
      <c r="K127" s="175"/>
      <c r="L127" s="175"/>
      <c r="M127" s="175"/>
      <c r="N127" s="175"/>
      <c r="O127" s="175"/>
      <c r="P127" s="175"/>
      <c r="Q127" s="175"/>
      <c r="R127" s="175"/>
      <c r="S127" s="175"/>
      <c r="T127" s="175"/>
      <c r="U127" s="175"/>
      <c r="V127" s="175"/>
      <c r="W127" s="175"/>
      <c r="X127" s="175"/>
      <c r="Y127" s="175"/>
      <c r="Z127" s="175"/>
      <c r="AA127" s="175"/>
      <c r="AB127" s="175"/>
      <c r="AC127" s="175"/>
      <c r="AD127" s="175"/>
      <c r="AE127" s="175"/>
      <c r="AF127" s="175"/>
      <c r="AG127" s="175"/>
      <c r="AH127" s="175"/>
      <c r="AI127" s="175"/>
      <c r="AJ127" s="175"/>
      <c r="AK127" s="175"/>
      <c r="AL127" s="175"/>
      <c r="AM127" s="175"/>
    </row>
    <row r="128" spans="1:39" s="176" customFormat="1" ht="11.25" x14ac:dyDescent="0.2">
      <c r="A128" s="181" t="s">
        <v>1192</v>
      </c>
      <c r="B128" s="200">
        <v>2000000</v>
      </c>
      <c r="C128" s="200">
        <v>1500000</v>
      </c>
      <c r="D128" s="200">
        <v>1500000</v>
      </c>
      <c r="E128" s="200">
        <f>1500000+1100000</f>
        <v>2600000</v>
      </c>
      <c r="F128" s="200">
        <f>3750000+250000</f>
        <v>4000000</v>
      </c>
      <c r="G128" s="200">
        <f t="shared" si="18"/>
        <v>1400000</v>
      </c>
      <c r="H128" s="175"/>
      <c r="I128" s="175"/>
      <c r="J128" s="175"/>
      <c r="K128" s="175"/>
      <c r="L128" s="175"/>
      <c r="M128" s="175"/>
      <c r="N128" s="175"/>
      <c r="O128" s="175"/>
      <c r="P128" s="175"/>
      <c r="Q128" s="175"/>
      <c r="R128" s="175"/>
      <c r="S128" s="175"/>
      <c r="T128" s="175"/>
      <c r="U128" s="175"/>
      <c r="V128" s="175"/>
      <c r="W128" s="175"/>
      <c r="X128" s="175"/>
      <c r="Y128" s="175"/>
      <c r="Z128" s="175"/>
      <c r="AA128" s="175"/>
      <c r="AB128" s="175"/>
      <c r="AC128" s="175"/>
      <c r="AD128" s="175"/>
      <c r="AE128" s="175"/>
      <c r="AF128" s="175"/>
      <c r="AG128" s="175"/>
      <c r="AH128" s="175"/>
      <c r="AI128" s="175"/>
      <c r="AJ128" s="175"/>
      <c r="AK128" s="175"/>
      <c r="AL128" s="175"/>
      <c r="AM128" s="175"/>
    </row>
    <row r="129" spans="1:39" s="176" customFormat="1" ht="11.25" x14ac:dyDescent="0.2">
      <c r="A129" s="181" t="s">
        <v>1193</v>
      </c>
      <c r="B129" s="200">
        <v>29000</v>
      </c>
      <c r="C129" s="200">
        <v>29000</v>
      </c>
      <c r="D129" s="200">
        <v>29000</v>
      </c>
      <c r="E129" s="200">
        <v>29000</v>
      </c>
      <c r="F129" s="200">
        <v>29000</v>
      </c>
      <c r="G129" s="200">
        <f t="shared" si="18"/>
        <v>0</v>
      </c>
      <c r="H129" s="175"/>
      <c r="I129" s="175"/>
      <c r="J129" s="175"/>
      <c r="K129" s="175"/>
      <c r="L129" s="175"/>
      <c r="M129" s="175"/>
      <c r="N129" s="175"/>
      <c r="O129" s="175"/>
      <c r="P129" s="175"/>
      <c r="Q129" s="175"/>
      <c r="R129" s="175"/>
      <c r="S129" s="175"/>
      <c r="T129" s="175"/>
      <c r="U129" s="175"/>
      <c r="V129" s="175"/>
      <c r="W129" s="175"/>
      <c r="X129" s="175"/>
      <c r="Y129" s="175"/>
      <c r="Z129" s="175"/>
      <c r="AA129" s="175"/>
      <c r="AB129" s="175"/>
      <c r="AC129" s="175"/>
      <c r="AD129" s="175"/>
      <c r="AE129" s="175"/>
      <c r="AF129" s="175"/>
      <c r="AG129" s="175"/>
      <c r="AH129" s="175"/>
      <c r="AI129" s="175"/>
      <c r="AJ129" s="175"/>
      <c r="AK129" s="175"/>
      <c r="AL129" s="175"/>
      <c r="AM129" s="175"/>
    </row>
    <row r="130" spans="1:39" s="176" customFormat="1" ht="11.25" x14ac:dyDescent="0.2">
      <c r="A130" s="181" t="s">
        <v>1436</v>
      </c>
      <c r="B130" s="200"/>
      <c r="C130" s="200">
        <v>0</v>
      </c>
      <c r="D130" s="200">
        <v>0</v>
      </c>
      <c r="E130" s="200">
        <v>30000</v>
      </c>
      <c r="F130" s="200">
        <v>30000</v>
      </c>
      <c r="G130" s="200">
        <f t="shared" si="18"/>
        <v>0</v>
      </c>
      <c r="H130" s="175"/>
      <c r="I130" s="175"/>
      <c r="J130" s="175"/>
      <c r="K130" s="175"/>
      <c r="L130" s="175"/>
      <c r="M130" s="175"/>
      <c r="N130" s="175"/>
      <c r="O130" s="175"/>
      <c r="P130" s="175"/>
      <c r="Q130" s="175"/>
      <c r="R130" s="175"/>
      <c r="S130" s="175"/>
      <c r="T130" s="175"/>
      <c r="U130" s="175"/>
      <c r="V130" s="175"/>
      <c r="W130" s="175"/>
      <c r="X130" s="175"/>
      <c r="Y130" s="175"/>
      <c r="Z130" s="175"/>
      <c r="AA130" s="175"/>
      <c r="AB130" s="175"/>
      <c r="AC130" s="175"/>
      <c r="AD130" s="175"/>
      <c r="AE130" s="175"/>
      <c r="AF130" s="175"/>
      <c r="AG130" s="175"/>
      <c r="AH130" s="175"/>
      <c r="AI130" s="175"/>
      <c r="AJ130" s="175"/>
      <c r="AK130" s="175"/>
      <c r="AL130" s="175"/>
      <c r="AM130" s="175"/>
    </row>
    <row r="131" spans="1:39" s="176" customFormat="1" ht="11.25" x14ac:dyDescent="0.2">
      <c r="A131" s="188" t="s">
        <v>1194</v>
      </c>
      <c r="B131" s="200"/>
      <c r="C131" s="200">
        <v>0</v>
      </c>
      <c r="D131" s="200">
        <v>0</v>
      </c>
      <c r="E131" s="200">
        <v>635000</v>
      </c>
      <c r="F131" s="200">
        <v>600000</v>
      </c>
      <c r="G131" s="200">
        <f t="shared" si="18"/>
        <v>-35000</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row>
    <row r="132" spans="1:39" s="176" customFormat="1" ht="11.25" x14ac:dyDescent="0.2">
      <c r="A132" s="182" t="s">
        <v>1066</v>
      </c>
      <c r="B132" s="206">
        <f t="shared" ref="B132:C132" si="19">SUM(B120:B131)</f>
        <v>3913675</v>
      </c>
      <c r="C132" s="206">
        <f t="shared" si="19"/>
        <v>3413675</v>
      </c>
      <c r="D132" s="206">
        <f>SUM(D120:D131)</f>
        <v>3413675</v>
      </c>
      <c r="E132" s="206">
        <f>SUM(E120:E131)</f>
        <v>5178675</v>
      </c>
      <c r="F132" s="206">
        <f>SUM(F120:F131)</f>
        <v>6543675</v>
      </c>
      <c r="G132" s="206">
        <f t="shared" si="18"/>
        <v>1365000</v>
      </c>
      <c r="H132" s="175"/>
      <c r="I132" s="175"/>
      <c r="J132" s="175"/>
      <c r="K132" s="175"/>
      <c r="L132" s="175"/>
      <c r="M132" s="175"/>
      <c r="N132" s="175"/>
      <c r="O132" s="175"/>
      <c r="P132" s="175"/>
      <c r="Q132" s="175"/>
      <c r="R132" s="175"/>
      <c r="S132" s="175"/>
      <c r="T132" s="175"/>
      <c r="U132" s="175"/>
      <c r="V132" s="175"/>
      <c r="W132" s="175"/>
      <c r="X132" s="175"/>
      <c r="Y132" s="175"/>
      <c r="Z132" s="175"/>
      <c r="AA132" s="175"/>
      <c r="AB132" s="175"/>
      <c r="AC132" s="175"/>
      <c r="AD132" s="175"/>
      <c r="AE132" s="175"/>
      <c r="AF132" s="175"/>
      <c r="AG132" s="175"/>
      <c r="AH132" s="175"/>
      <c r="AI132" s="175"/>
      <c r="AJ132" s="175"/>
      <c r="AK132" s="175"/>
      <c r="AL132" s="175"/>
      <c r="AM132" s="175"/>
    </row>
    <row r="133" spans="1:39" s="176" customFormat="1" ht="11.25" x14ac:dyDescent="0.2">
      <c r="A133" s="265" t="s">
        <v>1215</v>
      </c>
      <c r="B133" s="200"/>
      <c r="C133" s="200"/>
      <c r="D133" s="200"/>
      <c r="E133" s="200"/>
      <c r="F133" s="200"/>
      <c r="G133" s="200"/>
      <c r="H133" s="175"/>
      <c r="I133" s="175"/>
      <c r="J133" s="175"/>
      <c r="K133" s="175"/>
      <c r="L133" s="175"/>
      <c r="M133" s="175"/>
      <c r="N133" s="175"/>
      <c r="O133" s="175"/>
      <c r="P133" s="175"/>
      <c r="Q133" s="175"/>
      <c r="R133" s="175"/>
      <c r="S133" s="175"/>
      <c r="T133" s="175"/>
      <c r="U133" s="175"/>
      <c r="V133" s="175"/>
      <c r="W133" s="175"/>
      <c r="X133" s="175"/>
      <c r="Y133" s="175"/>
      <c r="Z133" s="175"/>
      <c r="AA133" s="175"/>
      <c r="AB133" s="175"/>
      <c r="AC133" s="175"/>
      <c r="AD133" s="175"/>
      <c r="AE133" s="175"/>
      <c r="AF133" s="175"/>
      <c r="AG133" s="175"/>
      <c r="AH133" s="175"/>
      <c r="AI133" s="175"/>
      <c r="AJ133" s="175"/>
      <c r="AK133" s="175"/>
      <c r="AL133" s="175"/>
      <c r="AM133" s="175"/>
    </row>
    <row r="134" spans="1:39" s="176" customFormat="1" ht="11.25" x14ac:dyDescent="0.2">
      <c r="A134" s="181" t="s">
        <v>1195</v>
      </c>
      <c r="B134" s="200">
        <v>1700000</v>
      </c>
      <c r="C134" s="200">
        <v>1700000</v>
      </c>
      <c r="D134" s="200">
        <v>1800000</v>
      </c>
      <c r="E134" s="200">
        <v>1900000</v>
      </c>
      <c r="F134" s="200">
        <v>1900000</v>
      </c>
      <c r="G134" s="200">
        <f>F134-E134</f>
        <v>0</v>
      </c>
      <c r="H134" s="175"/>
      <c r="I134" s="175"/>
      <c r="J134" s="175"/>
      <c r="K134" s="175"/>
      <c r="L134" s="175"/>
      <c r="M134" s="175"/>
      <c r="N134" s="175"/>
      <c r="O134" s="175"/>
      <c r="P134" s="175"/>
      <c r="Q134" s="175"/>
      <c r="R134" s="175"/>
      <c r="S134" s="175"/>
      <c r="T134" s="175"/>
      <c r="U134" s="175"/>
      <c r="V134" s="175"/>
      <c r="W134" s="175"/>
      <c r="X134" s="175"/>
      <c r="Y134" s="175"/>
      <c r="Z134" s="175"/>
      <c r="AA134" s="175"/>
      <c r="AB134" s="175"/>
      <c r="AC134" s="175"/>
      <c r="AD134" s="175"/>
      <c r="AE134" s="175"/>
      <c r="AF134" s="175"/>
      <c r="AG134" s="175"/>
      <c r="AH134" s="175"/>
      <c r="AI134" s="175"/>
      <c r="AJ134" s="175"/>
      <c r="AK134" s="175"/>
      <c r="AL134" s="175"/>
      <c r="AM134" s="175"/>
    </row>
    <row r="135" spans="1:39" s="176" customFormat="1" ht="11.25" x14ac:dyDescent="0.2">
      <c r="A135" s="181" t="s">
        <v>1196</v>
      </c>
      <c r="B135" s="200">
        <v>2705000</v>
      </c>
      <c r="C135" s="200">
        <v>2705000</v>
      </c>
      <c r="D135" s="200">
        <v>2800000</v>
      </c>
      <c r="E135" s="200">
        <v>3300000</v>
      </c>
      <c r="F135" s="200">
        <v>3300000</v>
      </c>
      <c r="G135" s="200">
        <f>F135-E135</f>
        <v>0</v>
      </c>
      <c r="H135" s="175"/>
      <c r="I135" s="175"/>
      <c r="J135" s="175"/>
      <c r="K135" s="175"/>
      <c r="L135" s="175"/>
      <c r="M135" s="175"/>
      <c r="N135" s="175"/>
      <c r="O135" s="175"/>
      <c r="P135" s="175"/>
      <c r="Q135" s="175"/>
      <c r="R135" s="175"/>
      <c r="S135" s="175"/>
      <c r="T135" s="175"/>
      <c r="U135" s="175"/>
      <c r="V135" s="175"/>
      <c r="W135" s="175"/>
      <c r="X135" s="175"/>
      <c r="Y135" s="175"/>
      <c r="Z135" s="175"/>
      <c r="AA135" s="175"/>
      <c r="AB135" s="175"/>
      <c r="AC135" s="175"/>
      <c r="AD135" s="175"/>
      <c r="AE135" s="175"/>
      <c r="AF135" s="175"/>
      <c r="AG135" s="175"/>
      <c r="AH135" s="175"/>
      <c r="AI135" s="175"/>
      <c r="AJ135" s="175"/>
      <c r="AK135" s="175"/>
      <c r="AL135" s="175"/>
      <c r="AM135" s="175"/>
    </row>
    <row r="136" spans="1:39" s="176" customFormat="1" ht="11.25" x14ac:dyDescent="0.2">
      <c r="A136" s="188" t="s">
        <v>1197</v>
      </c>
      <c r="B136" s="200">
        <v>175000</v>
      </c>
      <c r="C136" s="200">
        <v>175000</v>
      </c>
      <c r="D136" s="200">
        <v>175000</v>
      </c>
      <c r="E136" s="200">
        <v>175000</v>
      </c>
      <c r="F136" s="200">
        <v>175000</v>
      </c>
      <c r="G136" s="200">
        <f>F136-E136</f>
        <v>0</v>
      </c>
      <c r="H136" s="175"/>
      <c r="I136" s="175"/>
      <c r="J136" s="175"/>
      <c r="K136" s="175"/>
      <c r="L136" s="175"/>
      <c r="M136" s="175"/>
      <c r="N136" s="175"/>
      <c r="O136" s="175"/>
      <c r="P136" s="175"/>
      <c r="Q136" s="175"/>
      <c r="R136" s="175"/>
      <c r="S136" s="175"/>
      <c r="T136" s="175"/>
      <c r="U136" s="175"/>
      <c r="V136" s="175"/>
      <c r="W136" s="175"/>
      <c r="X136" s="175"/>
      <c r="Y136" s="175"/>
      <c r="Z136" s="175"/>
      <c r="AA136" s="175"/>
      <c r="AB136" s="175"/>
      <c r="AC136" s="175"/>
      <c r="AD136" s="175"/>
      <c r="AE136" s="175"/>
      <c r="AF136" s="175"/>
      <c r="AG136" s="175"/>
      <c r="AH136" s="175"/>
      <c r="AI136" s="175"/>
      <c r="AJ136" s="175"/>
      <c r="AK136" s="175"/>
      <c r="AL136" s="175"/>
      <c r="AM136" s="175"/>
    </row>
    <row r="137" spans="1:39" s="176" customFormat="1" ht="11.25" x14ac:dyDescent="0.2">
      <c r="A137" s="182" t="s">
        <v>1067</v>
      </c>
      <c r="B137" s="206">
        <f t="shared" ref="B137:C137" si="20">SUM(B134:B136)</f>
        <v>4580000</v>
      </c>
      <c r="C137" s="206">
        <f t="shared" si="20"/>
        <v>4580000</v>
      </c>
      <c r="D137" s="206">
        <f>SUM(D134:D136)</f>
        <v>4775000</v>
      </c>
      <c r="E137" s="206">
        <f>SUM(E134:E136)</f>
        <v>5375000</v>
      </c>
      <c r="F137" s="206">
        <f>SUM(F134:F136)</f>
        <v>5375000</v>
      </c>
      <c r="G137" s="206">
        <f>F137-E137</f>
        <v>0</v>
      </c>
      <c r="H137" s="175"/>
      <c r="I137" s="175"/>
      <c r="J137" s="175"/>
      <c r="K137" s="175"/>
      <c r="L137" s="175"/>
      <c r="M137" s="175"/>
      <c r="N137" s="175"/>
      <c r="O137" s="175"/>
      <c r="P137" s="175"/>
      <c r="Q137" s="175"/>
      <c r="R137" s="175"/>
      <c r="S137" s="175"/>
      <c r="T137" s="175"/>
      <c r="U137" s="175"/>
      <c r="V137" s="175"/>
      <c r="W137" s="175"/>
      <c r="X137" s="175"/>
      <c r="Y137" s="175"/>
      <c r="Z137" s="175"/>
      <c r="AA137" s="175"/>
      <c r="AB137" s="175"/>
      <c r="AC137" s="175"/>
      <c r="AD137" s="175"/>
      <c r="AE137" s="175"/>
      <c r="AF137" s="175"/>
      <c r="AG137" s="175"/>
      <c r="AH137" s="175"/>
      <c r="AI137" s="175"/>
      <c r="AJ137" s="175"/>
      <c r="AK137" s="175"/>
      <c r="AL137" s="175"/>
      <c r="AM137" s="175"/>
    </row>
    <row r="138" spans="1:39" s="176" customFormat="1" ht="11.25" x14ac:dyDescent="0.2">
      <c r="A138" s="265" t="s">
        <v>1216</v>
      </c>
      <c r="B138" s="200"/>
      <c r="C138" s="200"/>
      <c r="D138" s="200"/>
      <c r="E138" s="200"/>
      <c r="F138" s="200"/>
      <c r="G138" s="200"/>
      <c r="H138" s="175"/>
      <c r="I138" s="175"/>
      <c r="J138" s="175"/>
      <c r="K138" s="175"/>
      <c r="L138" s="175"/>
      <c r="M138" s="175"/>
      <c r="N138" s="175"/>
      <c r="O138" s="175"/>
      <c r="P138" s="175"/>
      <c r="Q138" s="175"/>
      <c r="R138" s="175"/>
      <c r="S138" s="175"/>
      <c r="T138" s="175"/>
      <c r="U138" s="175"/>
      <c r="V138" s="175"/>
      <c r="W138" s="175"/>
      <c r="X138" s="175"/>
      <c r="Y138" s="175"/>
      <c r="Z138" s="175"/>
      <c r="AA138" s="175"/>
      <c r="AB138" s="175"/>
      <c r="AC138" s="175"/>
      <c r="AD138" s="175"/>
      <c r="AE138" s="175"/>
      <c r="AF138" s="175"/>
      <c r="AG138" s="175"/>
      <c r="AH138" s="175"/>
      <c r="AI138" s="175"/>
      <c r="AJ138" s="175"/>
      <c r="AK138" s="175"/>
      <c r="AL138" s="175"/>
      <c r="AM138" s="175"/>
    </row>
    <row r="139" spans="1:39" s="176" customFormat="1" ht="11.25" x14ac:dyDescent="0.2">
      <c r="A139" s="181" t="s">
        <v>509</v>
      </c>
      <c r="B139" s="200">
        <v>750000</v>
      </c>
      <c r="C139" s="200">
        <v>750000</v>
      </c>
      <c r="D139" s="200">
        <v>750000</v>
      </c>
      <c r="E139" s="200">
        <v>750000</v>
      </c>
      <c r="F139" s="200">
        <v>750000</v>
      </c>
      <c r="G139" s="200">
        <f t="shared" ref="G139:G149" si="21">F139-E139</f>
        <v>0</v>
      </c>
      <c r="H139" s="175"/>
      <c r="I139" s="175"/>
      <c r="J139" s="175"/>
      <c r="K139" s="175"/>
      <c r="L139" s="175"/>
      <c r="M139" s="175"/>
      <c r="N139" s="175"/>
      <c r="O139" s="175"/>
      <c r="P139" s="175"/>
      <c r="Q139" s="175"/>
      <c r="R139" s="175"/>
      <c r="S139" s="175"/>
      <c r="T139" s="175"/>
      <c r="U139" s="175"/>
      <c r="V139" s="175"/>
      <c r="W139" s="175"/>
      <c r="X139" s="175"/>
      <c r="Y139" s="175"/>
      <c r="Z139" s="175"/>
      <c r="AA139" s="175"/>
      <c r="AB139" s="175"/>
      <c r="AC139" s="175"/>
      <c r="AD139" s="175"/>
      <c r="AE139" s="175"/>
      <c r="AF139" s="175"/>
      <c r="AG139" s="175"/>
      <c r="AH139" s="175"/>
      <c r="AI139" s="175"/>
      <c r="AJ139" s="175"/>
      <c r="AK139" s="175"/>
      <c r="AL139" s="175"/>
      <c r="AM139" s="175"/>
    </row>
    <row r="140" spans="1:39" s="176" customFormat="1" ht="11.25" x14ac:dyDescent="0.2">
      <c r="A140" s="181" t="s">
        <v>1503</v>
      </c>
      <c r="B140" s="200">
        <v>0</v>
      </c>
      <c r="C140" s="200">
        <v>0</v>
      </c>
      <c r="D140" s="200">
        <v>0</v>
      </c>
      <c r="E140" s="200">
        <v>0</v>
      </c>
      <c r="F140" s="200">
        <v>100000</v>
      </c>
      <c r="G140" s="200">
        <f t="shared" si="21"/>
        <v>100000</v>
      </c>
      <c r="H140" s="175"/>
      <c r="I140" s="175"/>
      <c r="J140" s="175"/>
      <c r="K140" s="175"/>
      <c r="L140" s="175"/>
      <c r="M140" s="175"/>
      <c r="N140" s="175"/>
      <c r="O140" s="175"/>
      <c r="P140" s="175"/>
      <c r="Q140" s="175"/>
      <c r="R140" s="175"/>
      <c r="S140" s="175"/>
      <c r="T140" s="175"/>
      <c r="U140" s="175"/>
      <c r="V140" s="175"/>
      <c r="W140" s="175"/>
      <c r="X140" s="175"/>
      <c r="Y140" s="175"/>
      <c r="Z140" s="175"/>
      <c r="AA140" s="175"/>
      <c r="AB140" s="175"/>
      <c r="AC140" s="175"/>
      <c r="AD140" s="175"/>
      <c r="AE140" s="175"/>
      <c r="AF140" s="175"/>
      <c r="AG140" s="175"/>
      <c r="AH140" s="175"/>
      <c r="AI140" s="175"/>
      <c r="AJ140" s="175"/>
      <c r="AK140" s="175"/>
      <c r="AL140" s="175"/>
      <c r="AM140" s="175"/>
    </row>
    <row r="141" spans="1:39" s="176" customFormat="1" ht="11.25" x14ac:dyDescent="0.2">
      <c r="A141" s="181" t="s">
        <v>1330</v>
      </c>
      <c r="B141" s="200">
        <v>0</v>
      </c>
      <c r="C141" s="200">
        <v>0</v>
      </c>
      <c r="D141" s="200">
        <v>0</v>
      </c>
      <c r="E141" s="200">
        <v>0</v>
      </c>
      <c r="F141" s="200">
        <v>400000</v>
      </c>
      <c r="G141" s="200">
        <f t="shared" si="21"/>
        <v>400000</v>
      </c>
      <c r="H141" s="175"/>
      <c r="I141" s="175"/>
      <c r="J141" s="175"/>
      <c r="K141" s="175"/>
      <c r="L141" s="175"/>
      <c r="M141" s="175"/>
      <c r="N141" s="175"/>
      <c r="O141" s="175"/>
      <c r="P141" s="175"/>
      <c r="Q141" s="175"/>
      <c r="R141" s="175"/>
      <c r="S141" s="175"/>
      <c r="T141" s="175"/>
      <c r="U141" s="175"/>
      <c r="V141" s="175"/>
      <c r="W141" s="175"/>
      <c r="X141" s="175"/>
      <c r="Y141" s="175"/>
      <c r="Z141" s="175"/>
      <c r="AA141" s="175"/>
      <c r="AB141" s="175"/>
      <c r="AC141" s="175"/>
      <c r="AD141" s="175"/>
      <c r="AE141" s="175"/>
      <c r="AF141" s="175"/>
      <c r="AG141" s="175"/>
      <c r="AH141" s="175"/>
      <c r="AI141" s="175"/>
      <c r="AJ141" s="175"/>
      <c r="AK141" s="175"/>
      <c r="AL141" s="175"/>
      <c r="AM141" s="175"/>
    </row>
    <row r="142" spans="1:39" s="176" customFormat="1" ht="11.25" x14ac:dyDescent="0.2">
      <c r="A142" s="181" t="s">
        <v>1198</v>
      </c>
      <c r="B142" s="200">
        <v>825000</v>
      </c>
      <c r="C142" s="200">
        <v>825000</v>
      </c>
      <c r="D142" s="200">
        <v>825000</v>
      </c>
      <c r="E142" s="200">
        <v>500000</v>
      </c>
      <c r="F142" s="200">
        <v>350000</v>
      </c>
      <c r="G142" s="200">
        <f t="shared" si="21"/>
        <v>-150000</v>
      </c>
      <c r="H142" s="175"/>
      <c r="I142" s="175"/>
      <c r="J142" s="175"/>
      <c r="K142" s="175"/>
      <c r="L142" s="175"/>
      <c r="M142" s="175"/>
      <c r="N142" s="175"/>
      <c r="O142" s="175"/>
      <c r="P142" s="175"/>
      <c r="Q142" s="175"/>
      <c r="R142" s="175"/>
      <c r="S142" s="175"/>
      <c r="T142" s="175"/>
      <c r="U142" s="175"/>
      <c r="V142" s="175"/>
      <c r="W142" s="175"/>
      <c r="X142" s="175"/>
      <c r="Y142" s="175"/>
      <c r="Z142" s="175"/>
      <c r="AA142" s="175"/>
      <c r="AB142" s="175"/>
      <c r="AC142" s="175"/>
      <c r="AD142" s="175"/>
      <c r="AE142" s="175"/>
      <c r="AF142" s="175"/>
      <c r="AG142" s="175"/>
      <c r="AH142" s="175"/>
      <c r="AI142" s="175"/>
      <c r="AJ142" s="175"/>
      <c r="AK142" s="175"/>
      <c r="AL142" s="175"/>
      <c r="AM142" s="175"/>
    </row>
    <row r="143" spans="1:39" s="176" customFormat="1" ht="11.25" x14ac:dyDescent="0.2">
      <c r="A143" s="181" t="s">
        <v>1200</v>
      </c>
      <c r="B143" s="200">
        <v>13000</v>
      </c>
      <c r="C143" s="200">
        <v>13000</v>
      </c>
      <c r="D143" s="200">
        <v>13000</v>
      </c>
      <c r="E143" s="200">
        <v>13000</v>
      </c>
      <c r="F143" s="200">
        <v>13000</v>
      </c>
      <c r="G143" s="200">
        <f t="shared" si="21"/>
        <v>0</v>
      </c>
      <c r="H143" s="175"/>
      <c r="I143" s="175"/>
      <c r="J143" s="175"/>
      <c r="K143" s="175"/>
      <c r="L143" s="175"/>
      <c r="M143" s="175"/>
      <c r="N143" s="175"/>
      <c r="O143" s="175"/>
      <c r="P143" s="175"/>
      <c r="Q143" s="175"/>
      <c r="R143" s="175"/>
      <c r="S143" s="175"/>
      <c r="T143" s="175"/>
      <c r="U143" s="175"/>
      <c r="V143" s="175"/>
      <c r="W143" s="175"/>
      <c r="X143" s="175"/>
      <c r="Y143" s="175"/>
      <c r="Z143" s="175"/>
      <c r="AA143" s="175"/>
      <c r="AB143" s="175"/>
      <c r="AC143" s="175"/>
      <c r="AD143" s="175"/>
      <c r="AE143" s="175"/>
      <c r="AF143" s="175"/>
      <c r="AG143" s="175"/>
      <c r="AH143" s="175"/>
      <c r="AI143" s="175"/>
      <c r="AJ143" s="175"/>
      <c r="AK143" s="175"/>
      <c r="AL143" s="175"/>
      <c r="AM143" s="175"/>
    </row>
    <row r="144" spans="1:39" s="176" customFormat="1" ht="11.25" hidden="1" x14ac:dyDescent="0.2">
      <c r="A144" s="181" t="s">
        <v>1237</v>
      </c>
      <c r="B144" s="200"/>
      <c r="C144" s="200"/>
      <c r="D144" s="200">
        <v>0</v>
      </c>
      <c r="E144" s="200">
        <v>0</v>
      </c>
      <c r="F144" s="200">
        <v>0</v>
      </c>
      <c r="G144" s="200">
        <f t="shared" si="21"/>
        <v>0</v>
      </c>
      <c r="H144" s="175"/>
      <c r="I144" s="175"/>
      <c r="J144" s="175"/>
      <c r="K144" s="175"/>
      <c r="L144" s="175"/>
      <c r="M144" s="175"/>
      <c r="N144" s="175"/>
      <c r="O144" s="175"/>
      <c r="P144" s="175"/>
      <c r="Q144" s="175"/>
      <c r="R144" s="175"/>
      <c r="S144" s="175"/>
      <c r="T144" s="175"/>
      <c r="U144" s="175"/>
      <c r="V144" s="175"/>
      <c r="W144" s="175"/>
      <c r="X144" s="175"/>
      <c r="Y144" s="175"/>
      <c r="Z144" s="175"/>
      <c r="AA144" s="175"/>
      <c r="AB144" s="175"/>
      <c r="AC144" s="175"/>
      <c r="AD144" s="175"/>
      <c r="AE144" s="175"/>
      <c r="AF144" s="175"/>
      <c r="AG144" s="175"/>
      <c r="AH144" s="175"/>
      <c r="AI144" s="175"/>
      <c r="AJ144" s="175"/>
      <c r="AK144" s="175"/>
      <c r="AL144" s="175"/>
      <c r="AM144" s="175"/>
    </row>
    <row r="145" spans="1:39" s="176" customFormat="1" ht="11.25" hidden="1" x14ac:dyDescent="0.2">
      <c r="A145" s="181" t="s">
        <v>1201</v>
      </c>
      <c r="B145" s="200">
        <v>0</v>
      </c>
      <c r="C145" s="200">
        <v>0</v>
      </c>
      <c r="D145" s="200">
        <v>0</v>
      </c>
      <c r="E145" s="200">
        <v>0</v>
      </c>
      <c r="F145" s="200">
        <v>0</v>
      </c>
      <c r="G145" s="200">
        <f t="shared" si="21"/>
        <v>0</v>
      </c>
      <c r="H145" s="175"/>
      <c r="I145" s="175"/>
      <c r="J145" s="175"/>
      <c r="K145" s="175"/>
      <c r="L145" s="175"/>
      <c r="M145" s="175"/>
      <c r="N145" s="175"/>
      <c r="O145" s="175"/>
      <c r="P145" s="175"/>
      <c r="Q145" s="175"/>
      <c r="R145" s="175"/>
      <c r="S145" s="175"/>
      <c r="T145" s="175"/>
      <c r="U145" s="175"/>
      <c r="V145" s="175"/>
      <c r="W145" s="175"/>
      <c r="X145" s="175"/>
      <c r="Y145" s="175"/>
      <c r="Z145" s="175"/>
      <c r="AA145" s="175"/>
      <c r="AB145" s="175"/>
      <c r="AC145" s="175"/>
      <c r="AD145" s="175"/>
      <c r="AE145" s="175"/>
      <c r="AF145" s="175"/>
      <c r="AG145" s="175"/>
      <c r="AH145" s="175"/>
      <c r="AI145" s="175"/>
      <c r="AJ145" s="175"/>
      <c r="AK145" s="175"/>
      <c r="AL145" s="175"/>
      <c r="AM145" s="175"/>
    </row>
    <row r="146" spans="1:39" s="176" customFormat="1" ht="11.25" hidden="1" x14ac:dyDescent="0.2">
      <c r="A146" s="181" t="s">
        <v>1238</v>
      </c>
      <c r="B146" s="200"/>
      <c r="C146" s="200"/>
      <c r="D146" s="200">
        <v>0</v>
      </c>
      <c r="E146" s="200">
        <v>0</v>
      </c>
      <c r="F146" s="200">
        <v>0</v>
      </c>
      <c r="G146" s="200">
        <f t="shared" si="21"/>
        <v>0</v>
      </c>
      <c r="H146" s="175"/>
      <c r="I146" s="175"/>
      <c r="J146" s="175"/>
      <c r="K146" s="175"/>
      <c r="L146" s="175"/>
      <c r="M146" s="175"/>
      <c r="N146" s="175"/>
      <c r="O146" s="175"/>
      <c r="P146" s="175"/>
      <c r="Q146" s="175"/>
      <c r="R146" s="175"/>
      <c r="S146" s="175"/>
      <c r="T146" s="175"/>
      <c r="U146" s="175"/>
      <c r="V146" s="175"/>
      <c r="W146" s="175"/>
      <c r="X146" s="175"/>
      <c r="Y146" s="175"/>
      <c r="Z146" s="175"/>
      <c r="AA146" s="175"/>
      <c r="AB146" s="175"/>
      <c r="AC146" s="175"/>
      <c r="AD146" s="175"/>
      <c r="AE146" s="175"/>
      <c r="AF146" s="175"/>
      <c r="AG146" s="175"/>
      <c r="AH146" s="175"/>
      <c r="AI146" s="175"/>
      <c r="AJ146" s="175"/>
      <c r="AK146" s="175"/>
      <c r="AL146" s="175"/>
      <c r="AM146" s="175"/>
    </row>
    <row r="147" spans="1:39" s="176" customFormat="1" ht="11.25" hidden="1" x14ac:dyDescent="0.2">
      <c r="A147" s="181" t="s">
        <v>360</v>
      </c>
      <c r="B147" s="200"/>
      <c r="C147" s="200"/>
      <c r="D147" s="200">
        <v>0</v>
      </c>
      <c r="E147" s="200">
        <v>0</v>
      </c>
      <c r="F147" s="200">
        <v>0</v>
      </c>
      <c r="G147" s="200">
        <f t="shared" si="21"/>
        <v>0</v>
      </c>
      <c r="H147" s="175"/>
      <c r="I147" s="175"/>
      <c r="J147" s="175"/>
      <c r="K147" s="175"/>
      <c r="L147" s="175"/>
      <c r="M147" s="175"/>
      <c r="N147" s="175"/>
      <c r="O147" s="175"/>
      <c r="P147" s="175"/>
      <c r="Q147" s="175"/>
      <c r="R147" s="175"/>
      <c r="S147" s="175"/>
      <c r="T147" s="175"/>
      <c r="U147" s="175"/>
      <c r="V147" s="175"/>
      <c r="W147" s="175"/>
      <c r="X147" s="175"/>
      <c r="Y147" s="175"/>
      <c r="Z147" s="175"/>
      <c r="AA147" s="175"/>
      <c r="AB147" s="175"/>
      <c r="AC147" s="175"/>
      <c r="AD147" s="175"/>
      <c r="AE147" s="175"/>
      <c r="AF147" s="175"/>
      <c r="AG147" s="175"/>
      <c r="AH147" s="175"/>
      <c r="AI147" s="175"/>
      <c r="AJ147" s="175"/>
      <c r="AK147" s="175"/>
      <c r="AL147" s="175"/>
      <c r="AM147" s="175"/>
    </row>
    <row r="148" spans="1:39" s="176" customFormat="1" ht="11.25" hidden="1" x14ac:dyDescent="0.2">
      <c r="A148" s="181" t="s">
        <v>1239</v>
      </c>
      <c r="B148" s="200"/>
      <c r="C148" s="200"/>
      <c r="D148" s="200">
        <v>0</v>
      </c>
      <c r="E148" s="200">
        <v>0</v>
      </c>
      <c r="F148" s="200">
        <v>0</v>
      </c>
      <c r="G148" s="200">
        <f t="shared" si="21"/>
        <v>0</v>
      </c>
      <c r="H148" s="175"/>
      <c r="I148" s="175"/>
      <c r="J148" s="175"/>
      <c r="K148" s="175"/>
      <c r="L148" s="175"/>
      <c r="M148" s="175"/>
      <c r="N148" s="175"/>
      <c r="O148" s="175"/>
      <c r="P148" s="175"/>
      <c r="Q148" s="175"/>
      <c r="R148" s="175"/>
      <c r="S148" s="175"/>
      <c r="T148" s="175"/>
      <c r="U148" s="175"/>
      <c r="V148" s="175"/>
      <c r="W148" s="175"/>
      <c r="X148" s="175"/>
      <c r="Y148" s="175"/>
      <c r="Z148" s="175"/>
      <c r="AA148" s="175"/>
      <c r="AB148" s="175"/>
      <c r="AC148" s="175"/>
      <c r="AD148" s="175"/>
      <c r="AE148" s="175"/>
      <c r="AF148" s="175"/>
      <c r="AG148" s="175"/>
      <c r="AH148" s="175"/>
      <c r="AI148" s="175"/>
      <c r="AJ148" s="175"/>
      <c r="AK148" s="175"/>
      <c r="AL148" s="175"/>
      <c r="AM148" s="175"/>
    </row>
    <row r="149" spans="1:39" s="176" customFormat="1" ht="11.25" x14ac:dyDescent="0.2">
      <c r="A149" s="182" t="s">
        <v>1068</v>
      </c>
      <c r="B149" s="206">
        <f t="shared" ref="B149:D149" si="22">SUM(B139:B148)</f>
        <v>1588000</v>
      </c>
      <c r="C149" s="206">
        <f t="shared" si="22"/>
        <v>1588000</v>
      </c>
      <c r="D149" s="206">
        <f t="shared" si="22"/>
        <v>1588000</v>
      </c>
      <c r="E149" s="206">
        <f>SUM(E139:E148)</f>
        <v>1263000</v>
      </c>
      <c r="F149" s="206">
        <f>SUM(F139:F148)</f>
        <v>1613000</v>
      </c>
      <c r="G149" s="206">
        <f t="shared" si="21"/>
        <v>350000</v>
      </c>
      <c r="H149" s="175"/>
      <c r="I149" s="175"/>
      <c r="J149" s="175"/>
      <c r="K149" s="175"/>
      <c r="L149" s="175"/>
      <c r="M149" s="175"/>
      <c r="N149" s="175"/>
      <c r="O149" s="175"/>
      <c r="P149" s="175"/>
      <c r="Q149" s="175"/>
      <c r="R149" s="175"/>
      <c r="S149" s="175"/>
      <c r="T149" s="175"/>
      <c r="U149" s="175"/>
      <c r="V149" s="175"/>
      <c r="W149" s="175"/>
      <c r="X149" s="175"/>
      <c r="Y149" s="175"/>
      <c r="Z149" s="175"/>
      <c r="AA149" s="175"/>
      <c r="AB149" s="175"/>
      <c r="AC149" s="175"/>
      <c r="AD149" s="175"/>
      <c r="AE149" s="175"/>
      <c r="AF149" s="175"/>
      <c r="AG149" s="175"/>
      <c r="AH149" s="175"/>
      <c r="AI149" s="175"/>
      <c r="AJ149" s="175"/>
      <c r="AK149" s="175"/>
      <c r="AL149" s="175"/>
      <c r="AM149" s="175"/>
    </row>
    <row r="150" spans="1:39" s="176" customFormat="1" ht="11.25" x14ac:dyDescent="0.2">
      <c r="A150" s="183" t="s">
        <v>1217</v>
      </c>
      <c r="B150" s="225"/>
      <c r="C150" s="208"/>
      <c r="D150" s="208"/>
      <c r="E150" s="208"/>
      <c r="F150" s="208"/>
      <c r="G150" s="208"/>
      <c r="H150" s="175"/>
      <c r="I150" s="175"/>
      <c r="J150" s="175"/>
      <c r="K150" s="175"/>
      <c r="L150" s="175"/>
      <c r="M150" s="175"/>
      <c r="N150" s="175"/>
      <c r="O150" s="175"/>
      <c r="P150" s="175"/>
      <c r="Q150" s="175"/>
      <c r="R150" s="175"/>
      <c r="S150" s="175"/>
      <c r="T150" s="175"/>
      <c r="U150" s="175"/>
      <c r="V150" s="175"/>
      <c r="W150" s="175"/>
      <c r="X150" s="175"/>
      <c r="Y150" s="175"/>
      <c r="Z150" s="175"/>
      <c r="AA150" s="175"/>
      <c r="AB150" s="175"/>
      <c r="AC150" s="175"/>
      <c r="AD150" s="175"/>
      <c r="AE150" s="175"/>
      <c r="AF150" s="175"/>
      <c r="AG150" s="175"/>
      <c r="AH150" s="175"/>
      <c r="AI150" s="175"/>
      <c r="AJ150" s="175"/>
      <c r="AK150" s="175"/>
      <c r="AL150" s="175"/>
      <c r="AM150" s="175"/>
    </row>
    <row r="151" spans="1:39" hidden="1" x14ac:dyDescent="0.2">
      <c r="A151" s="181" t="s">
        <v>1240</v>
      </c>
      <c r="B151" s="222"/>
      <c r="C151" s="200"/>
      <c r="D151" s="200">
        <v>0</v>
      </c>
      <c r="E151" s="200">
        <v>0</v>
      </c>
      <c r="F151" s="200">
        <v>0</v>
      </c>
      <c r="G151" s="200"/>
    </row>
    <row r="152" spans="1:39" hidden="1" x14ac:dyDescent="0.2">
      <c r="A152" s="181" t="s">
        <v>1241</v>
      </c>
      <c r="B152" s="222"/>
      <c r="C152" s="200"/>
      <c r="D152" s="200">
        <v>0</v>
      </c>
      <c r="E152" s="200">
        <v>0</v>
      </c>
      <c r="F152" s="200">
        <v>0</v>
      </c>
      <c r="G152" s="200"/>
    </row>
    <row r="153" spans="1:39" hidden="1" x14ac:dyDescent="0.2">
      <c r="A153" s="181" t="s">
        <v>1228</v>
      </c>
      <c r="B153" s="222"/>
      <c r="C153" s="200"/>
      <c r="D153" s="200">
        <v>0</v>
      </c>
      <c r="E153" s="200">
        <v>0</v>
      </c>
      <c r="F153" s="200">
        <v>0</v>
      </c>
      <c r="G153" s="200"/>
    </row>
    <row r="154" spans="1:39" s="176" customFormat="1" ht="11.25" x14ac:dyDescent="0.2">
      <c r="A154" s="181" t="s">
        <v>1202</v>
      </c>
      <c r="B154" s="223">
        <v>8240275</v>
      </c>
      <c r="C154" s="214">
        <v>8240275</v>
      </c>
      <c r="D154" s="214">
        <v>8240275</v>
      </c>
      <c r="E154" s="214">
        <f>6000000+2500000+2600000</f>
        <v>11100000</v>
      </c>
      <c r="F154" s="214">
        <v>0</v>
      </c>
      <c r="G154" s="214">
        <f t="shared" ref="G154:G170" si="23">F154-E154</f>
        <v>-11100000</v>
      </c>
      <c r="H154" s="175"/>
      <c r="I154" s="175"/>
      <c r="J154" s="175"/>
      <c r="K154" s="175"/>
      <c r="L154" s="175"/>
      <c r="M154" s="175"/>
      <c r="N154" s="175"/>
      <c r="O154" s="175"/>
      <c r="P154" s="175"/>
      <c r="Q154" s="175"/>
      <c r="R154" s="175"/>
      <c r="S154" s="175"/>
      <c r="T154" s="175"/>
      <c r="U154" s="175"/>
      <c r="V154" s="175"/>
      <c r="W154" s="175"/>
      <c r="X154" s="175"/>
      <c r="Y154" s="175"/>
      <c r="Z154" s="175"/>
      <c r="AA154" s="175"/>
      <c r="AB154" s="175"/>
      <c r="AC154" s="175"/>
      <c r="AD154" s="175"/>
      <c r="AE154" s="175"/>
      <c r="AF154" s="175"/>
      <c r="AG154" s="175"/>
      <c r="AH154" s="175"/>
      <c r="AI154" s="175"/>
      <c r="AJ154" s="175"/>
      <c r="AK154" s="175"/>
      <c r="AL154" s="175"/>
      <c r="AM154" s="175"/>
    </row>
    <row r="155" spans="1:39" s="176" customFormat="1" ht="11.25" x14ac:dyDescent="0.2">
      <c r="A155" s="181" t="s">
        <v>1491</v>
      </c>
      <c r="B155" s="223">
        <v>0</v>
      </c>
      <c r="C155" s="214">
        <v>0</v>
      </c>
      <c r="D155" s="214">
        <v>0</v>
      </c>
      <c r="E155" s="214">
        <v>0</v>
      </c>
      <c r="F155" s="214">
        <f>8600000+1100000</f>
        <v>9700000</v>
      </c>
      <c r="G155" s="214">
        <f t="shared" si="23"/>
        <v>9700000</v>
      </c>
      <c r="H155" s="175"/>
      <c r="I155" s="175"/>
      <c r="J155" s="175"/>
      <c r="K155" s="175"/>
      <c r="L155" s="175"/>
      <c r="M155" s="175"/>
      <c r="N155" s="175"/>
      <c r="O155" s="175"/>
      <c r="P155" s="175"/>
      <c r="Q155" s="175"/>
      <c r="R155" s="175"/>
      <c r="S155" s="175"/>
      <c r="T155" s="175"/>
      <c r="U155" s="175"/>
      <c r="V155" s="175"/>
      <c r="W155" s="175"/>
      <c r="X155" s="175"/>
      <c r="Y155" s="175"/>
      <c r="Z155" s="175"/>
      <c r="AA155" s="175"/>
      <c r="AB155" s="175"/>
      <c r="AC155" s="175"/>
      <c r="AD155" s="175"/>
      <c r="AE155" s="175"/>
      <c r="AF155" s="175"/>
      <c r="AG155" s="175"/>
      <c r="AH155" s="175"/>
      <c r="AI155" s="175"/>
      <c r="AJ155" s="175"/>
      <c r="AK155" s="175"/>
      <c r="AL155" s="175"/>
      <c r="AM155" s="175"/>
    </row>
    <row r="156" spans="1:39" s="176" customFormat="1" ht="11.25" x14ac:dyDescent="0.2">
      <c r="A156" s="181" t="s">
        <v>1492</v>
      </c>
      <c r="B156" s="223">
        <v>0</v>
      </c>
      <c r="C156" s="214">
        <v>0</v>
      </c>
      <c r="D156" s="214">
        <v>0</v>
      </c>
      <c r="E156" s="214">
        <v>0</v>
      </c>
      <c r="F156" s="214">
        <v>2800000</v>
      </c>
      <c r="G156" s="214">
        <f t="shared" si="23"/>
        <v>2800000</v>
      </c>
      <c r="H156" s="175"/>
      <c r="I156" s="175"/>
      <c r="J156" s="175"/>
      <c r="K156" s="175"/>
      <c r="L156" s="175"/>
      <c r="M156" s="175"/>
      <c r="N156" s="175"/>
      <c r="O156" s="175"/>
      <c r="P156" s="175"/>
      <c r="Q156" s="175"/>
      <c r="R156" s="175"/>
      <c r="S156" s="175"/>
      <c r="T156" s="175"/>
      <c r="U156" s="175"/>
      <c r="V156" s="175"/>
      <c r="W156" s="175"/>
      <c r="X156" s="175"/>
      <c r="Y156" s="175"/>
      <c r="Z156" s="175"/>
      <c r="AA156" s="175"/>
      <c r="AB156" s="175"/>
      <c r="AC156" s="175"/>
      <c r="AD156" s="175"/>
      <c r="AE156" s="175"/>
      <c r="AF156" s="175"/>
      <c r="AG156" s="175"/>
      <c r="AH156" s="175"/>
      <c r="AI156" s="175"/>
      <c r="AJ156" s="175"/>
      <c r="AK156" s="175"/>
      <c r="AL156" s="175"/>
      <c r="AM156" s="175"/>
    </row>
    <row r="157" spans="1:39" s="176" customFormat="1" ht="11.25" hidden="1" x14ac:dyDescent="0.2">
      <c r="A157" s="181" t="s">
        <v>1242</v>
      </c>
      <c r="B157" s="222">
        <v>0</v>
      </c>
      <c r="C157" s="200">
        <v>0</v>
      </c>
      <c r="D157" s="200">
        <v>0</v>
      </c>
      <c r="E157" s="200">
        <v>0</v>
      </c>
      <c r="F157" s="200">
        <v>0</v>
      </c>
      <c r="G157" s="200">
        <f t="shared" si="23"/>
        <v>0</v>
      </c>
      <c r="H157" s="175"/>
      <c r="I157" s="175"/>
      <c r="J157" s="175"/>
      <c r="K157" s="175"/>
      <c r="L157" s="175"/>
      <c r="M157" s="175"/>
      <c r="N157" s="175"/>
      <c r="O157" s="175"/>
      <c r="P157" s="175"/>
      <c r="Q157" s="175"/>
      <c r="R157" s="175"/>
      <c r="S157" s="175"/>
      <c r="T157" s="175"/>
      <c r="U157" s="175"/>
      <c r="V157" s="175"/>
      <c r="W157" s="175"/>
      <c r="X157" s="175"/>
      <c r="Y157" s="175"/>
      <c r="Z157" s="175"/>
      <c r="AA157" s="175"/>
      <c r="AB157" s="175"/>
      <c r="AC157" s="175"/>
      <c r="AD157" s="175"/>
      <c r="AE157" s="175"/>
      <c r="AF157" s="175"/>
      <c r="AG157" s="175"/>
      <c r="AH157" s="175"/>
      <c r="AI157" s="175"/>
      <c r="AJ157" s="175"/>
      <c r="AK157" s="175"/>
      <c r="AL157" s="175"/>
      <c r="AM157" s="175"/>
    </row>
    <row r="158" spans="1:39" s="176" customFormat="1" ht="11.25" hidden="1" x14ac:dyDescent="0.2">
      <c r="A158" s="181" t="s">
        <v>1243</v>
      </c>
      <c r="B158" s="222">
        <v>0</v>
      </c>
      <c r="C158" s="200">
        <v>0</v>
      </c>
      <c r="D158" s="200">
        <v>0</v>
      </c>
      <c r="E158" s="200">
        <v>0</v>
      </c>
      <c r="F158" s="200">
        <v>0</v>
      </c>
      <c r="G158" s="200">
        <f t="shared" si="23"/>
        <v>0</v>
      </c>
      <c r="H158" s="175"/>
      <c r="I158" s="175"/>
      <c r="J158" s="175"/>
      <c r="K158" s="175"/>
      <c r="L158" s="175"/>
      <c r="M158" s="175"/>
      <c r="N158" s="175"/>
      <c r="O158" s="175"/>
      <c r="P158" s="175"/>
      <c r="Q158" s="175"/>
      <c r="R158" s="175"/>
      <c r="S158" s="175"/>
      <c r="T158" s="175"/>
      <c r="U158" s="175"/>
      <c r="V158" s="175"/>
      <c r="W158" s="175"/>
      <c r="X158" s="175"/>
      <c r="Y158" s="175"/>
      <c r="Z158" s="175"/>
      <c r="AA158" s="175"/>
      <c r="AB158" s="175"/>
      <c r="AC158" s="175"/>
      <c r="AD158" s="175"/>
      <c r="AE158" s="175"/>
      <c r="AF158" s="175"/>
      <c r="AG158" s="175"/>
      <c r="AH158" s="175"/>
      <c r="AI158" s="175"/>
      <c r="AJ158" s="175"/>
      <c r="AK158" s="175"/>
      <c r="AL158" s="175"/>
      <c r="AM158" s="175"/>
    </row>
    <row r="159" spans="1:39" s="176" customFormat="1" ht="11.25" hidden="1" x14ac:dyDescent="0.2">
      <c r="A159" s="181" t="s">
        <v>1244</v>
      </c>
      <c r="B159" s="222">
        <v>0</v>
      </c>
      <c r="C159" s="200">
        <v>0</v>
      </c>
      <c r="D159" s="200">
        <v>0</v>
      </c>
      <c r="E159" s="200">
        <v>0</v>
      </c>
      <c r="F159" s="200">
        <v>0</v>
      </c>
      <c r="G159" s="200">
        <f t="shared" si="23"/>
        <v>0</v>
      </c>
      <c r="H159" s="175"/>
      <c r="I159" s="175"/>
      <c r="J159" s="175"/>
      <c r="K159" s="175"/>
      <c r="L159" s="175"/>
      <c r="M159" s="175"/>
      <c r="N159" s="175"/>
      <c r="O159" s="175"/>
      <c r="P159" s="175"/>
      <c r="Q159" s="175"/>
      <c r="R159" s="175"/>
      <c r="S159" s="175"/>
      <c r="T159" s="175"/>
      <c r="U159" s="175"/>
      <c r="V159" s="175"/>
      <c r="W159" s="175"/>
      <c r="X159" s="175"/>
      <c r="Y159" s="175"/>
      <c r="Z159" s="175"/>
      <c r="AA159" s="175"/>
      <c r="AB159" s="175"/>
      <c r="AC159" s="175"/>
      <c r="AD159" s="175"/>
      <c r="AE159" s="175"/>
      <c r="AF159" s="175"/>
      <c r="AG159" s="175"/>
      <c r="AH159" s="175"/>
      <c r="AI159" s="175"/>
      <c r="AJ159" s="175"/>
      <c r="AK159" s="175"/>
      <c r="AL159" s="175"/>
      <c r="AM159" s="175"/>
    </row>
    <row r="160" spans="1:39" s="176" customFormat="1" ht="11.25" x14ac:dyDescent="0.2">
      <c r="A160" s="181" t="s">
        <v>1203</v>
      </c>
      <c r="B160" s="222">
        <v>500000</v>
      </c>
      <c r="C160" s="200">
        <v>0</v>
      </c>
      <c r="D160" s="200">
        <v>0</v>
      </c>
      <c r="E160" s="200">
        <v>1100000</v>
      </c>
      <c r="F160" s="200">
        <v>1300000</v>
      </c>
      <c r="G160" s="200">
        <f t="shared" si="23"/>
        <v>200000</v>
      </c>
      <c r="H160" s="175"/>
      <c r="I160" s="175"/>
      <c r="J160" s="175"/>
      <c r="K160" s="175"/>
      <c r="L160" s="175"/>
      <c r="M160" s="175"/>
      <c r="N160" s="175"/>
      <c r="O160" s="175"/>
      <c r="P160" s="175"/>
      <c r="Q160" s="175"/>
      <c r="R160" s="175"/>
      <c r="S160" s="175"/>
      <c r="T160" s="175"/>
      <c r="U160" s="175"/>
      <c r="V160" s="175"/>
      <c r="W160" s="175"/>
      <c r="X160" s="175"/>
      <c r="Y160" s="175"/>
      <c r="Z160" s="175"/>
      <c r="AA160" s="175"/>
      <c r="AB160" s="175"/>
      <c r="AC160" s="175"/>
      <c r="AD160" s="175"/>
      <c r="AE160" s="175"/>
      <c r="AF160" s="175"/>
      <c r="AG160" s="175"/>
      <c r="AH160" s="175"/>
      <c r="AI160" s="175"/>
      <c r="AJ160" s="175"/>
      <c r="AK160" s="175"/>
      <c r="AL160" s="175"/>
      <c r="AM160" s="175"/>
    </row>
    <row r="161" spans="1:39" s="176" customFormat="1" ht="11.25" hidden="1" x14ac:dyDescent="0.2">
      <c r="A161" s="181" t="s">
        <v>1204</v>
      </c>
      <c r="B161" s="222">
        <v>371341</v>
      </c>
      <c r="C161" s="200">
        <v>0</v>
      </c>
      <c r="D161" s="200">
        <v>0</v>
      </c>
      <c r="E161" s="200">
        <v>0</v>
      </c>
      <c r="F161" s="200">
        <v>0</v>
      </c>
      <c r="G161" s="200">
        <f t="shared" si="23"/>
        <v>0</v>
      </c>
      <c r="H161" s="175"/>
      <c r="I161" s="175"/>
      <c r="J161" s="175"/>
      <c r="K161" s="175"/>
      <c r="L161" s="175"/>
      <c r="M161" s="175"/>
      <c r="N161" s="175"/>
      <c r="O161" s="175"/>
      <c r="P161" s="175"/>
      <c r="Q161" s="175"/>
      <c r="R161" s="175"/>
      <c r="S161" s="175"/>
      <c r="T161" s="175"/>
      <c r="U161" s="175"/>
      <c r="V161" s="175"/>
      <c r="W161" s="175"/>
      <c r="X161" s="175"/>
      <c r="Y161" s="175"/>
      <c r="Z161" s="175"/>
      <c r="AA161" s="175"/>
      <c r="AB161" s="175"/>
      <c r="AC161" s="175"/>
      <c r="AD161" s="175"/>
      <c r="AE161" s="175"/>
      <c r="AF161" s="175"/>
      <c r="AG161" s="175"/>
      <c r="AH161" s="175"/>
      <c r="AI161" s="175"/>
      <c r="AJ161" s="175"/>
      <c r="AK161" s="175"/>
      <c r="AL161" s="175"/>
      <c r="AM161" s="175"/>
    </row>
    <row r="162" spans="1:39" s="176" customFormat="1" ht="11.25" hidden="1" x14ac:dyDescent="0.2">
      <c r="A162" s="181" t="s">
        <v>1245</v>
      </c>
      <c r="B162" s="222">
        <v>0</v>
      </c>
      <c r="C162" s="200">
        <v>0</v>
      </c>
      <c r="D162" s="200">
        <v>0</v>
      </c>
      <c r="E162" s="200">
        <v>0</v>
      </c>
      <c r="F162" s="200">
        <v>0</v>
      </c>
      <c r="G162" s="200">
        <f t="shared" si="23"/>
        <v>0</v>
      </c>
      <c r="H162" s="175"/>
      <c r="I162" s="175"/>
      <c r="J162" s="175"/>
      <c r="K162" s="175"/>
      <c r="L162" s="175"/>
      <c r="M162" s="175"/>
      <c r="N162" s="175"/>
      <c r="O162" s="175"/>
      <c r="P162" s="175"/>
      <c r="Q162" s="175"/>
      <c r="R162" s="175"/>
      <c r="S162" s="175"/>
      <c r="T162" s="175"/>
      <c r="U162" s="175"/>
      <c r="V162" s="175"/>
      <c r="W162" s="175"/>
      <c r="X162" s="175"/>
      <c r="Y162" s="175"/>
      <c r="Z162" s="175"/>
      <c r="AA162" s="175"/>
      <c r="AB162" s="175"/>
      <c r="AC162" s="175"/>
      <c r="AD162" s="175"/>
      <c r="AE162" s="175"/>
      <c r="AF162" s="175"/>
      <c r="AG162" s="175"/>
      <c r="AH162" s="175"/>
      <c r="AI162" s="175"/>
      <c r="AJ162" s="175"/>
      <c r="AK162" s="175"/>
      <c r="AL162" s="175"/>
      <c r="AM162" s="175"/>
    </row>
    <row r="163" spans="1:39" s="176" customFormat="1" ht="11.25" x14ac:dyDescent="0.2">
      <c r="A163" s="181" t="s">
        <v>1205</v>
      </c>
      <c r="B163" s="222">
        <v>401659</v>
      </c>
      <c r="C163" s="200">
        <v>401659</v>
      </c>
      <c r="D163" s="200">
        <v>400000</v>
      </c>
      <c r="E163" s="200">
        <v>400000</v>
      </c>
      <c r="F163" s="200">
        <v>400000</v>
      </c>
      <c r="G163" s="200">
        <f t="shared" si="23"/>
        <v>0</v>
      </c>
      <c r="H163" s="175"/>
      <c r="I163" s="175"/>
      <c r="J163" s="175"/>
      <c r="K163" s="175"/>
      <c r="L163" s="175"/>
      <c r="M163" s="175"/>
      <c r="N163" s="175"/>
      <c r="O163" s="175"/>
      <c r="P163" s="175"/>
      <c r="Q163" s="175"/>
      <c r="R163" s="175"/>
      <c r="S163" s="175"/>
      <c r="T163" s="175"/>
      <c r="U163" s="175"/>
      <c r="V163" s="175"/>
      <c r="W163" s="175"/>
      <c r="X163" s="175"/>
      <c r="Y163" s="175"/>
      <c r="Z163" s="175"/>
      <c r="AA163" s="175"/>
      <c r="AB163" s="175"/>
      <c r="AC163" s="175"/>
      <c r="AD163" s="175"/>
      <c r="AE163" s="175"/>
      <c r="AF163" s="175"/>
      <c r="AG163" s="175"/>
      <c r="AH163" s="175"/>
      <c r="AI163" s="175"/>
      <c r="AJ163" s="175"/>
      <c r="AK163" s="175"/>
      <c r="AL163" s="175"/>
      <c r="AM163" s="175"/>
    </row>
    <row r="164" spans="1:39" s="176" customFormat="1" ht="11.25" hidden="1" x14ac:dyDescent="0.2">
      <c r="A164" s="181" t="s">
        <v>1205</v>
      </c>
      <c r="B164" s="222"/>
      <c r="C164" s="200"/>
      <c r="D164" s="200">
        <v>0</v>
      </c>
      <c r="E164" s="200">
        <v>0</v>
      </c>
      <c r="F164" s="200">
        <v>0</v>
      </c>
      <c r="G164" s="200">
        <f t="shared" si="23"/>
        <v>0</v>
      </c>
      <c r="H164" s="175"/>
      <c r="I164" s="175"/>
      <c r="J164" s="175"/>
      <c r="K164" s="175"/>
      <c r="L164" s="175"/>
      <c r="M164" s="175"/>
      <c r="N164" s="175"/>
      <c r="O164" s="175"/>
      <c r="P164" s="175"/>
      <c r="Q164" s="175"/>
      <c r="R164" s="175"/>
      <c r="S164" s="175"/>
      <c r="T164" s="175"/>
      <c r="U164" s="175"/>
      <c r="V164" s="175"/>
      <c r="W164" s="175"/>
      <c r="X164" s="175"/>
      <c r="Y164" s="175"/>
      <c r="Z164" s="175"/>
      <c r="AA164" s="175"/>
      <c r="AB164" s="175"/>
      <c r="AC164" s="175"/>
      <c r="AD164" s="175"/>
      <c r="AE164" s="175"/>
      <c r="AF164" s="175"/>
      <c r="AG164" s="175"/>
      <c r="AH164" s="175"/>
      <c r="AI164" s="175"/>
      <c r="AJ164" s="175"/>
      <c r="AK164" s="175"/>
      <c r="AL164" s="175"/>
      <c r="AM164" s="175"/>
    </row>
    <row r="165" spans="1:39" s="176" customFormat="1" ht="11.25" hidden="1" x14ac:dyDescent="0.2">
      <c r="A165" s="181" t="s">
        <v>1205</v>
      </c>
      <c r="B165" s="222"/>
      <c r="C165" s="200"/>
      <c r="D165" s="200"/>
      <c r="E165" s="200">
        <v>0</v>
      </c>
      <c r="F165" s="200">
        <v>0</v>
      </c>
      <c r="G165" s="200">
        <f t="shared" si="23"/>
        <v>0</v>
      </c>
      <c r="H165" s="175"/>
      <c r="I165" s="175"/>
      <c r="J165" s="175"/>
      <c r="K165" s="175"/>
      <c r="L165" s="175"/>
      <c r="M165" s="175"/>
      <c r="N165" s="175"/>
      <c r="O165" s="175"/>
      <c r="P165" s="175"/>
      <c r="Q165" s="175"/>
      <c r="R165" s="175"/>
      <c r="S165" s="175"/>
      <c r="T165" s="175"/>
      <c r="U165" s="175"/>
      <c r="V165" s="175"/>
      <c r="W165" s="175"/>
      <c r="X165" s="175"/>
      <c r="Y165" s="175"/>
      <c r="Z165" s="175"/>
      <c r="AA165" s="175"/>
      <c r="AB165" s="175"/>
      <c r="AC165" s="175"/>
      <c r="AD165" s="175"/>
      <c r="AE165" s="175"/>
      <c r="AF165" s="175"/>
      <c r="AG165" s="175"/>
      <c r="AH165" s="175"/>
      <c r="AI165" s="175"/>
      <c r="AJ165" s="175"/>
      <c r="AK165" s="175"/>
      <c r="AL165" s="175"/>
      <c r="AM165" s="175"/>
    </row>
    <row r="166" spans="1:39" s="176" customFormat="1" ht="11.25" x14ac:dyDescent="0.2">
      <c r="A166" s="181" t="s">
        <v>1510</v>
      </c>
      <c r="B166" s="222">
        <v>0</v>
      </c>
      <c r="C166" s="200">
        <v>0</v>
      </c>
      <c r="D166" s="200">
        <v>0</v>
      </c>
      <c r="E166" s="200">
        <v>0</v>
      </c>
      <c r="F166" s="200">
        <v>0</v>
      </c>
      <c r="G166" s="200">
        <f t="shared" si="23"/>
        <v>0</v>
      </c>
      <c r="H166" s="175"/>
      <c r="I166" s="175"/>
      <c r="J166" s="175"/>
      <c r="K166" s="175"/>
      <c r="L166" s="175"/>
      <c r="M166" s="175"/>
      <c r="N166" s="175"/>
      <c r="O166" s="175"/>
      <c r="P166" s="175"/>
      <c r="Q166" s="175"/>
      <c r="R166" s="175"/>
      <c r="S166" s="175"/>
      <c r="T166" s="175"/>
      <c r="U166" s="175"/>
      <c r="V166" s="175"/>
      <c r="W166" s="175"/>
      <c r="X166" s="175"/>
      <c r="Y166" s="175"/>
      <c r="Z166" s="175"/>
      <c r="AA166" s="175"/>
      <c r="AB166" s="175"/>
      <c r="AC166" s="175"/>
      <c r="AD166" s="175"/>
      <c r="AE166" s="175"/>
      <c r="AF166" s="175"/>
      <c r="AG166" s="175"/>
      <c r="AH166" s="175"/>
      <c r="AI166" s="175"/>
      <c r="AJ166" s="175"/>
      <c r="AK166" s="175"/>
      <c r="AL166" s="175"/>
      <c r="AM166" s="175"/>
    </row>
    <row r="167" spans="1:39" s="176" customFormat="1" ht="11.25" x14ac:dyDescent="0.2">
      <c r="A167" s="188" t="s">
        <v>990</v>
      </c>
      <c r="B167" s="226">
        <v>0</v>
      </c>
      <c r="C167" s="211">
        <v>18600000</v>
      </c>
      <c r="D167" s="211">
        <f>5600000+500000</f>
        <v>6100000</v>
      </c>
      <c r="E167" s="211">
        <v>4900000</v>
      </c>
      <c r="F167" s="211">
        <v>0</v>
      </c>
      <c r="G167" s="211">
        <f t="shared" si="23"/>
        <v>-4900000</v>
      </c>
      <c r="H167" s="175"/>
      <c r="I167" s="175"/>
      <c r="J167" s="175"/>
      <c r="K167" s="175"/>
      <c r="L167" s="175"/>
      <c r="M167" s="175"/>
      <c r="N167" s="175"/>
      <c r="O167" s="175"/>
      <c r="P167" s="175"/>
      <c r="Q167" s="175"/>
      <c r="R167" s="175"/>
      <c r="S167" s="175"/>
      <c r="T167" s="175"/>
      <c r="U167" s="175"/>
      <c r="V167" s="175"/>
      <c r="W167" s="175"/>
      <c r="X167" s="175"/>
      <c r="Y167" s="175"/>
      <c r="Z167" s="175"/>
      <c r="AA167" s="175"/>
      <c r="AB167" s="175"/>
      <c r="AC167" s="175"/>
      <c r="AD167" s="175"/>
      <c r="AE167" s="175"/>
      <c r="AF167" s="175"/>
      <c r="AG167" s="175"/>
      <c r="AH167" s="175"/>
      <c r="AI167" s="175"/>
      <c r="AJ167" s="175"/>
      <c r="AK167" s="175"/>
      <c r="AL167" s="175"/>
      <c r="AM167" s="175"/>
    </row>
    <row r="168" spans="1:39" s="176" customFormat="1" ht="11.25" x14ac:dyDescent="0.2">
      <c r="A168" s="182" t="s">
        <v>1069</v>
      </c>
      <c r="B168" s="206">
        <f>SUM(B154:B163)</f>
        <v>9513275</v>
      </c>
      <c r="C168" s="206">
        <f>SUM(C154:C167)</f>
        <v>27241934</v>
      </c>
      <c r="D168" s="206">
        <f>SUM(D154:D167)</f>
        <v>14740275</v>
      </c>
      <c r="E168" s="206">
        <f>SUM(E154:E167)</f>
        <v>17500000</v>
      </c>
      <c r="F168" s="206">
        <f>SUM(F154:F167)</f>
        <v>14200000</v>
      </c>
      <c r="G168" s="206">
        <f t="shared" si="23"/>
        <v>-3300000</v>
      </c>
      <c r="H168" s="175"/>
      <c r="I168" s="175"/>
      <c r="J168" s="175"/>
      <c r="K168" s="175"/>
      <c r="L168" s="175"/>
      <c r="M168" s="175"/>
      <c r="N168" s="175"/>
      <c r="O168" s="175"/>
      <c r="P168" s="175"/>
      <c r="Q168" s="175"/>
      <c r="R168" s="175"/>
      <c r="S168" s="175"/>
      <c r="T168" s="175"/>
      <c r="U168" s="175"/>
      <c r="V168" s="175"/>
      <c r="W168" s="175"/>
      <c r="X168" s="175"/>
      <c r="Y168" s="175"/>
      <c r="Z168" s="175"/>
      <c r="AA168" s="175"/>
      <c r="AB168" s="175"/>
      <c r="AC168" s="175"/>
      <c r="AD168" s="175"/>
      <c r="AE168" s="175"/>
      <c r="AF168" s="175"/>
      <c r="AG168" s="175"/>
      <c r="AH168" s="175"/>
      <c r="AI168" s="175"/>
      <c r="AJ168" s="175"/>
      <c r="AK168" s="175"/>
      <c r="AL168" s="175"/>
      <c r="AM168" s="175"/>
    </row>
    <row r="169" spans="1:39" s="176" customFormat="1" ht="11.25" x14ac:dyDescent="0.2">
      <c r="A169" s="183" t="s">
        <v>15</v>
      </c>
      <c r="B169" s="215">
        <f t="shared" ref="B169:D169" si="24">B132+B137+B149+B168</f>
        <v>19594950</v>
      </c>
      <c r="C169" s="215">
        <f t="shared" si="24"/>
        <v>36823609</v>
      </c>
      <c r="D169" s="215">
        <f t="shared" si="24"/>
        <v>24516950</v>
      </c>
      <c r="E169" s="215">
        <f>E132+E137+E149+E168</f>
        <v>29316675</v>
      </c>
      <c r="F169" s="215">
        <f>F132+F137+F149+F168</f>
        <v>27731675</v>
      </c>
      <c r="G169" s="215">
        <f t="shared" si="23"/>
        <v>-1585000</v>
      </c>
      <c r="H169" s="175"/>
      <c r="I169" s="175"/>
      <c r="J169" s="175"/>
      <c r="K169" s="175"/>
      <c r="L169" s="175"/>
      <c r="M169" s="175"/>
      <c r="N169" s="175"/>
      <c r="O169" s="175"/>
      <c r="P169" s="175"/>
      <c r="Q169" s="175"/>
      <c r="R169" s="175"/>
      <c r="S169" s="175"/>
      <c r="T169" s="175"/>
      <c r="U169" s="175"/>
      <c r="V169" s="175"/>
      <c r="W169" s="175"/>
      <c r="X169" s="175"/>
      <c r="Y169" s="175"/>
      <c r="Z169" s="175"/>
      <c r="AA169" s="175"/>
      <c r="AB169" s="175"/>
      <c r="AC169" s="175"/>
      <c r="AD169" s="175"/>
      <c r="AE169" s="175"/>
      <c r="AF169" s="175"/>
      <c r="AG169" s="175"/>
      <c r="AH169" s="175"/>
      <c r="AI169" s="175"/>
      <c r="AJ169" s="175"/>
      <c r="AK169" s="175"/>
      <c r="AL169" s="175"/>
      <c r="AM169" s="175"/>
    </row>
    <row r="170" spans="1:39" s="194" customFormat="1" x14ac:dyDescent="0.2">
      <c r="A170" s="266" t="s">
        <v>294</v>
      </c>
      <c r="B170" s="216">
        <f t="shared" ref="B170:D170" si="25">B169+B118+B102+B99+B63+B24</f>
        <v>523340196.00321984</v>
      </c>
      <c r="C170" s="216">
        <f t="shared" si="25"/>
        <v>538906953</v>
      </c>
      <c r="D170" s="216">
        <f t="shared" si="25"/>
        <v>547089954</v>
      </c>
      <c r="E170" s="216">
        <f>E169+E118+E102+E99+E63+E24</f>
        <v>556641051</v>
      </c>
      <c r="F170" s="216">
        <f>F169+F118+F102+F99+F63+F24</f>
        <v>569115077</v>
      </c>
      <c r="G170" s="216">
        <f t="shared" si="23"/>
        <v>12474026</v>
      </c>
      <c r="H170" s="193"/>
      <c r="I170" s="193"/>
      <c r="J170" s="193"/>
      <c r="K170" s="193"/>
      <c r="L170" s="193"/>
      <c r="M170" s="193"/>
      <c r="N170" s="193"/>
      <c r="O170" s="193"/>
      <c r="P170" s="193"/>
      <c r="Q170" s="193"/>
      <c r="R170" s="193"/>
      <c r="S170" s="193"/>
      <c r="T170" s="193"/>
      <c r="U170" s="193"/>
      <c r="V170" s="193"/>
      <c r="W170" s="193"/>
      <c r="X170" s="193"/>
      <c r="Y170" s="193"/>
      <c r="Z170" s="193"/>
      <c r="AA170" s="193"/>
      <c r="AB170" s="193"/>
      <c r="AC170" s="193"/>
      <c r="AD170" s="193"/>
      <c r="AE170" s="193"/>
      <c r="AF170" s="193"/>
      <c r="AG170" s="193"/>
      <c r="AH170" s="193"/>
      <c r="AI170" s="193"/>
      <c r="AJ170" s="193"/>
      <c r="AK170" s="193"/>
      <c r="AL170" s="193"/>
      <c r="AM170" s="193"/>
    </row>
    <row r="185" spans="2:39" x14ac:dyDescent="0.2">
      <c r="B185" s="192"/>
      <c r="C185" s="192"/>
      <c r="D185" s="192"/>
      <c r="E185" s="192"/>
      <c r="F185" s="192"/>
      <c r="G185" s="192"/>
      <c r="H185" s="192"/>
      <c r="I185" s="192"/>
      <c r="J185" s="192"/>
      <c r="K185" s="192"/>
      <c r="L185" s="192"/>
      <c r="M185" s="192"/>
      <c r="N185" s="192"/>
      <c r="O185" s="192"/>
      <c r="P185" s="192"/>
      <c r="Q185" s="192"/>
      <c r="R185" s="192"/>
      <c r="S185" s="192"/>
      <c r="T185" s="192"/>
      <c r="U185" s="192"/>
      <c r="V185" s="192"/>
      <c r="W185" s="192"/>
      <c r="X185" s="192"/>
      <c r="Y185" s="192"/>
      <c r="Z185" s="192"/>
      <c r="AA185" s="192"/>
      <c r="AB185" s="192"/>
      <c r="AC185" s="192"/>
      <c r="AD185" s="192"/>
      <c r="AE185" s="192"/>
      <c r="AF185" s="192"/>
      <c r="AG185" s="192"/>
      <c r="AH185" s="192"/>
      <c r="AI185" s="192"/>
      <c r="AJ185" s="192"/>
      <c r="AK185" s="192"/>
      <c r="AL185" s="192"/>
      <c r="AM185" s="192"/>
    </row>
    <row r="186" spans="2:39" x14ac:dyDescent="0.2">
      <c r="B186" s="192"/>
      <c r="C186" s="192"/>
      <c r="D186" s="192"/>
      <c r="E186" s="192"/>
      <c r="F186" s="192"/>
      <c r="G186" s="192"/>
      <c r="H186" s="192"/>
      <c r="I186" s="192"/>
      <c r="J186" s="192"/>
      <c r="K186" s="192"/>
      <c r="L186" s="192"/>
      <c r="M186" s="192"/>
      <c r="N186" s="192"/>
      <c r="O186" s="192"/>
      <c r="P186" s="192"/>
      <c r="Q186" s="192"/>
      <c r="R186" s="192"/>
      <c r="S186" s="192"/>
      <c r="T186" s="192"/>
      <c r="U186" s="192"/>
      <c r="V186" s="192"/>
      <c r="W186" s="192"/>
      <c r="X186" s="192"/>
      <c r="Y186" s="192"/>
      <c r="Z186" s="192"/>
      <c r="AA186" s="192"/>
      <c r="AB186" s="192"/>
      <c r="AC186" s="192"/>
      <c r="AD186" s="192"/>
      <c r="AE186" s="192"/>
      <c r="AF186" s="192"/>
      <c r="AG186" s="192"/>
      <c r="AH186" s="192"/>
      <c r="AI186" s="192"/>
      <c r="AJ186" s="192"/>
      <c r="AK186" s="192"/>
      <c r="AL186" s="192"/>
      <c r="AM186" s="192"/>
    </row>
    <row r="187" spans="2:39" x14ac:dyDescent="0.2">
      <c r="B187" s="192"/>
      <c r="C187" s="192"/>
      <c r="D187" s="192"/>
      <c r="E187" s="192"/>
      <c r="F187" s="192"/>
      <c r="G187" s="192"/>
      <c r="H187" s="192"/>
      <c r="I187" s="192"/>
      <c r="J187" s="192"/>
      <c r="K187" s="192"/>
      <c r="L187" s="192"/>
      <c r="M187" s="192"/>
      <c r="N187" s="192"/>
      <c r="O187" s="192"/>
      <c r="P187" s="192"/>
      <c r="Q187" s="192"/>
      <c r="R187" s="192"/>
      <c r="S187" s="192"/>
      <c r="T187" s="192"/>
      <c r="U187" s="192"/>
      <c r="V187" s="192"/>
      <c r="W187" s="192"/>
      <c r="X187" s="192"/>
      <c r="Y187" s="192"/>
      <c r="Z187" s="192"/>
      <c r="AA187" s="192"/>
      <c r="AB187" s="192"/>
      <c r="AC187" s="192"/>
      <c r="AD187" s="192"/>
      <c r="AE187" s="192"/>
      <c r="AF187" s="192"/>
      <c r="AG187" s="192"/>
      <c r="AH187" s="192"/>
      <c r="AI187" s="192"/>
      <c r="AJ187" s="192"/>
      <c r="AK187" s="192"/>
      <c r="AL187" s="192"/>
      <c r="AM187" s="192"/>
    </row>
    <row r="188" spans="2:39" x14ac:dyDescent="0.2">
      <c r="B188" s="192"/>
      <c r="C188" s="192"/>
      <c r="D188" s="192"/>
      <c r="E188" s="192"/>
      <c r="F188" s="192"/>
      <c r="G188" s="192"/>
      <c r="H188" s="192"/>
      <c r="I188" s="192"/>
      <c r="J188" s="192"/>
      <c r="K188" s="192"/>
      <c r="L188" s="192"/>
      <c r="M188" s="192"/>
      <c r="N188" s="192"/>
      <c r="O188" s="192"/>
      <c r="P188" s="192"/>
      <c r="Q188" s="192"/>
      <c r="R188" s="192"/>
      <c r="S188" s="192"/>
      <c r="T188" s="192"/>
      <c r="U188" s="192"/>
      <c r="V188" s="192"/>
      <c r="W188" s="192"/>
      <c r="X188" s="192"/>
      <c r="Y188" s="192"/>
      <c r="Z188" s="192"/>
      <c r="AA188" s="192"/>
      <c r="AB188" s="192"/>
      <c r="AC188" s="192"/>
      <c r="AD188" s="192"/>
      <c r="AE188" s="192"/>
      <c r="AF188" s="192"/>
      <c r="AG188" s="192"/>
      <c r="AH188" s="192"/>
      <c r="AI188" s="192"/>
      <c r="AJ188" s="192"/>
      <c r="AK188" s="192"/>
      <c r="AL188" s="192"/>
      <c r="AM188" s="192"/>
    </row>
    <row r="189" spans="2:39" x14ac:dyDescent="0.2">
      <c r="B189" s="192"/>
      <c r="C189" s="192"/>
      <c r="D189" s="192"/>
      <c r="E189" s="192"/>
      <c r="F189" s="192"/>
      <c r="G189" s="192"/>
      <c r="H189" s="192"/>
      <c r="I189" s="192"/>
      <c r="J189" s="192"/>
      <c r="K189" s="192"/>
      <c r="L189" s="192"/>
      <c r="M189" s="192"/>
      <c r="N189" s="192"/>
      <c r="O189" s="192"/>
      <c r="P189" s="192"/>
      <c r="Q189" s="192"/>
      <c r="R189" s="192"/>
      <c r="S189" s="192"/>
      <c r="T189" s="192"/>
      <c r="U189" s="192"/>
      <c r="V189" s="192"/>
      <c r="W189" s="192"/>
      <c r="X189" s="192"/>
      <c r="Y189" s="192"/>
      <c r="Z189" s="192"/>
      <c r="AA189" s="192"/>
      <c r="AB189" s="192"/>
      <c r="AC189" s="192"/>
      <c r="AD189" s="192"/>
      <c r="AE189" s="192"/>
      <c r="AF189" s="192"/>
      <c r="AG189" s="192"/>
      <c r="AH189" s="192"/>
      <c r="AI189" s="192"/>
      <c r="AJ189" s="192"/>
      <c r="AK189" s="192"/>
      <c r="AL189" s="192"/>
      <c r="AM189" s="192"/>
    </row>
    <row r="190" spans="2:39" x14ac:dyDescent="0.2">
      <c r="B190" s="192"/>
      <c r="C190" s="192"/>
      <c r="D190" s="192"/>
      <c r="E190" s="192"/>
      <c r="F190" s="192"/>
      <c r="G190" s="192"/>
      <c r="H190" s="192"/>
      <c r="I190" s="192"/>
      <c r="J190" s="192"/>
      <c r="K190" s="192"/>
      <c r="L190" s="192"/>
      <c r="M190" s="192"/>
      <c r="N190" s="192"/>
      <c r="O190" s="192"/>
      <c r="P190" s="192"/>
      <c r="Q190" s="192"/>
      <c r="R190" s="192"/>
      <c r="S190" s="192"/>
      <c r="T190" s="192"/>
      <c r="U190" s="192"/>
      <c r="V190" s="192"/>
      <c r="W190" s="192"/>
      <c r="X190" s="192"/>
      <c r="Y190" s="192"/>
      <c r="Z190" s="192"/>
      <c r="AA190" s="192"/>
      <c r="AB190" s="192"/>
      <c r="AC190" s="192"/>
      <c r="AD190" s="192"/>
      <c r="AE190" s="192"/>
      <c r="AF190" s="192"/>
      <c r="AG190" s="192"/>
      <c r="AH190" s="192"/>
      <c r="AI190" s="192"/>
      <c r="AJ190" s="192"/>
      <c r="AK190" s="192"/>
      <c r="AL190" s="192"/>
      <c r="AM190" s="192"/>
    </row>
    <row r="191" spans="2:39" x14ac:dyDescent="0.2">
      <c r="B191" s="192"/>
      <c r="C191" s="192"/>
      <c r="D191" s="192"/>
      <c r="E191" s="192"/>
      <c r="F191" s="192"/>
      <c r="G191" s="192"/>
      <c r="H191" s="192"/>
      <c r="I191" s="192"/>
      <c r="J191" s="192"/>
      <c r="K191" s="192"/>
      <c r="L191" s="192"/>
      <c r="M191" s="192"/>
      <c r="N191" s="192"/>
      <c r="O191" s="192"/>
      <c r="P191" s="192"/>
      <c r="Q191" s="192"/>
      <c r="R191" s="192"/>
      <c r="S191" s="192"/>
      <c r="T191" s="192"/>
      <c r="U191" s="192"/>
      <c r="V191" s="192"/>
      <c r="W191" s="192"/>
      <c r="X191" s="192"/>
      <c r="Y191" s="192"/>
      <c r="Z191" s="192"/>
      <c r="AA191" s="192"/>
      <c r="AB191" s="192"/>
      <c r="AC191" s="192"/>
      <c r="AD191" s="192"/>
      <c r="AE191" s="192"/>
      <c r="AF191" s="192"/>
      <c r="AG191" s="192"/>
      <c r="AH191" s="192"/>
      <c r="AI191" s="192"/>
      <c r="AJ191" s="192"/>
      <c r="AK191" s="192"/>
      <c r="AL191" s="192"/>
      <c r="AM191" s="192"/>
    </row>
    <row r="192" spans="2:39" x14ac:dyDescent="0.2">
      <c r="B192" s="192"/>
      <c r="C192" s="192"/>
      <c r="D192" s="192"/>
      <c r="E192" s="192"/>
      <c r="F192" s="192"/>
      <c r="G192" s="192"/>
      <c r="H192" s="192"/>
      <c r="I192" s="192"/>
      <c r="J192" s="192"/>
      <c r="K192" s="192"/>
      <c r="L192" s="192"/>
      <c r="M192" s="192"/>
      <c r="N192" s="192"/>
      <c r="O192" s="192"/>
      <c r="P192" s="192"/>
      <c r="Q192" s="192"/>
      <c r="R192" s="192"/>
      <c r="S192" s="192"/>
      <c r="T192" s="192"/>
      <c r="U192" s="192"/>
      <c r="V192" s="192"/>
      <c r="W192" s="192"/>
      <c r="X192" s="192"/>
      <c r="Y192" s="192"/>
      <c r="Z192" s="192"/>
      <c r="AA192" s="192"/>
      <c r="AB192" s="192"/>
      <c r="AC192" s="192"/>
      <c r="AD192" s="192"/>
      <c r="AE192" s="192"/>
      <c r="AF192" s="192"/>
      <c r="AG192" s="192"/>
      <c r="AH192" s="192"/>
      <c r="AI192" s="192"/>
      <c r="AJ192" s="192"/>
      <c r="AK192" s="192"/>
      <c r="AL192" s="192"/>
      <c r="AM192" s="192"/>
    </row>
    <row r="193" spans="2:39" x14ac:dyDescent="0.2">
      <c r="B193" s="192"/>
      <c r="C193" s="192"/>
      <c r="D193" s="192"/>
      <c r="E193" s="192"/>
      <c r="F193" s="192"/>
      <c r="G193" s="192"/>
      <c r="H193" s="192"/>
      <c r="I193" s="192"/>
      <c r="J193" s="192"/>
      <c r="K193" s="192"/>
      <c r="L193" s="192"/>
      <c r="M193" s="192"/>
      <c r="N193" s="192"/>
      <c r="O193" s="192"/>
      <c r="P193" s="192"/>
      <c r="Q193" s="192"/>
      <c r="R193" s="192"/>
      <c r="S193" s="192"/>
      <c r="T193" s="192"/>
      <c r="U193" s="192"/>
      <c r="V193" s="192"/>
      <c r="W193" s="192"/>
      <c r="X193" s="192"/>
      <c r="Y193" s="192"/>
      <c r="Z193" s="192"/>
      <c r="AA193" s="192"/>
      <c r="AB193" s="192"/>
      <c r="AC193" s="192"/>
      <c r="AD193" s="192"/>
      <c r="AE193" s="192"/>
      <c r="AF193" s="192"/>
      <c r="AG193" s="192"/>
      <c r="AH193" s="192"/>
      <c r="AI193" s="192"/>
      <c r="AJ193" s="192"/>
      <c r="AK193" s="192"/>
      <c r="AL193" s="192"/>
      <c r="AM193" s="192"/>
    </row>
    <row r="194" spans="2:39" x14ac:dyDescent="0.2">
      <c r="B194" s="192"/>
      <c r="C194" s="192"/>
      <c r="D194" s="192"/>
      <c r="E194" s="192"/>
      <c r="F194" s="192"/>
      <c r="G194" s="192"/>
      <c r="H194" s="192"/>
      <c r="I194" s="192"/>
      <c r="J194" s="192"/>
      <c r="K194" s="192"/>
      <c r="L194" s="192"/>
      <c r="M194" s="192"/>
      <c r="N194" s="192"/>
      <c r="O194" s="192"/>
      <c r="P194" s="192"/>
      <c r="Q194" s="192"/>
      <c r="R194" s="192"/>
      <c r="S194" s="192"/>
      <c r="T194" s="192"/>
      <c r="U194" s="192"/>
      <c r="V194" s="192"/>
      <c r="W194" s="192"/>
      <c r="X194" s="192"/>
      <c r="Y194" s="192"/>
      <c r="Z194" s="192"/>
      <c r="AA194" s="192"/>
      <c r="AB194" s="192"/>
      <c r="AC194" s="192"/>
      <c r="AD194" s="192"/>
      <c r="AE194" s="192"/>
      <c r="AF194" s="192"/>
      <c r="AG194" s="192"/>
      <c r="AH194" s="192"/>
      <c r="AI194" s="192"/>
      <c r="AJ194" s="192"/>
      <c r="AK194" s="192"/>
      <c r="AL194" s="192"/>
      <c r="AM194" s="192"/>
    </row>
    <row r="195" spans="2:39" x14ac:dyDescent="0.2">
      <c r="B195" s="192"/>
      <c r="C195" s="192"/>
      <c r="D195" s="192"/>
      <c r="E195" s="192"/>
      <c r="F195" s="192"/>
      <c r="G195" s="192"/>
      <c r="H195" s="192"/>
      <c r="I195" s="192"/>
      <c r="J195" s="192"/>
      <c r="K195" s="192"/>
      <c r="L195" s="192"/>
      <c r="M195" s="192"/>
      <c r="N195" s="192"/>
      <c r="O195" s="192"/>
      <c r="P195" s="192"/>
      <c r="Q195" s="192"/>
      <c r="R195" s="192"/>
      <c r="S195" s="192"/>
      <c r="T195" s="192"/>
      <c r="U195" s="192"/>
      <c r="V195" s="192"/>
      <c r="W195" s="192"/>
      <c r="X195" s="192"/>
      <c r="Y195" s="192"/>
      <c r="Z195" s="192"/>
      <c r="AA195" s="192"/>
      <c r="AB195" s="192"/>
      <c r="AC195" s="192"/>
      <c r="AD195" s="192"/>
      <c r="AE195" s="192"/>
      <c r="AF195" s="192"/>
      <c r="AG195" s="192"/>
      <c r="AH195" s="192"/>
      <c r="AI195" s="192"/>
      <c r="AJ195" s="192"/>
      <c r="AK195" s="192"/>
      <c r="AL195" s="192"/>
      <c r="AM195" s="192"/>
    </row>
    <row r="196" spans="2:39" x14ac:dyDescent="0.2">
      <c r="B196" s="192"/>
      <c r="C196" s="192"/>
      <c r="D196" s="192"/>
      <c r="E196" s="192"/>
      <c r="F196" s="192"/>
      <c r="G196" s="192"/>
      <c r="H196" s="192"/>
      <c r="I196" s="192"/>
      <c r="J196" s="192"/>
      <c r="K196" s="192"/>
      <c r="L196" s="192"/>
      <c r="M196" s="192"/>
      <c r="N196" s="192"/>
      <c r="O196" s="192"/>
      <c r="P196" s="192"/>
      <c r="Q196" s="192"/>
      <c r="R196" s="192"/>
      <c r="S196" s="192"/>
      <c r="T196" s="192"/>
      <c r="U196" s="192"/>
      <c r="V196" s="192"/>
      <c r="W196" s="192"/>
      <c r="X196" s="192"/>
      <c r="Y196" s="192"/>
      <c r="Z196" s="192"/>
      <c r="AA196" s="192"/>
      <c r="AB196" s="192"/>
      <c r="AC196" s="192"/>
      <c r="AD196" s="192"/>
      <c r="AE196" s="192"/>
      <c r="AF196" s="192"/>
      <c r="AG196" s="192"/>
      <c r="AH196" s="192"/>
      <c r="AI196" s="192"/>
      <c r="AJ196" s="192"/>
      <c r="AK196" s="192"/>
      <c r="AL196" s="192"/>
      <c r="AM196" s="192"/>
    </row>
    <row r="197" spans="2:39" x14ac:dyDescent="0.2">
      <c r="B197" s="192"/>
      <c r="C197" s="192"/>
      <c r="D197" s="192"/>
      <c r="E197" s="192"/>
      <c r="F197" s="192"/>
      <c r="G197" s="192"/>
      <c r="H197" s="192"/>
      <c r="I197" s="192"/>
      <c r="J197" s="192"/>
      <c r="K197" s="192"/>
      <c r="L197" s="192"/>
      <c r="M197" s="192"/>
      <c r="N197" s="192"/>
      <c r="O197" s="192"/>
      <c r="P197" s="192"/>
      <c r="Q197" s="192"/>
      <c r="R197" s="192"/>
      <c r="S197" s="192"/>
      <c r="T197" s="192"/>
      <c r="U197" s="192"/>
      <c r="V197" s="192"/>
      <c r="W197" s="192"/>
      <c r="X197" s="192"/>
      <c r="Y197" s="192"/>
      <c r="Z197" s="192"/>
      <c r="AA197" s="192"/>
      <c r="AB197" s="192"/>
      <c r="AC197" s="192"/>
      <c r="AD197" s="192"/>
      <c r="AE197" s="192"/>
      <c r="AF197" s="192"/>
      <c r="AG197" s="192"/>
      <c r="AH197" s="192"/>
      <c r="AI197" s="192"/>
      <c r="AJ197" s="192"/>
      <c r="AK197" s="192"/>
      <c r="AL197" s="192"/>
      <c r="AM197" s="192"/>
    </row>
    <row r="198" spans="2:39" x14ac:dyDescent="0.2">
      <c r="B198" s="192"/>
      <c r="C198" s="192"/>
      <c r="D198" s="192"/>
      <c r="E198" s="192"/>
      <c r="F198" s="192"/>
      <c r="G198" s="192"/>
      <c r="H198" s="192"/>
      <c r="I198" s="192"/>
      <c r="J198" s="192"/>
      <c r="K198" s="192"/>
      <c r="L198" s="192"/>
      <c r="M198" s="192"/>
      <c r="N198" s="192"/>
      <c r="O198" s="192"/>
      <c r="P198" s="192"/>
      <c r="Q198" s="192"/>
      <c r="R198" s="192"/>
      <c r="S198" s="192"/>
      <c r="T198" s="192"/>
      <c r="U198" s="192"/>
      <c r="V198" s="192"/>
      <c r="W198" s="192"/>
      <c r="X198" s="192"/>
      <c r="Y198" s="192"/>
      <c r="Z198" s="192"/>
      <c r="AA198" s="192"/>
      <c r="AB198" s="192"/>
      <c r="AC198" s="192"/>
      <c r="AD198" s="192"/>
      <c r="AE198" s="192"/>
      <c r="AF198" s="192"/>
      <c r="AG198" s="192"/>
      <c r="AH198" s="192"/>
      <c r="AI198" s="192"/>
      <c r="AJ198" s="192"/>
      <c r="AK198" s="192"/>
      <c r="AL198" s="192"/>
      <c r="AM198" s="192"/>
    </row>
    <row r="199" spans="2:39" x14ac:dyDescent="0.2">
      <c r="B199" s="192"/>
      <c r="C199" s="192"/>
      <c r="D199" s="192"/>
      <c r="E199" s="192"/>
      <c r="F199" s="192"/>
      <c r="G199" s="192"/>
      <c r="H199" s="192"/>
      <c r="I199" s="192"/>
      <c r="J199" s="192"/>
      <c r="K199" s="192"/>
      <c r="L199" s="192"/>
      <c r="M199" s="192"/>
      <c r="N199" s="192"/>
      <c r="O199" s="192"/>
      <c r="P199" s="192"/>
      <c r="Q199" s="192"/>
      <c r="R199" s="192"/>
      <c r="S199" s="192"/>
      <c r="T199" s="192"/>
      <c r="U199" s="192"/>
      <c r="V199" s="192"/>
      <c r="W199" s="192"/>
      <c r="X199" s="192"/>
      <c r="Y199" s="192"/>
      <c r="Z199" s="192"/>
      <c r="AA199" s="192"/>
      <c r="AB199" s="192"/>
      <c r="AC199" s="192"/>
      <c r="AD199" s="192"/>
      <c r="AE199" s="192"/>
      <c r="AF199" s="192"/>
      <c r="AG199" s="192"/>
      <c r="AH199" s="192"/>
      <c r="AI199" s="192"/>
      <c r="AJ199" s="192"/>
      <c r="AK199" s="192"/>
      <c r="AL199" s="192"/>
      <c r="AM199" s="192"/>
    </row>
    <row r="200" spans="2:39" x14ac:dyDescent="0.2">
      <c r="B200" s="192"/>
      <c r="C200" s="192"/>
      <c r="D200" s="192"/>
      <c r="E200" s="192"/>
      <c r="F200" s="192"/>
      <c r="G200" s="192"/>
      <c r="H200" s="192"/>
      <c r="I200" s="192"/>
      <c r="J200" s="192"/>
      <c r="K200" s="192"/>
      <c r="L200" s="192"/>
      <c r="M200" s="192"/>
      <c r="N200" s="192"/>
      <c r="O200" s="192"/>
      <c r="P200" s="192"/>
      <c r="Q200" s="192"/>
      <c r="R200" s="192"/>
      <c r="S200" s="192"/>
      <c r="T200" s="192"/>
      <c r="U200" s="192"/>
      <c r="V200" s="192"/>
      <c r="W200" s="192"/>
      <c r="X200" s="192"/>
      <c r="Y200" s="192"/>
      <c r="Z200" s="192"/>
      <c r="AA200" s="192"/>
      <c r="AB200" s="192"/>
      <c r="AC200" s="192"/>
      <c r="AD200" s="192"/>
      <c r="AE200" s="192"/>
      <c r="AF200" s="192"/>
      <c r="AG200" s="192"/>
      <c r="AH200" s="192"/>
      <c r="AI200" s="192"/>
      <c r="AJ200" s="192"/>
      <c r="AK200" s="192"/>
      <c r="AL200" s="192"/>
      <c r="AM200" s="192"/>
    </row>
    <row r="201" spans="2:39" x14ac:dyDescent="0.2">
      <c r="B201" s="192"/>
      <c r="C201" s="192"/>
      <c r="D201" s="192"/>
      <c r="E201" s="192"/>
      <c r="F201" s="192"/>
      <c r="G201" s="192"/>
      <c r="H201" s="192"/>
      <c r="I201" s="192"/>
      <c r="J201" s="192"/>
      <c r="K201" s="192"/>
      <c r="L201" s="192"/>
      <c r="M201" s="192"/>
      <c r="N201" s="192"/>
      <c r="O201" s="192"/>
      <c r="P201" s="192"/>
      <c r="Q201" s="192"/>
      <c r="R201" s="192"/>
      <c r="S201" s="192"/>
      <c r="T201" s="192"/>
      <c r="U201" s="192"/>
      <c r="V201" s="192"/>
      <c r="W201" s="192"/>
      <c r="X201" s="192"/>
      <c r="Y201" s="192"/>
      <c r="Z201" s="192"/>
      <c r="AA201" s="192"/>
      <c r="AB201" s="192"/>
      <c r="AC201" s="192"/>
      <c r="AD201" s="192"/>
      <c r="AE201" s="192"/>
      <c r="AF201" s="192"/>
      <c r="AG201" s="192"/>
      <c r="AH201" s="192"/>
      <c r="AI201" s="192"/>
      <c r="AJ201" s="192"/>
      <c r="AK201" s="192"/>
      <c r="AL201" s="192"/>
      <c r="AM201" s="192"/>
    </row>
    <row r="202" spans="2:39" x14ac:dyDescent="0.2">
      <c r="B202" s="192"/>
      <c r="C202" s="192"/>
      <c r="D202" s="192"/>
      <c r="E202" s="192"/>
      <c r="F202" s="192"/>
      <c r="G202" s="192"/>
      <c r="H202" s="192"/>
      <c r="I202" s="192"/>
      <c r="J202" s="192"/>
      <c r="K202" s="192"/>
      <c r="L202" s="192"/>
      <c r="M202" s="192"/>
      <c r="N202" s="192"/>
      <c r="O202" s="192"/>
      <c r="P202" s="192"/>
      <c r="Q202" s="192"/>
      <c r="R202" s="192"/>
      <c r="S202" s="192"/>
      <c r="T202" s="192"/>
      <c r="U202" s="192"/>
      <c r="V202" s="192"/>
      <c r="W202" s="192"/>
      <c r="X202" s="192"/>
      <c r="Y202" s="192"/>
      <c r="Z202" s="192"/>
      <c r="AA202" s="192"/>
      <c r="AB202" s="192"/>
      <c r="AC202" s="192"/>
      <c r="AD202" s="192"/>
      <c r="AE202" s="192"/>
      <c r="AF202" s="192"/>
      <c r="AG202" s="192"/>
      <c r="AH202" s="192"/>
      <c r="AI202" s="192"/>
      <c r="AJ202" s="192"/>
      <c r="AK202" s="192"/>
      <c r="AL202" s="192"/>
      <c r="AM202" s="192"/>
    </row>
    <row r="203" spans="2:39" x14ac:dyDescent="0.2">
      <c r="B203" s="192"/>
      <c r="C203" s="192"/>
      <c r="D203" s="192"/>
      <c r="E203" s="192"/>
      <c r="F203" s="192"/>
      <c r="G203" s="192"/>
      <c r="H203" s="192"/>
      <c r="I203" s="192"/>
      <c r="J203" s="192"/>
      <c r="K203" s="192"/>
      <c r="L203" s="192"/>
      <c r="M203" s="192"/>
      <c r="N203" s="192"/>
      <c r="O203" s="192"/>
      <c r="P203" s="192"/>
      <c r="Q203" s="192"/>
      <c r="R203" s="192"/>
      <c r="S203" s="192"/>
      <c r="T203" s="192"/>
      <c r="U203" s="192"/>
      <c r="V203" s="192"/>
      <c r="W203" s="192"/>
      <c r="X203" s="192"/>
      <c r="Y203" s="192"/>
      <c r="Z203" s="192"/>
      <c r="AA203" s="192"/>
      <c r="AB203" s="192"/>
      <c r="AC203" s="192"/>
      <c r="AD203" s="192"/>
      <c r="AE203" s="192"/>
      <c r="AF203" s="192"/>
      <c r="AG203" s="192"/>
      <c r="AH203" s="192"/>
      <c r="AI203" s="192"/>
      <c r="AJ203" s="192"/>
      <c r="AK203" s="192"/>
      <c r="AL203" s="192"/>
      <c r="AM203" s="192"/>
    </row>
    <row r="204" spans="2:39" x14ac:dyDescent="0.2">
      <c r="B204" s="192"/>
      <c r="C204" s="192"/>
      <c r="D204" s="192"/>
      <c r="E204" s="192"/>
      <c r="F204" s="192"/>
      <c r="G204" s="192"/>
      <c r="H204" s="192"/>
      <c r="I204" s="192"/>
      <c r="J204" s="192"/>
      <c r="K204" s="192"/>
      <c r="L204" s="192"/>
      <c r="M204" s="192"/>
      <c r="N204" s="192"/>
      <c r="O204" s="192"/>
      <c r="P204" s="192"/>
      <c r="Q204" s="192"/>
      <c r="R204" s="192"/>
      <c r="S204" s="192"/>
      <c r="T204" s="192"/>
      <c r="U204" s="192"/>
      <c r="V204" s="192"/>
      <c r="W204" s="192"/>
      <c r="X204" s="192"/>
      <c r="Y204" s="192"/>
      <c r="Z204" s="192"/>
      <c r="AA204" s="192"/>
      <c r="AB204" s="192"/>
      <c r="AC204" s="192"/>
      <c r="AD204" s="192"/>
      <c r="AE204" s="192"/>
      <c r="AF204" s="192"/>
      <c r="AG204" s="192"/>
      <c r="AH204" s="192"/>
      <c r="AI204" s="192"/>
      <c r="AJ204" s="192"/>
      <c r="AK204" s="192"/>
      <c r="AL204" s="192"/>
      <c r="AM204" s="192"/>
    </row>
    <row r="205" spans="2:39" x14ac:dyDescent="0.2">
      <c r="B205" s="192"/>
      <c r="C205" s="192"/>
      <c r="D205" s="192"/>
      <c r="E205" s="192"/>
      <c r="F205" s="192"/>
      <c r="G205" s="192"/>
      <c r="H205" s="192"/>
      <c r="I205" s="192"/>
      <c r="J205" s="192"/>
      <c r="K205" s="192"/>
      <c r="L205" s="192"/>
      <c r="M205" s="192"/>
      <c r="N205" s="192"/>
      <c r="O205" s="192"/>
      <c r="P205" s="192"/>
      <c r="Q205" s="192"/>
      <c r="R205" s="192"/>
      <c r="S205" s="192"/>
      <c r="T205" s="192"/>
      <c r="U205" s="192"/>
      <c r="V205" s="192"/>
      <c r="W205" s="192"/>
      <c r="X205" s="192"/>
      <c r="Y205" s="192"/>
      <c r="Z205" s="192"/>
      <c r="AA205" s="192"/>
      <c r="AB205" s="192"/>
      <c r="AC205" s="192"/>
      <c r="AD205" s="192"/>
      <c r="AE205" s="192"/>
      <c r="AF205" s="192"/>
      <c r="AG205" s="192"/>
      <c r="AH205" s="192"/>
      <c r="AI205" s="192"/>
      <c r="AJ205" s="192"/>
      <c r="AK205" s="192"/>
      <c r="AL205" s="192"/>
      <c r="AM205" s="192"/>
    </row>
    <row r="206" spans="2:39" x14ac:dyDescent="0.2">
      <c r="B206" s="192"/>
      <c r="C206" s="192"/>
      <c r="D206" s="192"/>
      <c r="E206" s="192"/>
      <c r="F206" s="192"/>
      <c r="G206" s="192"/>
      <c r="H206" s="192"/>
      <c r="I206" s="192"/>
      <c r="J206" s="192"/>
      <c r="K206" s="192"/>
      <c r="L206" s="192"/>
      <c r="M206" s="192"/>
      <c r="N206" s="192"/>
      <c r="O206" s="192"/>
      <c r="P206" s="192"/>
      <c r="Q206" s="192"/>
      <c r="R206" s="192"/>
      <c r="S206" s="192"/>
      <c r="T206" s="192"/>
      <c r="U206" s="192"/>
      <c r="V206" s="192"/>
      <c r="W206" s="192"/>
      <c r="X206" s="192"/>
      <c r="Y206" s="192"/>
      <c r="Z206" s="192"/>
      <c r="AA206" s="192"/>
      <c r="AB206" s="192"/>
      <c r="AC206" s="192"/>
      <c r="AD206" s="192"/>
      <c r="AE206" s="192"/>
      <c r="AF206" s="192"/>
      <c r="AG206" s="192"/>
      <c r="AH206" s="192"/>
      <c r="AI206" s="192"/>
      <c r="AJ206" s="192"/>
      <c r="AK206" s="192"/>
      <c r="AL206" s="192"/>
      <c r="AM206" s="192"/>
    </row>
    <row r="207" spans="2:39" x14ac:dyDescent="0.2">
      <c r="B207" s="192"/>
      <c r="C207" s="192"/>
      <c r="D207" s="192"/>
      <c r="E207" s="192"/>
      <c r="F207" s="192"/>
      <c r="G207" s="192"/>
      <c r="H207" s="192"/>
      <c r="I207" s="192"/>
      <c r="J207" s="192"/>
      <c r="K207" s="192"/>
      <c r="L207" s="192"/>
      <c r="M207" s="192"/>
      <c r="N207" s="192"/>
      <c r="O207" s="192"/>
      <c r="P207" s="192"/>
      <c r="Q207" s="192"/>
      <c r="R207" s="192"/>
      <c r="S207" s="192"/>
      <c r="T207" s="192"/>
      <c r="U207" s="192"/>
      <c r="V207" s="192"/>
      <c r="W207" s="192"/>
      <c r="X207" s="192"/>
      <c r="Y207" s="192"/>
      <c r="Z207" s="192"/>
      <c r="AA207" s="192"/>
      <c r="AB207" s="192"/>
      <c r="AC207" s="192"/>
      <c r="AD207" s="192"/>
      <c r="AE207" s="192"/>
      <c r="AF207" s="192"/>
      <c r="AG207" s="192"/>
      <c r="AH207" s="192"/>
      <c r="AI207" s="192"/>
      <c r="AJ207" s="192"/>
      <c r="AK207" s="192"/>
      <c r="AL207" s="192"/>
      <c r="AM207" s="192"/>
    </row>
    <row r="208" spans="2:39" x14ac:dyDescent="0.2">
      <c r="B208" s="192"/>
      <c r="C208" s="192"/>
      <c r="D208" s="192"/>
      <c r="E208" s="192"/>
      <c r="F208" s="192"/>
      <c r="G208" s="192"/>
      <c r="H208" s="192"/>
      <c r="I208" s="192"/>
      <c r="J208" s="192"/>
      <c r="K208" s="192"/>
      <c r="L208" s="192"/>
      <c r="M208" s="192"/>
      <c r="N208" s="192"/>
      <c r="O208" s="192"/>
      <c r="P208" s="192"/>
      <c r="Q208" s="192"/>
      <c r="R208" s="192"/>
      <c r="S208" s="192"/>
      <c r="T208" s="192"/>
      <c r="U208" s="192"/>
      <c r="V208" s="192"/>
      <c r="W208" s="192"/>
      <c r="X208" s="192"/>
      <c r="Y208" s="192"/>
      <c r="Z208" s="192"/>
      <c r="AA208" s="192"/>
      <c r="AB208" s="192"/>
      <c r="AC208" s="192"/>
      <c r="AD208" s="192"/>
      <c r="AE208" s="192"/>
      <c r="AF208" s="192"/>
      <c r="AG208" s="192"/>
      <c r="AH208" s="192"/>
      <c r="AI208" s="192"/>
      <c r="AJ208" s="192"/>
      <c r="AK208" s="192"/>
      <c r="AL208" s="192"/>
      <c r="AM208" s="192"/>
    </row>
    <row r="209" spans="2:39" x14ac:dyDescent="0.2">
      <c r="B209" s="192"/>
      <c r="C209" s="192"/>
      <c r="D209" s="192"/>
      <c r="E209" s="192"/>
      <c r="F209" s="192"/>
      <c r="G209" s="192"/>
      <c r="H209" s="192"/>
      <c r="I209" s="192"/>
      <c r="J209" s="192"/>
      <c r="K209" s="192"/>
      <c r="L209" s="192"/>
      <c r="M209" s="192"/>
      <c r="N209" s="192"/>
      <c r="O209" s="192"/>
      <c r="P209" s="192"/>
      <c r="Q209" s="192"/>
      <c r="R209" s="192"/>
      <c r="S209" s="192"/>
      <c r="T209" s="192"/>
      <c r="U209" s="192"/>
      <c r="V209" s="192"/>
      <c r="W209" s="192"/>
      <c r="X209" s="192"/>
      <c r="Y209" s="192"/>
      <c r="Z209" s="192"/>
      <c r="AA209" s="192"/>
      <c r="AB209" s="192"/>
      <c r="AC209" s="192"/>
      <c r="AD209" s="192"/>
      <c r="AE209" s="192"/>
      <c r="AF209" s="192"/>
      <c r="AG209" s="192"/>
      <c r="AH209" s="192"/>
      <c r="AI209" s="192"/>
      <c r="AJ209" s="192"/>
      <c r="AK209" s="192"/>
      <c r="AL209" s="192"/>
      <c r="AM209" s="192"/>
    </row>
    <row r="210" spans="2:39" x14ac:dyDescent="0.2">
      <c r="B210" s="192"/>
      <c r="C210" s="192"/>
      <c r="D210" s="192"/>
      <c r="E210" s="192"/>
      <c r="F210" s="192"/>
      <c r="G210" s="192"/>
      <c r="H210" s="192"/>
      <c r="I210" s="192"/>
      <c r="J210" s="192"/>
      <c r="K210" s="192"/>
      <c r="L210" s="192"/>
      <c r="M210" s="192"/>
      <c r="N210" s="192"/>
      <c r="O210" s="192"/>
      <c r="P210" s="192"/>
      <c r="Q210" s="192"/>
      <c r="R210" s="192"/>
      <c r="S210" s="192"/>
      <c r="T210" s="192"/>
      <c r="U210" s="192"/>
      <c r="V210" s="192"/>
      <c r="W210" s="192"/>
      <c r="X210" s="192"/>
      <c r="Y210" s="192"/>
      <c r="Z210" s="192"/>
      <c r="AA210" s="192"/>
      <c r="AB210" s="192"/>
      <c r="AC210" s="192"/>
      <c r="AD210" s="192"/>
      <c r="AE210" s="192"/>
      <c r="AF210" s="192"/>
      <c r="AG210" s="192"/>
      <c r="AH210" s="192"/>
      <c r="AI210" s="192"/>
      <c r="AJ210" s="192"/>
      <c r="AK210" s="192"/>
      <c r="AL210" s="192"/>
      <c r="AM210" s="192"/>
    </row>
    <row r="211" spans="2:39" x14ac:dyDescent="0.2">
      <c r="B211" s="192"/>
      <c r="C211" s="192"/>
      <c r="D211" s="192"/>
      <c r="E211" s="192"/>
      <c r="F211" s="192"/>
      <c r="G211" s="192"/>
      <c r="H211" s="192"/>
      <c r="I211" s="192"/>
      <c r="J211" s="192"/>
      <c r="K211" s="192"/>
      <c r="L211" s="192"/>
      <c r="M211" s="192"/>
      <c r="N211" s="192"/>
      <c r="O211" s="192"/>
      <c r="P211" s="192"/>
      <c r="Q211" s="192"/>
      <c r="R211" s="192"/>
      <c r="S211" s="192"/>
      <c r="T211" s="192"/>
      <c r="U211" s="192"/>
      <c r="V211" s="192"/>
      <c r="W211" s="192"/>
      <c r="X211" s="192"/>
      <c r="Y211" s="192"/>
      <c r="Z211" s="192"/>
      <c r="AA211" s="192"/>
      <c r="AB211" s="192"/>
      <c r="AC211" s="192"/>
      <c r="AD211" s="192"/>
      <c r="AE211" s="192"/>
      <c r="AF211" s="192"/>
      <c r="AG211" s="192"/>
      <c r="AH211" s="192"/>
      <c r="AI211" s="192"/>
      <c r="AJ211" s="192"/>
      <c r="AK211" s="192"/>
      <c r="AL211" s="192"/>
      <c r="AM211" s="192"/>
    </row>
    <row r="212" spans="2:39" x14ac:dyDescent="0.2">
      <c r="B212" s="192"/>
      <c r="C212" s="192"/>
      <c r="D212" s="192"/>
      <c r="E212" s="192"/>
      <c r="F212" s="192"/>
      <c r="G212" s="192"/>
      <c r="H212" s="192"/>
      <c r="I212" s="192"/>
      <c r="J212" s="192"/>
      <c r="K212" s="192"/>
      <c r="L212" s="192"/>
      <c r="M212" s="192"/>
      <c r="N212" s="192"/>
      <c r="O212" s="192"/>
      <c r="P212" s="192"/>
      <c r="Q212" s="192"/>
      <c r="R212" s="192"/>
      <c r="S212" s="192"/>
      <c r="T212" s="192"/>
      <c r="U212" s="192"/>
      <c r="V212" s="192"/>
      <c r="W212" s="192"/>
      <c r="X212" s="192"/>
      <c r="Y212" s="192"/>
      <c r="Z212" s="192"/>
      <c r="AA212" s="192"/>
      <c r="AB212" s="192"/>
      <c r="AC212" s="192"/>
      <c r="AD212" s="192"/>
      <c r="AE212" s="192"/>
      <c r="AF212" s="192"/>
      <c r="AG212" s="192"/>
      <c r="AH212" s="192"/>
      <c r="AI212" s="192"/>
      <c r="AJ212" s="192"/>
      <c r="AK212" s="192"/>
      <c r="AL212" s="192"/>
      <c r="AM212" s="192"/>
    </row>
    <row r="213" spans="2:39" x14ac:dyDescent="0.2">
      <c r="B213" s="192"/>
      <c r="C213" s="192"/>
      <c r="D213" s="192"/>
      <c r="E213" s="192"/>
      <c r="F213" s="192"/>
      <c r="G213" s="192"/>
      <c r="H213" s="192"/>
      <c r="I213" s="192"/>
      <c r="J213" s="192"/>
      <c r="K213" s="192"/>
      <c r="L213" s="192"/>
      <c r="M213" s="192"/>
      <c r="N213" s="192"/>
      <c r="O213" s="192"/>
      <c r="P213" s="192"/>
      <c r="Q213" s="192"/>
      <c r="R213" s="192"/>
      <c r="S213" s="192"/>
      <c r="T213" s="192"/>
      <c r="U213" s="192"/>
      <c r="V213" s="192"/>
      <c r="W213" s="192"/>
      <c r="X213" s="192"/>
      <c r="Y213" s="192"/>
      <c r="Z213" s="192"/>
      <c r="AA213" s="192"/>
      <c r="AB213" s="192"/>
      <c r="AC213" s="192"/>
      <c r="AD213" s="192"/>
      <c r="AE213" s="192"/>
      <c r="AF213" s="192"/>
      <c r="AG213" s="192"/>
      <c r="AH213" s="192"/>
      <c r="AI213" s="192"/>
      <c r="AJ213" s="192"/>
      <c r="AK213" s="192"/>
      <c r="AL213" s="192"/>
      <c r="AM213" s="192"/>
    </row>
    <row r="214" spans="2:39" x14ac:dyDescent="0.2">
      <c r="B214" s="192"/>
      <c r="C214" s="192"/>
      <c r="D214" s="192"/>
      <c r="E214" s="192"/>
      <c r="F214" s="192"/>
      <c r="G214" s="192"/>
      <c r="H214" s="192"/>
      <c r="I214" s="192"/>
      <c r="J214" s="192"/>
      <c r="K214" s="192"/>
      <c r="L214" s="192"/>
      <c r="M214" s="192"/>
      <c r="N214" s="192"/>
      <c r="O214" s="192"/>
      <c r="P214" s="192"/>
      <c r="Q214" s="192"/>
      <c r="R214" s="192"/>
      <c r="S214" s="192"/>
      <c r="T214" s="192"/>
      <c r="U214" s="192"/>
      <c r="V214" s="192"/>
      <c r="W214" s="192"/>
      <c r="X214" s="192"/>
      <c r="Y214" s="192"/>
      <c r="Z214" s="192"/>
      <c r="AA214" s="192"/>
      <c r="AB214" s="192"/>
      <c r="AC214" s="192"/>
      <c r="AD214" s="192"/>
      <c r="AE214" s="192"/>
      <c r="AF214" s="192"/>
      <c r="AG214" s="192"/>
      <c r="AH214" s="192"/>
      <c r="AI214" s="192"/>
      <c r="AJ214" s="192"/>
      <c r="AK214" s="192"/>
      <c r="AL214" s="192"/>
      <c r="AM214" s="192"/>
    </row>
    <row r="215" spans="2:39" x14ac:dyDescent="0.2">
      <c r="B215" s="192"/>
      <c r="C215" s="192"/>
      <c r="D215" s="192"/>
      <c r="E215" s="192"/>
      <c r="F215" s="192"/>
      <c r="G215" s="192"/>
      <c r="H215" s="192"/>
      <c r="I215" s="192"/>
      <c r="J215" s="192"/>
      <c r="K215" s="192"/>
      <c r="L215" s="192"/>
      <c r="M215" s="192"/>
      <c r="N215" s="192"/>
      <c r="O215" s="192"/>
      <c r="P215" s="192"/>
      <c r="Q215" s="192"/>
      <c r="R215" s="192"/>
      <c r="S215" s="192"/>
      <c r="T215" s="192"/>
      <c r="U215" s="192"/>
      <c r="V215" s="192"/>
      <c r="W215" s="192"/>
      <c r="X215" s="192"/>
      <c r="Y215" s="192"/>
      <c r="Z215" s="192"/>
      <c r="AA215" s="192"/>
      <c r="AB215" s="192"/>
      <c r="AC215" s="192"/>
      <c r="AD215" s="192"/>
      <c r="AE215" s="192"/>
      <c r="AF215" s="192"/>
      <c r="AG215" s="192"/>
      <c r="AH215" s="192"/>
      <c r="AI215" s="192"/>
      <c r="AJ215" s="192"/>
      <c r="AK215" s="192"/>
      <c r="AL215" s="192"/>
      <c r="AM215" s="192"/>
    </row>
    <row r="216" spans="2:39" x14ac:dyDescent="0.2">
      <c r="B216" s="192"/>
      <c r="C216" s="192"/>
      <c r="D216" s="192"/>
      <c r="E216" s="192"/>
      <c r="F216" s="192"/>
      <c r="G216" s="192"/>
      <c r="H216" s="192"/>
      <c r="I216" s="192"/>
      <c r="J216" s="192"/>
      <c r="K216" s="192"/>
      <c r="L216" s="192"/>
      <c r="M216" s="192"/>
      <c r="N216" s="192"/>
      <c r="O216" s="192"/>
      <c r="P216" s="192"/>
      <c r="Q216" s="192"/>
      <c r="R216" s="192"/>
      <c r="S216" s="192"/>
      <c r="T216" s="192"/>
      <c r="U216" s="192"/>
      <c r="V216" s="192"/>
      <c r="W216" s="192"/>
      <c r="X216" s="192"/>
      <c r="Y216" s="192"/>
      <c r="Z216" s="192"/>
      <c r="AA216" s="192"/>
      <c r="AB216" s="192"/>
      <c r="AC216" s="192"/>
      <c r="AD216" s="192"/>
      <c r="AE216" s="192"/>
      <c r="AF216" s="192"/>
      <c r="AG216" s="192"/>
      <c r="AH216" s="192"/>
      <c r="AI216" s="192"/>
      <c r="AJ216" s="192"/>
      <c r="AK216" s="192"/>
      <c r="AL216" s="192"/>
      <c r="AM216" s="192"/>
    </row>
    <row r="217" spans="2:39" x14ac:dyDescent="0.2">
      <c r="B217" s="192"/>
      <c r="C217" s="192"/>
      <c r="D217" s="192"/>
      <c r="E217" s="192"/>
      <c r="F217" s="192"/>
      <c r="G217" s="192"/>
      <c r="H217" s="192"/>
      <c r="I217" s="192"/>
      <c r="J217" s="192"/>
      <c r="K217" s="192"/>
      <c r="L217" s="192"/>
      <c r="M217" s="192"/>
      <c r="N217" s="192"/>
      <c r="O217" s="192"/>
      <c r="P217" s="192"/>
      <c r="Q217" s="192"/>
      <c r="R217" s="192"/>
      <c r="S217" s="192"/>
      <c r="T217" s="192"/>
      <c r="U217" s="192"/>
      <c r="V217" s="192"/>
      <c r="W217" s="192"/>
      <c r="X217" s="192"/>
      <c r="Y217" s="192"/>
      <c r="Z217" s="192"/>
      <c r="AA217" s="192"/>
      <c r="AB217" s="192"/>
      <c r="AC217" s="192"/>
      <c r="AD217" s="192"/>
      <c r="AE217" s="192"/>
      <c r="AF217" s="192"/>
      <c r="AG217" s="192"/>
      <c r="AH217" s="192"/>
      <c r="AI217" s="192"/>
      <c r="AJ217" s="192"/>
      <c r="AK217" s="192"/>
      <c r="AL217" s="192"/>
      <c r="AM217" s="192"/>
    </row>
    <row r="218" spans="2:39" x14ac:dyDescent="0.2">
      <c r="B218" s="192"/>
      <c r="C218" s="192"/>
      <c r="D218" s="192"/>
      <c r="E218" s="192"/>
      <c r="F218" s="192"/>
      <c r="G218" s="192"/>
      <c r="H218" s="192"/>
      <c r="I218" s="192"/>
      <c r="J218" s="192"/>
      <c r="K218" s="192"/>
      <c r="L218" s="192"/>
      <c r="M218" s="192"/>
      <c r="N218" s="192"/>
      <c r="O218" s="192"/>
      <c r="P218" s="192"/>
      <c r="Q218" s="192"/>
      <c r="R218" s="192"/>
      <c r="S218" s="192"/>
      <c r="T218" s="192"/>
      <c r="U218" s="192"/>
      <c r="V218" s="192"/>
      <c r="W218" s="192"/>
      <c r="X218" s="192"/>
      <c r="Y218" s="192"/>
      <c r="Z218" s="192"/>
      <c r="AA218" s="192"/>
      <c r="AB218" s="192"/>
      <c r="AC218" s="192"/>
      <c r="AD218" s="192"/>
      <c r="AE218" s="192"/>
      <c r="AF218" s="192"/>
      <c r="AG218" s="192"/>
      <c r="AH218" s="192"/>
      <c r="AI218" s="192"/>
      <c r="AJ218" s="192"/>
      <c r="AK218" s="192"/>
      <c r="AL218" s="192"/>
      <c r="AM218" s="192"/>
    </row>
    <row r="219" spans="2:39" x14ac:dyDescent="0.2">
      <c r="B219" s="192"/>
      <c r="C219" s="192"/>
      <c r="D219" s="192"/>
      <c r="E219" s="192"/>
      <c r="F219" s="192"/>
      <c r="G219" s="192"/>
      <c r="H219" s="192"/>
      <c r="I219" s="192"/>
      <c r="J219" s="192"/>
      <c r="K219" s="192"/>
      <c r="L219" s="192"/>
      <c r="M219" s="192"/>
      <c r="N219" s="192"/>
      <c r="O219" s="192"/>
      <c r="P219" s="192"/>
      <c r="Q219" s="192"/>
      <c r="R219" s="192"/>
      <c r="S219" s="192"/>
      <c r="T219" s="192"/>
      <c r="U219" s="192"/>
      <c r="V219" s="192"/>
      <c r="W219" s="192"/>
      <c r="X219" s="192"/>
      <c r="Y219" s="192"/>
      <c r="Z219" s="192"/>
      <c r="AA219" s="192"/>
      <c r="AB219" s="192"/>
      <c r="AC219" s="192"/>
      <c r="AD219" s="192"/>
      <c r="AE219" s="192"/>
      <c r="AF219" s="192"/>
      <c r="AG219" s="192"/>
      <c r="AH219" s="192"/>
      <c r="AI219" s="192"/>
      <c r="AJ219" s="192"/>
      <c r="AK219" s="192"/>
      <c r="AL219" s="192"/>
      <c r="AM219" s="192"/>
    </row>
    <row r="220" spans="2:39" x14ac:dyDescent="0.2">
      <c r="B220" s="192"/>
      <c r="C220" s="192"/>
      <c r="D220" s="192"/>
      <c r="E220" s="192"/>
      <c r="F220" s="192"/>
      <c r="G220" s="192"/>
      <c r="H220" s="192"/>
      <c r="I220" s="192"/>
      <c r="J220" s="192"/>
      <c r="K220" s="192"/>
      <c r="L220" s="192"/>
      <c r="M220" s="192"/>
      <c r="N220" s="192"/>
      <c r="O220" s="192"/>
      <c r="P220" s="192"/>
      <c r="Q220" s="192"/>
      <c r="R220" s="192"/>
      <c r="S220" s="192"/>
      <c r="T220" s="192"/>
      <c r="U220" s="192"/>
      <c r="V220" s="192"/>
      <c r="W220" s="192"/>
      <c r="X220" s="192"/>
      <c r="Y220" s="192"/>
      <c r="Z220" s="192"/>
      <c r="AA220" s="192"/>
      <c r="AB220" s="192"/>
      <c r="AC220" s="192"/>
      <c r="AD220" s="192"/>
      <c r="AE220" s="192"/>
      <c r="AF220" s="192"/>
      <c r="AG220" s="192"/>
      <c r="AH220" s="192"/>
      <c r="AI220" s="192"/>
      <c r="AJ220" s="192"/>
      <c r="AK220" s="192"/>
      <c r="AL220" s="192"/>
      <c r="AM220" s="192"/>
    </row>
    <row r="221" spans="2:39" x14ac:dyDescent="0.2">
      <c r="B221" s="192"/>
      <c r="C221" s="192"/>
      <c r="D221" s="192"/>
      <c r="E221" s="192"/>
      <c r="F221" s="192"/>
      <c r="G221" s="192"/>
      <c r="H221" s="192"/>
      <c r="I221" s="192"/>
      <c r="J221" s="192"/>
      <c r="K221" s="192"/>
      <c r="L221" s="192"/>
      <c r="M221" s="192"/>
      <c r="N221" s="192"/>
      <c r="O221" s="192"/>
      <c r="P221" s="192"/>
      <c r="Q221" s="192"/>
      <c r="R221" s="192"/>
      <c r="S221" s="192"/>
      <c r="T221" s="192"/>
      <c r="U221" s="192"/>
      <c r="V221" s="192"/>
      <c r="W221" s="192"/>
      <c r="X221" s="192"/>
      <c r="Y221" s="192"/>
      <c r="Z221" s="192"/>
      <c r="AA221" s="192"/>
      <c r="AB221" s="192"/>
      <c r="AC221" s="192"/>
      <c r="AD221" s="192"/>
      <c r="AE221" s="192"/>
      <c r="AF221" s="192"/>
      <c r="AG221" s="192"/>
      <c r="AH221" s="192"/>
      <c r="AI221" s="192"/>
      <c r="AJ221" s="192"/>
      <c r="AK221" s="192"/>
      <c r="AL221" s="192"/>
      <c r="AM221" s="192"/>
    </row>
    <row r="222" spans="2:39" x14ac:dyDescent="0.2">
      <c r="B222" s="192"/>
      <c r="C222" s="192"/>
      <c r="D222" s="192"/>
      <c r="E222" s="192"/>
      <c r="F222" s="192"/>
      <c r="G222" s="192"/>
      <c r="H222" s="192"/>
      <c r="I222" s="192"/>
      <c r="J222" s="192"/>
      <c r="K222" s="192"/>
      <c r="L222" s="192"/>
      <c r="M222" s="192"/>
      <c r="N222" s="192"/>
      <c r="O222" s="192"/>
      <c r="P222" s="192"/>
      <c r="Q222" s="192"/>
      <c r="R222" s="192"/>
      <c r="S222" s="192"/>
      <c r="T222" s="192"/>
      <c r="U222" s="192"/>
      <c r="V222" s="192"/>
      <c r="W222" s="192"/>
      <c r="X222" s="192"/>
      <c r="Y222" s="192"/>
      <c r="Z222" s="192"/>
      <c r="AA222" s="192"/>
      <c r="AB222" s="192"/>
      <c r="AC222" s="192"/>
      <c r="AD222" s="192"/>
      <c r="AE222" s="192"/>
      <c r="AF222" s="192"/>
      <c r="AG222" s="192"/>
      <c r="AH222" s="192"/>
      <c r="AI222" s="192"/>
      <c r="AJ222" s="192"/>
      <c r="AK222" s="192"/>
      <c r="AL222" s="192"/>
      <c r="AM222" s="192"/>
    </row>
    <row r="223" spans="2:39" x14ac:dyDescent="0.2">
      <c r="B223" s="192"/>
      <c r="C223" s="192"/>
      <c r="D223" s="192"/>
      <c r="E223" s="192"/>
      <c r="F223" s="192"/>
      <c r="G223" s="192"/>
      <c r="H223" s="192"/>
      <c r="I223" s="192"/>
      <c r="J223" s="192"/>
      <c r="K223" s="192"/>
      <c r="L223" s="192"/>
      <c r="M223" s="192"/>
      <c r="N223" s="192"/>
      <c r="O223" s="192"/>
      <c r="P223" s="192"/>
      <c r="Q223" s="192"/>
      <c r="R223" s="192"/>
      <c r="S223" s="192"/>
      <c r="T223" s="192"/>
      <c r="U223" s="192"/>
      <c r="V223" s="192"/>
      <c r="W223" s="192"/>
      <c r="X223" s="192"/>
      <c r="Y223" s="192"/>
      <c r="Z223" s="192"/>
      <c r="AA223" s="192"/>
      <c r="AB223" s="192"/>
      <c r="AC223" s="192"/>
      <c r="AD223" s="192"/>
      <c r="AE223" s="192"/>
      <c r="AF223" s="192"/>
      <c r="AG223" s="192"/>
      <c r="AH223" s="192"/>
      <c r="AI223" s="192"/>
      <c r="AJ223" s="192"/>
      <c r="AK223" s="192"/>
      <c r="AL223" s="192"/>
      <c r="AM223" s="192"/>
    </row>
    <row r="224" spans="2:39" x14ac:dyDescent="0.2">
      <c r="B224" s="192"/>
      <c r="C224" s="192"/>
      <c r="D224" s="192"/>
      <c r="E224" s="192"/>
      <c r="F224" s="192"/>
      <c r="G224" s="192"/>
      <c r="H224" s="192"/>
      <c r="I224" s="192"/>
      <c r="J224" s="192"/>
      <c r="K224" s="192"/>
      <c r="L224" s="192"/>
      <c r="M224" s="192"/>
      <c r="N224" s="192"/>
      <c r="O224" s="192"/>
      <c r="P224" s="192"/>
      <c r="Q224" s="192"/>
      <c r="R224" s="192"/>
      <c r="S224" s="192"/>
      <c r="T224" s="192"/>
      <c r="U224" s="192"/>
      <c r="V224" s="192"/>
      <c r="W224" s="192"/>
      <c r="X224" s="192"/>
      <c r="Y224" s="192"/>
      <c r="Z224" s="192"/>
      <c r="AA224" s="192"/>
      <c r="AB224" s="192"/>
      <c r="AC224" s="192"/>
      <c r="AD224" s="192"/>
      <c r="AE224" s="192"/>
      <c r="AF224" s="192"/>
      <c r="AG224" s="192"/>
      <c r="AH224" s="192"/>
      <c r="AI224" s="192"/>
      <c r="AJ224" s="192"/>
      <c r="AK224" s="192"/>
      <c r="AL224" s="192"/>
      <c r="AM224" s="192"/>
    </row>
    <row r="225" spans="2:39" x14ac:dyDescent="0.2">
      <c r="B225" s="192"/>
      <c r="C225" s="192"/>
      <c r="D225" s="192"/>
      <c r="E225" s="192"/>
      <c r="F225" s="192"/>
      <c r="G225" s="192"/>
      <c r="H225" s="192"/>
      <c r="I225" s="192"/>
      <c r="J225" s="192"/>
      <c r="K225" s="192"/>
      <c r="L225" s="192"/>
      <c r="M225" s="192"/>
      <c r="N225" s="192"/>
      <c r="O225" s="192"/>
      <c r="P225" s="192"/>
      <c r="Q225" s="192"/>
      <c r="R225" s="192"/>
      <c r="S225" s="192"/>
      <c r="T225" s="192"/>
      <c r="U225" s="192"/>
      <c r="V225" s="192"/>
      <c r="W225" s="192"/>
      <c r="X225" s="192"/>
      <c r="Y225" s="192"/>
      <c r="Z225" s="192"/>
      <c r="AA225" s="192"/>
      <c r="AB225" s="192"/>
      <c r="AC225" s="192"/>
      <c r="AD225" s="192"/>
      <c r="AE225" s="192"/>
      <c r="AF225" s="192"/>
      <c r="AG225" s="192"/>
      <c r="AH225" s="192"/>
      <c r="AI225" s="192"/>
      <c r="AJ225" s="192"/>
      <c r="AK225" s="192"/>
      <c r="AL225" s="192"/>
      <c r="AM225" s="192"/>
    </row>
    <row r="226" spans="2:39" x14ac:dyDescent="0.2">
      <c r="C226" s="192"/>
      <c r="D226" s="192"/>
      <c r="E226" s="192"/>
      <c r="F226" s="192"/>
      <c r="G226" s="192"/>
      <c r="H226" s="192"/>
      <c r="I226" s="192"/>
      <c r="J226" s="192"/>
      <c r="K226" s="192"/>
      <c r="L226" s="192"/>
      <c r="M226" s="192"/>
      <c r="N226" s="192"/>
      <c r="O226" s="192"/>
      <c r="P226" s="192"/>
      <c r="Q226" s="192"/>
      <c r="R226" s="192"/>
      <c r="S226" s="192"/>
      <c r="T226" s="192"/>
      <c r="U226" s="192"/>
      <c r="V226" s="192"/>
      <c r="W226" s="192"/>
      <c r="X226" s="192"/>
      <c r="Y226" s="192"/>
      <c r="Z226" s="192"/>
      <c r="AA226" s="192"/>
      <c r="AB226" s="192"/>
      <c r="AC226" s="192"/>
      <c r="AD226" s="192"/>
      <c r="AE226" s="192"/>
      <c r="AF226" s="192"/>
      <c r="AG226" s="192"/>
      <c r="AH226" s="192"/>
      <c r="AI226" s="192"/>
      <c r="AJ226" s="192"/>
      <c r="AK226" s="192"/>
      <c r="AL226" s="192"/>
      <c r="AM226" s="192"/>
    </row>
    <row r="227" spans="2:39" x14ac:dyDescent="0.2">
      <c r="C227" s="192"/>
      <c r="D227" s="192"/>
      <c r="E227" s="192"/>
      <c r="F227" s="192"/>
      <c r="G227" s="192"/>
      <c r="H227" s="192"/>
      <c r="I227" s="192"/>
      <c r="J227" s="192"/>
      <c r="K227" s="192"/>
      <c r="L227" s="192"/>
      <c r="M227" s="192"/>
      <c r="N227" s="192"/>
      <c r="O227" s="192"/>
      <c r="P227" s="192"/>
      <c r="Q227" s="192"/>
      <c r="R227" s="192"/>
      <c r="S227" s="192"/>
      <c r="T227" s="192"/>
      <c r="U227" s="192"/>
      <c r="V227" s="192"/>
      <c r="W227" s="192"/>
      <c r="X227" s="192"/>
      <c r="Y227" s="192"/>
      <c r="Z227" s="192"/>
      <c r="AA227" s="192"/>
      <c r="AB227" s="192"/>
      <c r="AC227" s="192"/>
      <c r="AD227" s="192"/>
      <c r="AE227" s="192"/>
      <c r="AF227" s="192"/>
      <c r="AG227" s="192"/>
      <c r="AH227" s="192"/>
      <c r="AI227" s="192"/>
      <c r="AJ227" s="192"/>
      <c r="AK227" s="192"/>
      <c r="AL227" s="192"/>
      <c r="AM227" s="192"/>
    </row>
    <row r="228" spans="2:39" x14ac:dyDescent="0.2">
      <c r="C228" s="192"/>
      <c r="D228" s="192"/>
      <c r="E228" s="192"/>
      <c r="F228" s="192"/>
      <c r="G228" s="192"/>
      <c r="H228" s="192"/>
      <c r="I228" s="192"/>
      <c r="J228" s="192"/>
      <c r="K228" s="192"/>
      <c r="L228" s="192"/>
      <c r="M228" s="192"/>
      <c r="N228" s="192"/>
      <c r="O228" s="192"/>
      <c r="P228" s="192"/>
      <c r="Q228" s="192"/>
      <c r="R228" s="192"/>
      <c r="S228" s="192"/>
      <c r="T228" s="192"/>
      <c r="U228" s="192"/>
      <c r="V228" s="192"/>
      <c r="W228" s="192"/>
      <c r="X228" s="192"/>
      <c r="Y228" s="192"/>
      <c r="Z228" s="192"/>
      <c r="AA228" s="192"/>
      <c r="AB228" s="192"/>
      <c r="AC228" s="192"/>
      <c r="AD228" s="192"/>
      <c r="AE228" s="192"/>
      <c r="AF228" s="192"/>
      <c r="AG228" s="192"/>
      <c r="AH228" s="192"/>
      <c r="AI228" s="192"/>
      <c r="AJ228" s="192"/>
      <c r="AK228" s="192"/>
      <c r="AL228" s="192"/>
      <c r="AM228" s="192"/>
    </row>
    <row r="229" spans="2:39" x14ac:dyDescent="0.2">
      <c r="C229" s="192"/>
      <c r="D229" s="192"/>
      <c r="E229" s="192"/>
      <c r="F229" s="192"/>
      <c r="G229" s="192"/>
      <c r="H229" s="192"/>
      <c r="I229" s="192"/>
      <c r="J229" s="192"/>
      <c r="K229" s="192"/>
      <c r="L229" s="192"/>
      <c r="M229" s="192"/>
      <c r="N229" s="192"/>
      <c r="O229" s="192"/>
      <c r="P229" s="192"/>
      <c r="Q229" s="192"/>
      <c r="R229" s="192"/>
      <c r="S229" s="192"/>
      <c r="T229" s="192"/>
      <c r="U229" s="192"/>
      <c r="V229" s="192"/>
      <c r="W229" s="192"/>
      <c r="X229" s="192"/>
      <c r="Y229" s="192"/>
      <c r="Z229" s="192"/>
      <c r="AA229" s="192"/>
      <c r="AB229" s="192"/>
      <c r="AC229" s="192"/>
      <c r="AD229" s="192"/>
      <c r="AE229" s="192"/>
      <c r="AF229" s="192"/>
      <c r="AG229" s="192"/>
      <c r="AH229" s="192"/>
      <c r="AI229" s="192"/>
      <c r="AJ229" s="192"/>
      <c r="AK229" s="192"/>
      <c r="AL229" s="192"/>
      <c r="AM229" s="192"/>
    </row>
    <row r="230" spans="2:39" x14ac:dyDescent="0.2">
      <c r="C230" s="192"/>
      <c r="D230" s="192"/>
      <c r="E230" s="192"/>
      <c r="F230" s="192"/>
      <c r="G230" s="192"/>
      <c r="H230" s="192"/>
      <c r="I230" s="192"/>
      <c r="J230" s="192"/>
      <c r="K230" s="192"/>
      <c r="L230" s="192"/>
      <c r="M230" s="192"/>
      <c r="N230" s="192"/>
      <c r="O230" s="192"/>
      <c r="P230" s="192"/>
      <c r="Q230" s="192"/>
      <c r="R230" s="192"/>
      <c r="S230" s="192"/>
      <c r="T230" s="192"/>
      <c r="U230" s="192"/>
      <c r="V230" s="192"/>
      <c r="W230" s="192"/>
      <c r="X230" s="192"/>
      <c r="Y230" s="192"/>
      <c r="Z230" s="192"/>
      <c r="AA230" s="192"/>
      <c r="AB230" s="192"/>
      <c r="AC230" s="192"/>
      <c r="AD230" s="192"/>
      <c r="AE230" s="192"/>
      <c r="AF230" s="192"/>
      <c r="AG230" s="192"/>
      <c r="AH230" s="192"/>
      <c r="AI230" s="192"/>
      <c r="AJ230" s="192"/>
      <c r="AK230" s="192"/>
      <c r="AL230" s="192"/>
      <c r="AM230" s="192"/>
    </row>
    <row r="231" spans="2:39" x14ac:dyDescent="0.2">
      <c r="C231" s="192"/>
      <c r="D231" s="192"/>
      <c r="E231" s="192"/>
      <c r="F231" s="192"/>
      <c r="G231" s="192"/>
      <c r="H231" s="192"/>
      <c r="I231" s="192"/>
      <c r="J231" s="192"/>
      <c r="K231" s="192"/>
      <c r="L231" s="192"/>
      <c r="M231" s="192"/>
      <c r="N231" s="192"/>
      <c r="O231" s="192"/>
      <c r="P231" s="192"/>
      <c r="Q231" s="192"/>
      <c r="R231" s="192"/>
      <c r="S231" s="192"/>
      <c r="T231" s="192"/>
      <c r="U231" s="192"/>
      <c r="V231" s="192"/>
      <c r="W231" s="192"/>
      <c r="X231" s="192"/>
      <c r="Y231" s="192"/>
      <c r="Z231" s="192"/>
      <c r="AA231" s="192"/>
      <c r="AB231" s="192"/>
      <c r="AC231" s="192"/>
      <c r="AD231" s="192"/>
      <c r="AE231" s="192"/>
      <c r="AF231" s="192"/>
      <c r="AG231" s="192"/>
      <c r="AH231" s="192"/>
      <c r="AI231" s="192"/>
      <c r="AJ231" s="192"/>
      <c r="AK231" s="192"/>
      <c r="AL231" s="192"/>
      <c r="AM231" s="192"/>
    </row>
    <row r="232" spans="2:39" x14ac:dyDescent="0.2">
      <c r="B232" s="217">
        <v>2500</v>
      </c>
      <c r="C232" s="192"/>
      <c r="D232" s="192"/>
      <c r="E232" s="192"/>
      <c r="F232" s="192"/>
      <c r="G232" s="192"/>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row>
    <row r="233" spans="2:39" x14ac:dyDescent="0.2">
      <c r="C233" s="192"/>
      <c r="D233" s="192"/>
      <c r="E233" s="192"/>
      <c r="F233" s="192"/>
      <c r="G233" s="192"/>
      <c r="H233" s="192"/>
      <c r="I233" s="192"/>
      <c r="J233" s="192"/>
      <c r="K233" s="192"/>
      <c r="L233" s="192"/>
      <c r="M233" s="192"/>
      <c r="N233" s="192"/>
      <c r="O233" s="192"/>
      <c r="P233" s="192"/>
      <c r="Q233" s="192"/>
      <c r="R233" s="192"/>
      <c r="S233" s="192"/>
      <c r="T233" s="192"/>
      <c r="U233" s="192"/>
      <c r="V233" s="192"/>
      <c r="W233" s="192"/>
      <c r="X233" s="192"/>
      <c r="Y233" s="192"/>
      <c r="Z233" s="192"/>
      <c r="AA233" s="192"/>
      <c r="AB233" s="192"/>
      <c r="AC233" s="192"/>
      <c r="AD233" s="192"/>
      <c r="AE233" s="192"/>
      <c r="AF233" s="192"/>
      <c r="AG233" s="192"/>
      <c r="AH233" s="192"/>
      <c r="AI233" s="192"/>
      <c r="AJ233" s="192"/>
      <c r="AK233" s="192"/>
      <c r="AL233" s="192"/>
      <c r="AM233" s="192"/>
    </row>
    <row r="234" spans="2:39" x14ac:dyDescent="0.2">
      <c r="C234" s="192"/>
      <c r="D234" s="192"/>
      <c r="E234" s="192"/>
      <c r="F234" s="192"/>
      <c r="G234" s="192"/>
      <c r="H234" s="192"/>
      <c r="I234" s="192"/>
      <c r="J234" s="192"/>
      <c r="K234" s="192"/>
      <c r="L234" s="192"/>
      <c r="M234" s="192"/>
      <c r="N234" s="192"/>
      <c r="O234" s="192"/>
      <c r="P234" s="192"/>
      <c r="Q234" s="192"/>
      <c r="R234" s="192"/>
      <c r="S234" s="192"/>
      <c r="T234" s="192"/>
      <c r="U234" s="192"/>
      <c r="V234" s="192"/>
      <c r="W234" s="192"/>
      <c r="X234" s="192"/>
      <c r="Y234" s="192"/>
      <c r="Z234" s="192"/>
      <c r="AA234" s="192"/>
      <c r="AB234" s="192"/>
      <c r="AC234" s="192"/>
      <c r="AD234" s="192"/>
      <c r="AE234" s="192"/>
      <c r="AF234" s="192"/>
      <c r="AG234" s="192"/>
      <c r="AH234" s="192"/>
      <c r="AI234" s="192"/>
      <c r="AJ234" s="192"/>
      <c r="AK234" s="192"/>
      <c r="AL234" s="192"/>
      <c r="AM234" s="192"/>
    </row>
    <row r="235" spans="2:39" x14ac:dyDescent="0.2">
      <c r="C235" s="192"/>
      <c r="D235" s="192"/>
      <c r="E235" s="192"/>
      <c r="F235" s="192"/>
      <c r="G235" s="192"/>
      <c r="H235" s="192"/>
      <c r="I235" s="192"/>
      <c r="J235" s="192"/>
      <c r="K235" s="192"/>
      <c r="L235" s="192"/>
      <c r="M235" s="192"/>
      <c r="N235" s="192"/>
      <c r="O235" s="192"/>
      <c r="P235" s="192"/>
      <c r="Q235" s="192"/>
      <c r="R235" s="192"/>
      <c r="S235" s="192"/>
      <c r="T235" s="192"/>
      <c r="U235" s="192"/>
      <c r="V235" s="192"/>
      <c r="W235" s="192"/>
      <c r="X235" s="192"/>
      <c r="Y235" s="192"/>
      <c r="Z235" s="192"/>
      <c r="AA235" s="192"/>
      <c r="AB235" s="192"/>
      <c r="AC235" s="192"/>
      <c r="AD235" s="192"/>
      <c r="AE235" s="192"/>
      <c r="AF235" s="192"/>
      <c r="AG235" s="192"/>
      <c r="AH235" s="192"/>
      <c r="AI235" s="192"/>
      <c r="AJ235" s="192"/>
      <c r="AK235" s="192"/>
      <c r="AL235" s="192"/>
      <c r="AM235" s="192"/>
    </row>
    <row r="236" spans="2:39" x14ac:dyDescent="0.2">
      <c r="C236" s="192"/>
      <c r="D236" s="192"/>
      <c r="E236" s="192"/>
      <c r="F236" s="192"/>
      <c r="G236" s="192"/>
      <c r="H236" s="192"/>
      <c r="I236" s="192"/>
      <c r="J236" s="192"/>
      <c r="K236" s="192"/>
      <c r="L236" s="192"/>
      <c r="M236" s="192"/>
      <c r="N236" s="192"/>
      <c r="O236" s="192"/>
      <c r="P236" s="192"/>
      <c r="Q236" s="192"/>
      <c r="R236" s="192"/>
      <c r="S236" s="192"/>
      <c r="T236" s="192"/>
      <c r="U236" s="192"/>
      <c r="V236" s="192"/>
      <c r="W236" s="192"/>
      <c r="X236" s="192"/>
      <c r="Y236" s="192"/>
      <c r="Z236" s="192"/>
      <c r="AA236" s="192"/>
      <c r="AB236" s="192"/>
      <c r="AC236" s="192"/>
      <c r="AD236" s="192"/>
      <c r="AE236" s="192"/>
      <c r="AF236" s="192"/>
      <c r="AG236" s="192"/>
      <c r="AH236" s="192"/>
      <c r="AI236" s="192"/>
      <c r="AJ236" s="192"/>
      <c r="AK236" s="192"/>
      <c r="AL236" s="192"/>
      <c r="AM236" s="192"/>
    </row>
    <row r="237" spans="2:39" x14ac:dyDescent="0.2">
      <c r="C237" s="192"/>
      <c r="D237" s="192"/>
      <c r="E237" s="192"/>
      <c r="F237" s="192"/>
      <c r="G237" s="192"/>
      <c r="H237" s="192"/>
      <c r="I237" s="192"/>
      <c r="J237" s="192"/>
      <c r="K237" s="192"/>
      <c r="L237" s="192"/>
      <c r="M237" s="192"/>
      <c r="N237" s="192"/>
      <c r="O237" s="192"/>
      <c r="P237" s="192"/>
      <c r="Q237" s="192"/>
      <c r="R237" s="192"/>
      <c r="S237" s="192"/>
      <c r="T237" s="192"/>
      <c r="U237" s="192"/>
      <c r="V237" s="192"/>
      <c r="W237" s="192"/>
      <c r="X237" s="192"/>
      <c r="Y237" s="192"/>
      <c r="Z237" s="192"/>
      <c r="AA237" s="192"/>
      <c r="AB237" s="192"/>
      <c r="AC237" s="192"/>
      <c r="AD237" s="192"/>
      <c r="AE237" s="192"/>
      <c r="AF237" s="192"/>
      <c r="AG237" s="192"/>
      <c r="AH237" s="192"/>
      <c r="AI237" s="192"/>
      <c r="AJ237" s="192"/>
      <c r="AK237" s="192"/>
      <c r="AL237" s="192"/>
      <c r="AM237" s="192"/>
    </row>
    <row r="238" spans="2:39" x14ac:dyDescent="0.2">
      <c r="C238" s="192"/>
      <c r="D238" s="192"/>
      <c r="E238" s="192"/>
      <c r="F238" s="192"/>
      <c r="G238" s="192"/>
      <c r="H238" s="192"/>
      <c r="I238" s="192"/>
      <c r="J238" s="192"/>
      <c r="K238" s="192"/>
      <c r="L238" s="192"/>
      <c r="M238" s="192"/>
      <c r="N238" s="192"/>
      <c r="O238" s="192"/>
      <c r="P238" s="192"/>
      <c r="Q238" s="192"/>
      <c r="R238" s="192"/>
      <c r="S238" s="192"/>
      <c r="T238" s="192"/>
      <c r="U238" s="192"/>
      <c r="V238" s="192"/>
      <c r="W238" s="192"/>
      <c r="X238" s="192"/>
      <c r="Y238" s="192"/>
      <c r="Z238" s="192"/>
      <c r="AA238" s="192"/>
      <c r="AB238" s="192"/>
      <c r="AC238" s="192"/>
      <c r="AD238" s="192"/>
      <c r="AE238" s="192"/>
      <c r="AF238" s="192"/>
      <c r="AG238" s="192"/>
      <c r="AH238" s="192"/>
      <c r="AI238" s="192"/>
      <c r="AJ238" s="192"/>
      <c r="AK238" s="192"/>
      <c r="AL238" s="192"/>
      <c r="AM238" s="192"/>
    </row>
    <row r="239" spans="2:39" x14ac:dyDescent="0.2">
      <c r="C239" s="192"/>
      <c r="D239" s="192"/>
      <c r="E239" s="192"/>
      <c r="F239" s="192"/>
      <c r="G239" s="192"/>
      <c r="H239" s="192"/>
      <c r="I239" s="192"/>
      <c r="J239" s="192"/>
      <c r="K239" s="192"/>
      <c r="L239" s="192"/>
      <c r="M239" s="192"/>
      <c r="N239" s="192"/>
      <c r="O239" s="192"/>
      <c r="P239" s="192"/>
      <c r="Q239" s="192"/>
      <c r="R239" s="192"/>
      <c r="S239" s="192"/>
      <c r="T239" s="192"/>
      <c r="U239" s="192"/>
      <c r="V239" s="192"/>
      <c r="W239" s="192"/>
      <c r="X239" s="192"/>
      <c r="Y239" s="192"/>
      <c r="Z239" s="192"/>
      <c r="AA239" s="192"/>
      <c r="AB239" s="192"/>
      <c r="AC239" s="192"/>
      <c r="AD239" s="192"/>
      <c r="AE239" s="192"/>
      <c r="AF239" s="192"/>
      <c r="AG239" s="192"/>
      <c r="AH239" s="192"/>
      <c r="AI239" s="192"/>
      <c r="AJ239" s="192"/>
      <c r="AK239" s="192"/>
      <c r="AL239" s="192"/>
      <c r="AM239" s="192"/>
    </row>
    <row r="240" spans="2:39" x14ac:dyDescent="0.2">
      <c r="C240" s="192"/>
      <c r="D240" s="192"/>
      <c r="E240" s="192"/>
      <c r="F240" s="192"/>
      <c r="G240" s="192"/>
      <c r="H240" s="192"/>
      <c r="I240" s="192"/>
      <c r="J240" s="192"/>
      <c r="K240" s="192"/>
      <c r="L240" s="192"/>
      <c r="M240" s="192"/>
      <c r="N240" s="192"/>
      <c r="O240" s="192"/>
      <c r="P240" s="192"/>
      <c r="Q240" s="192"/>
      <c r="R240" s="192"/>
      <c r="S240" s="192"/>
      <c r="T240" s="192"/>
      <c r="U240" s="192"/>
      <c r="V240" s="192"/>
      <c r="W240" s="192"/>
      <c r="X240" s="192"/>
      <c r="Y240" s="192"/>
      <c r="Z240" s="192"/>
      <c r="AA240" s="192"/>
      <c r="AB240" s="192"/>
      <c r="AC240" s="192"/>
      <c r="AD240" s="192"/>
      <c r="AE240" s="192"/>
      <c r="AF240" s="192"/>
      <c r="AG240" s="192"/>
      <c r="AH240" s="192"/>
      <c r="AI240" s="192"/>
      <c r="AJ240" s="192"/>
      <c r="AK240" s="192"/>
      <c r="AL240" s="192"/>
      <c r="AM240" s="192"/>
    </row>
    <row r="241" spans="2:39" x14ac:dyDescent="0.2">
      <c r="C241" s="192"/>
      <c r="D241" s="192"/>
      <c r="E241" s="192"/>
      <c r="F241" s="192"/>
      <c r="G241" s="192"/>
      <c r="H241" s="192"/>
      <c r="I241" s="192"/>
      <c r="J241" s="192"/>
      <c r="K241" s="192"/>
      <c r="L241" s="192"/>
      <c r="M241" s="192"/>
      <c r="N241" s="192"/>
      <c r="O241" s="192"/>
      <c r="P241" s="192"/>
      <c r="Q241" s="192"/>
      <c r="R241" s="192"/>
      <c r="S241" s="192"/>
      <c r="T241" s="192"/>
      <c r="U241" s="192"/>
      <c r="V241" s="192"/>
      <c r="W241" s="192"/>
      <c r="X241" s="192"/>
      <c r="Y241" s="192"/>
      <c r="Z241" s="192"/>
      <c r="AA241" s="192"/>
      <c r="AB241" s="192"/>
      <c r="AC241" s="192"/>
      <c r="AD241" s="192"/>
      <c r="AE241" s="192"/>
      <c r="AF241" s="192"/>
      <c r="AG241" s="192"/>
      <c r="AH241" s="192"/>
      <c r="AI241" s="192"/>
      <c r="AJ241" s="192"/>
      <c r="AK241" s="192"/>
      <c r="AL241" s="192"/>
      <c r="AM241" s="192"/>
    </row>
    <row r="242" spans="2:39" x14ac:dyDescent="0.2">
      <c r="B242" s="192"/>
      <c r="C242" s="192"/>
      <c r="D242" s="192"/>
      <c r="E242" s="192"/>
      <c r="F242" s="192"/>
      <c r="G242" s="192"/>
      <c r="H242" s="192"/>
      <c r="I242" s="192"/>
      <c r="J242" s="192"/>
      <c r="K242" s="192"/>
      <c r="L242" s="192"/>
      <c r="M242" s="192"/>
      <c r="N242" s="192"/>
      <c r="O242" s="192"/>
      <c r="P242" s="192"/>
      <c r="Q242" s="192"/>
      <c r="R242" s="192"/>
      <c r="S242" s="192"/>
      <c r="T242" s="192"/>
      <c r="U242" s="192"/>
      <c r="V242" s="192"/>
      <c r="W242" s="192"/>
      <c r="X242" s="192"/>
      <c r="Y242" s="192"/>
      <c r="Z242" s="192"/>
      <c r="AA242" s="192"/>
      <c r="AB242" s="192"/>
      <c r="AC242" s="192"/>
      <c r="AD242" s="192"/>
      <c r="AE242" s="192"/>
      <c r="AF242" s="192"/>
      <c r="AG242" s="192"/>
      <c r="AH242" s="192"/>
      <c r="AI242" s="192"/>
      <c r="AJ242" s="192"/>
      <c r="AK242" s="192"/>
      <c r="AL242" s="192"/>
      <c r="AM242" s="192"/>
    </row>
    <row r="243" spans="2:39" x14ac:dyDescent="0.2">
      <c r="B243" s="192"/>
      <c r="C243" s="192"/>
      <c r="D243" s="192"/>
      <c r="E243" s="192"/>
      <c r="F243" s="192"/>
      <c r="G243" s="192"/>
      <c r="H243" s="192"/>
      <c r="I243" s="192"/>
      <c r="J243" s="192"/>
      <c r="K243" s="192"/>
      <c r="L243" s="192"/>
      <c r="M243" s="192"/>
      <c r="N243" s="192"/>
      <c r="O243" s="192"/>
      <c r="P243" s="192"/>
      <c r="Q243" s="192"/>
      <c r="R243" s="192"/>
      <c r="S243" s="192"/>
      <c r="T243" s="192"/>
      <c r="U243" s="192"/>
      <c r="V243" s="192"/>
      <c r="W243" s="192"/>
      <c r="X243" s="192"/>
      <c r="Y243" s="192"/>
      <c r="Z243" s="192"/>
      <c r="AA243" s="192"/>
      <c r="AB243" s="192"/>
      <c r="AC243" s="192"/>
      <c r="AD243" s="192"/>
      <c r="AE243" s="192"/>
      <c r="AF243" s="192"/>
      <c r="AG243" s="192"/>
      <c r="AH243" s="192"/>
      <c r="AI243" s="192"/>
      <c r="AJ243" s="192"/>
      <c r="AK243" s="192"/>
      <c r="AL243" s="192"/>
      <c r="AM243" s="192"/>
    </row>
    <row r="244" spans="2:39" x14ac:dyDescent="0.2">
      <c r="B244" s="192"/>
      <c r="C244" s="192"/>
      <c r="D244" s="192"/>
      <c r="E244" s="192"/>
      <c r="F244" s="192"/>
      <c r="G244" s="192"/>
      <c r="H244" s="192"/>
      <c r="I244" s="192"/>
      <c r="J244" s="192"/>
      <c r="K244" s="192"/>
      <c r="L244" s="192"/>
      <c r="M244" s="192"/>
      <c r="N244" s="192"/>
      <c r="O244" s="192"/>
      <c r="P244" s="192"/>
      <c r="Q244" s="192"/>
      <c r="R244" s="192"/>
      <c r="S244" s="192"/>
      <c r="T244" s="192"/>
      <c r="U244" s="192"/>
      <c r="V244" s="192"/>
      <c r="W244" s="192"/>
      <c r="X244" s="192"/>
      <c r="Y244" s="192"/>
      <c r="Z244" s="192"/>
      <c r="AA244" s="192"/>
      <c r="AB244" s="192"/>
      <c r="AC244" s="192"/>
      <c r="AD244" s="192"/>
      <c r="AE244" s="192"/>
      <c r="AF244" s="192"/>
      <c r="AG244" s="192"/>
      <c r="AH244" s="192"/>
      <c r="AI244" s="192"/>
      <c r="AJ244" s="192"/>
      <c r="AK244" s="192"/>
      <c r="AL244" s="192"/>
      <c r="AM244" s="192"/>
    </row>
    <row r="245" spans="2:39" x14ac:dyDescent="0.2">
      <c r="B245" s="192"/>
      <c r="C245" s="192"/>
      <c r="D245" s="192"/>
      <c r="E245" s="192"/>
      <c r="F245" s="192"/>
      <c r="G245" s="192"/>
      <c r="H245" s="192"/>
      <c r="I245" s="192"/>
      <c r="J245" s="192"/>
      <c r="K245" s="192"/>
      <c r="L245" s="192"/>
      <c r="M245" s="192"/>
      <c r="N245" s="192"/>
      <c r="O245" s="192"/>
      <c r="P245" s="192"/>
      <c r="Q245" s="192"/>
      <c r="R245" s="192"/>
      <c r="S245" s="192"/>
      <c r="T245" s="192"/>
      <c r="U245" s="192"/>
      <c r="V245" s="192"/>
      <c r="W245" s="192"/>
      <c r="X245" s="192"/>
      <c r="Y245" s="192"/>
      <c r="Z245" s="192"/>
      <c r="AA245" s="192"/>
      <c r="AB245" s="192"/>
      <c r="AC245" s="192"/>
      <c r="AD245" s="192"/>
      <c r="AE245" s="192"/>
      <c r="AF245" s="192"/>
      <c r="AG245" s="192"/>
      <c r="AH245" s="192"/>
      <c r="AI245" s="192"/>
      <c r="AJ245" s="192"/>
      <c r="AK245" s="192"/>
      <c r="AL245" s="192"/>
      <c r="AM245" s="192"/>
    </row>
    <row r="246" spans="2:39" x14ac:dyDescent="0.2">
      <c r="B246" s="192"/>
      <c r="C246" s="192"/>
      <c r="D246" s="192"/>
      <c r="E246" s="192"/>
      <c r="F246" s="192"/>
      <c r="G246" s="192"/>
      <c r="H246" s="192"/>
      <c r="I246" s="192"/>
      <c r="J246" s="192"/>
      <c r="K246" s="192"/>
      <c r="L246" s="192"/>
      <c r="M246" s="192"/>
      <c r="N246" s="192"/>
      <c r="O246" s="192"/>
      <c r="P246" s="192"/>
      <c r="Q246" s="192"/>
      <c r="R246" s="192"/>
      <c r="S246" s="192"/>
      <c r="T246" s="192"/>
      <c r="U246" s="192"/>
      <c r="V246" s="192"/>
      <c r="W246" s="192"/>
      <c r="X246" s="192"/>
      <c r="Y246" s="192"/>
      <c r="Z246" s="192"/>
      <c r="AA246" s="192"/>
      <c r="AB246" s="192"/>
      <c r="AC246" s="192"/>
      <c r="AD246" s="192"/>
      <c r="AE246" s="192"/>
      <c r="AF246" s="192"/>
      <c r="AG246" s="192"/>
      <c r="AH246" s="192"/>
      <c r="AI246" s="192"/>
      <c r="AJ246" s="192"/>
      <c r="AK246" s="192"/>
      <c r="AL246" s="192"/>
      <c r="AM246" s="192"/>
    </row>
    <row r="247" spans="2:39" x14ac:dyDescent="0.2">
      <c r="B247" s="192"/>
      <c r="C247" s="192"/>
      <c r="D247" s="192"/>
      <c r="E247" s="192"/>
      <c r="F247" s="192"/>
      <c r="G247" s="192"/>
      <c r="H247" s="192"/>
      <c r="I247" s="192"/>
      <c r="J247" s="192"/>
      <c r="K247" s="192"/>
      <c r="L247" s="192"/>
      <c r="M247" s="192"/>
      <c r="N247" s="192"/>
      <c r="O247" s="192"/>
      <c r="P247" s="192"/>
      <c r="Q247" s="192"/>
      <c r="R247" s="192"/>
      <c r="S247" s="192"/>
      <c r="T247" s="192"/>
      <c r="U247" s="192"/>
      <c r="V247" s="192"/>
      <c r="W247" s="192"/>
      <c r="X247" s="192"/>
      <c r="Y247" s="192"/>
      <c r="Z247" s="192"/>
      <c r="AA247" s="192"/>
      <c r="AB247" s="192"/>
      <c r="AC247" s="192"/>
      <c r="AD247" s="192"/>
      <c r="AE247" s="192"/>
      <c r="AF247" s="192"/>
      <c r="AG247" s="192"/>
      <c r="AH247" s="192"/>
      <c r="AI247" s="192"/>
      <c r="AJ247" s="192"/>
      <c r="AK247" s="192"/>
      <c r="AL247" s="192"/>
      <c r="AM247" s="192"/>
    </row>
    <row r="248" spans="2:39" x14ac:dyDescent="0.2">
      <c r="B248" s="192"/>
      <c r="C248" s="192"/>
      <c r="D248" s="192"/>
      <c r="E248" s="192"/>
      <c r="F248" s="192"/>
      <c r="G248" s="192"/>
      <c r="H248" s="192"/>
      <c r="I248" s="192"/>
      <c r="J248" s="192"/>
      <c r="K248" s="192"/>
      <c r="L248" s="192"/>
      <c r="M248" s="192"/>
      <c r="N248" s="192"/>
      <c r="O248" s="192"/>
      <c r="P248" s="192"/>
      <c r="Q248" s="192"/>
      <c r="R248" s="192"/>
      <c r="S248" s="192"/>
      <c r="T248" s="192"/>
      <c r="U248" s="192"/>
      <c r="V248" s="192"/>
      <c r="W248" s="192"/>
      <c r="X248" s="192"/>
      <c r="Y248" s="192"/>
      <c r="Z248" s="192"/>
      <c r="AA248" s="192"/>
      <c r="AB248" s="192"/>
      <c r="AC248" s="192"/>
      <c r="AD248" s="192"/>
      <c r="AE248" s="192"/>
      <c r="AF248" s="192"/>
      <c r="AG248" s="192"/>
      <c r="AH248" s="192"/>
      <c r="AI248" s="192"/>
      <c r="AJ248" s="192"/>
      <c r="AK248" s="192"/>
      <c r="AL248" s="192"/>
      <c r="AM248" s="192"/>
    </row>
    <row r="249" spans="2:39" x14ac:dyDescent="0.2">
      <c r="B249" s="192"/>
      <c r="C249" s="192"/>
      <c r="D249" s="192"/>
      <c r="E249" s="192"/>
      <c r="F249" s="192"/>
      <c r="G249" s="192"/>
      <c r="H249" s="192"/>
      <c r="I249" s="192"/>
      <c r="J249" s="192"/>
      <c r="K249" s="192"/>
      <c r="L249" s="192"/>
      <c r="M249" s="192"/>
      <c r="N249" s="192"/>
      <c r="O249" s="192"/>
      <c r="P249" s="192"/>
      <c r="Q249" s="192"/>
      <c r="R249" s="192"/>
      <c r="S249" s="192"/>
      <c r="T249" s="192"/>
      <c r="U249" s="192"/>
      <c r="V249" s="192"/>
      <c r="W249" s="192"/>
      <c r="X249" s="192"/>
      <c r="Y249" s="192"/>
      <c r="Z249" s="192"/>
      <c r="AA249" s="192"/>
      <c r="AB249" s="192"/>
      <c r="AC249" s="192"/>
      <c r="AD249" s="192"/>
      <c r="AE249" s="192"/>
      <c r="AF249" s="192"/>
      <c r="AG249" s="192"/>
      <c r="AH249" s="192"/>
      <c r="AI249" s="192"/>
      <c r="AJ249" s="192"/>
      <c r="AK249" s="192"/>
      <c r="AL249" s="192"/>
      <c r="AM249" s="192"/>
    </row>
    <row r="250" spans="2:39" x14ac:dyDescent="0.2">
      <c r="B250" s="192"/>
      <c r="C250" s="192"/>
      <c r="D250" s="192"/>
      <c r="E250" s="192"/>
      <c r="F250" s="192"/>
      <c r="G250" s="192"/>
      <c r="H250" s="192"/>
      <c r="I250" s="192"/>
      <c r="J250" s="192"/>
      <c r="K250" s="192"/>
      <c r="L250" s="192"/>
      <c r="M250" s="192"/>
      <c r="N250" s="192"/>
      <c r="O250" s="192"/>
      <c r="P250" s="192"/>
      <c r="Q250" s="192"/>
      <c r="R250" s="192"/>
      <c r="S250" s="192"/>
      <c r="T250" s="192"/>
      <c r="U250" s="192"/>
      <c r="V250" s="192"/>
      <c r="W250" s="192"/>
      <c r="X250" s="192"/>
      <c r="Y250" s="192"/>
      <c r="Z250" s="192"/>
      <c r="AA250" s="192"/>
      <c r="AB250" s="192"/>
      <c r="AC250" s="192"/>
      <c r="AD250" s="192"/>
      <c r="AE250" s="192"/>
      <c r="AF250" s="192"/>
      <c r="AG250" s="192"/>
      <c r="AH250" s="192"/>
      <c r="AI250" s="192"/>
      <c r="AJ250" s="192"/>
      <c r="AK250" s="192"/>
      <c r="AL250" s="192"/>
      <c r="AM250" s="192"/>
    </row>
    <row r="251" spans="2:39" x14ac:dyDescent="0.2">
      <c r="B251" s="192"/>
      <c r="C251" s="192"/>
      <c r="D251" s="192"/>
      <c r="E251" s="192"/>
      <c r="F251" s="192"/>
      <c r="G251" s="192"/>
      <c r="H251" s="192"/>
      <c r="I251" s="192"/>
      <c r="J251" s="192"/>
      <c r="K251" s="192"/>
      <c r="L251" s="192"/>
      <c r="M251" s="192"/>
      <c r="N251" s="192"/>
      <c r="O251" s="192"/>
      <c r="P251" s="192"/>
      <c r="Q251" s="192"/>
      <c r="R251" s="192"/>
      <c r="S251" s="192"/>
      <c r="T251" s="192"/>
      <c r="U251" s="192"/>
      <c r="V251" s="192"/>
      <c r="W251" s="192"/>
      <c r="X251" s="192"/>
      <c r="Y251" s="192"/>
      <c r="Z251" s="192"/>
      <c r="AA251" s="192"/>
      <c r="AB251" s="192"/>
      <c r="AC251" s="192"/>
      <c r="AD251" s="192"/>
      <c r="AE251" s="192"/>
      <c r="AF251" s="192"/>
      <c r="AG251" s="192"/>
      <c r="AH251" s="192"/>
      <c r="AI251" s="192"/>
      <c r="AJ251" s="192"/>
      <c r="AK251" s="192"/>
      <c r="AL251" s="192"/>
      <c r="AM251" s="192"/>
    </row>
    <row r="252" spans="2:39" x14ac:dyDescent="0.2">
      <c r="B252" s="192"/>
      <c r="C252" s="192"/>
      <c r="D252" s="192"/>
      <c r="E252" s="192"/>
      <c r="F252" s="192"/>
      <c r="G252" s="192"/>
      <c r="H252" s="192"/>
      <c r="I252" s="192"/>
      <c r="J252" s="192"/>
      <c r="K252" s="192"/>
      <c r="L252" s="192"/>
      <c r="M252" s="192"/>
      <c r="N252" s="192"/>
      <c r="O252" s="192"/>
      <c r="P252" s="192"/>
      <c r="Q252" s="192"/>
      <c r="R252" s="192"/>
      <c r="S252" s="192"/>
      <c r="T252" s="192"/>
      <c r="U252" s="192"/>
      <c r="V252" s="192"/>
      <c r="W252" s="192"/>
      <c r="X252" s="192"/>
      <c r="Y252" s="192"/>
      <c r="Z252" s="192"/>
      <c r="AA252" s="192"/>
      <c r="AB252" s="192"/>
      <c r="AC252" s="192"/>
      <c r="AD252" s="192"/>
      <c r="AE252" s="192"/>
      <c r="AF252" s="192"/>
      <c r="AG252" s="192"/>
      <c r="AH252" s="192"/>
      <c r="AI252" s="192"/>
      <c r="AJ252" s="192"/>
      <c r="AK252" s="192"/>
      <c r="AL252" s="192"/>
      <c r="AM252" s="192"/>
    </row>
    <row r="253" spans="2:39" x14ac:dyDescent="0.2">
      <c r="B253" s="192"/>
      <c r="C253" s="192"/>
      <c r="D253" s="192"/>
      <c r="E253" s="192"/>
      <c r="F253" s="192"/>
      <c r="G253" s="192"/>
      <c r="H253" s="192"/>
      <c r="I253" s="192"/>
      <c r="J253" s="192"/>
      <c r="K253" s="192"/>
      <c r="L253" s="192"/>
      <c r="M253" s="192"/>
      <c r="N253" s="192"/>
      <c r="O253" s="192"/>
      <c r="P253" s="192"/>
      <c r="Q253" s="192"/>
      <c r="R253" s="192"/>
      <c r="S253" s="192"/>
      <c r="T253" s="192"/>
      <c r="U253" s="192"/>
      <c r="V253" s="192"/>
      <c r="W253" s="192"/>
      <c r="X253" s="192"/>
      <c r="Y253" s="192"/>
      <c r="Z253" s="192"/>
      <c r="AA253" s="192"/>
      <c r="AB253" s="192"/>
      <c r="AC253" s="192"/>
      <c r="AD253" s="192"/>
      <c r="AE253" s="192"/>
      <c r="AF253" s="192"/>
      <c r="AG253" s="192"/>
      <c r="AH253" s="192"/>
      <c r="AI253" s="192"/>
      <c r="AJ253" s="192"/>
      <c r="AK253" s="192"/>
      <c r="AL253" s="192"/>
      <c r="AM253" s="192"/>
    </row>
    <row r="254" spans="2:39" x14ac:dyDescent="0.2">
      <c r="B254" s="192"/>
      <c r="C254" s="192"/>
      <c r="D254" s="192"/>
      <c r="E254" s="192"/>
      <c r="F254" s="192"/>
      <c r="G254" s="192"/>
      <c r="H254" s="192"/>
      <c r="I254" s="192"/>
      <c r="J254" s="192"/>
      <c r="K254" s="192"/>
      <c r="L254" s="192"/>
      <c r="M254" s="192"/>
      <c r="N254" s="192"/>
      <c r="O254" s="192"/>
      <c r="P254" s="192"/>
      <c r="Q254" s="192"/>
      <c r="R254" s="192"/>
      <c r="S254" s="192"/>
      <c r="T254" s="192"/>
      <c r="U254" s="192"/>
      <c r="V254" s="192"/>
      <c r="W254" s="192"/>
      <c r="X254" s="192"/>
      <c r="Y254" s="192"/>
      <c r="Z254" s="192"/>
      <c r="AA254" s="192"/>
      <c r="AB254" s="192"/>
      <c r="AC254" s="192"/>
      <c r="AD254" s="192"/>
      <c r="AE254" s="192"/>
      <c r="AF254" s="192"/>
      <c r="AG254" s="192"/>
      <c r="AH254" s="192"/>
      <c r="AI254" s="192"/>
      <c r="AJ254" s="192"/>
      <c r="AK254" s="192"/>
      <c r="AL254" s="192"/>
      <c r="AM254" s="192"/>
    </row>
    <row r="255" spans="2:39" x14ac:dyDescent="0.2">
      <c r="B255" s="192"/>
      <c r="C255" s="192"/>
      <c r="D255" s="192"/>
      <c r="E255" s="192"/>
      <c r="F255" s="192"/>
      <c r="G255" s="192"/>
      <c r="H255" s="192"/>
      <c r="I255" s="192"/>
      <c r="J255" s="192"/>
      <c r="K255" s="192"/>
      <c r="L255" s="192"/>
      <c r="M255" s="192"/>
      <c r="N255" s="192"/>
      <c r="O255" s="192"/>
      <c r="P255" s="192"/>
      <c r="Q255" s="192"/>
      <c r="R255" s="192"/>
      <c r="S255" s="192"/>
      <c r="T255" s="192"/>
      <c r="U255" s="192"/>
      <c r="V255" s="192"/>
      <c r="W255" s="192"/>
      <c r="X255" s="192"/>
      <c r="Y255" s="192"/>
      <c r="Z255" s="192"/>
      <c r="AA255" s="192"/>
      <c r="AB255" s="192"/>
      <c r="AC255" s="192"/>
      <c r="AD255" s="192"/>
      <c r="AE255" s="192"/>
      <c r="AF255" s="192"/>
      <c r="AG255" s="192"/>
      <c r="AH255" s="192"/>
      <c r="AI255" s="192"/>
      <c r="AJ255" s="192"/>
      <c r="AK255" s="192"/>
      <c r="AL255" s="192"/>
      <c r="AM255" s="192"/>
    </row>
    <row r="256" spans="2:39" x14ac:dyDescent="0.2">
      <c r="B256" s="192"/>
      <c r="C256" s="192"/>
      <c r="D256" s="192"/>
      <c r="E256" s="192"/>
      <c r="F256" s="192"/>
      <c r="G256" s="192"/>
      <c r="H256" s="192"/>
      <c r="I256" s="192"/>
      <c r="J256" s="192"/>
      <c r="K256" s="192"/>
      <c r="L256" s="192"/>
      <c r="M256" s="192"/>
      <c r="N256" s="192"/>
      <c r="O256" s="192"/>
      <c r="P256" s="192"/>
      <c r="Q256" s="192"/>
      <c r="R256" s="192"/>
      <c r="S256" s="192"/>
      <c r="T256" s="192"/>
      <c r="U256" s="192"/>
      <c r="V256" s="192"/>
      <c r="W256" s="192"/>
      <c r="X256" s="192"/>
      <c r="Y256" s="192"/>
      <c r="Z256" s="192"/>
      <c r="AA256" s="192"/>
      <c r="AB256" s="192"/>
      <c r="AC256" s="192"/>
      <c r="AD256" s="192"/>
      <c r="AE256" s="192"/>
      <c r="AF256" s="192"/>
      <c r="AG256" s="192"/>
      <c r="AH256" s="192"/>
      <c r="AI256" s="192"/>
      <c r="AJ256" s="192"/>
      <c r="AK256" s="192"/>
      <c r="AL256" s="192"/>
      <c r="AM256" s="192"/>
    </row>
    <row r="257" spans="2:39" x14ac:dyDescent="0.2">
      <c r="B257" s="192"/>
      <c r="C257" s="192"/>
      <c r="D257" s="192"/>
      <c r="E257" s="192"/>
      <c r="F257" s="192"/>
      <c r="G257" s="192"/>
      <c r="H257" s="192"/>
      <c r="I257" s="192"/>
      <c r="J257" s="192"/>
      <c r="K257" s="192"/>
      <c r="L257" s="192"/>
      <c r="M257" s="192"/>
      <c r="N257" s="192"/>
      <c r="O257" s="192"/>
      <c r="P257" s="192"/>
      <c r="Q257" s="192"/>
      <c r="R257" s="192"/>
      <c r="S257" s="192"/>
      <c r="T257" s="192"/>
      <c r="U257" s="192"/>
      <c r="V257" s="192"/>
      <c r="W257" s="192"/>
      <c r="X257" s="192"/>
      <c r="Y257" s="192"/>
      <c r="Z257" s="192"/>
      <c r="AA257" s="192"/>
      <c r="AB257" s="192"/>
      <c r="AC257" s="192"/>
      <c r="AD257" s="192"/>
      <c r="AE257" s="192"/>
      <c r="AF257" s="192"/>
      <c r="AG257" s="192"/>
      <c r="AH257" s="192"/>
      <c r="AI257" s="192"/>
      <c r="AJ257" s="192"/>
      <c r="AK257" s="192"/>
      <c r="AL257" s="192"/>
      <c r="AM257" s="192"/>
    </row>
    <row r="258" spans="2:39" x14ac:dyDescent="0.2">
      <c r="B258" s="192"/>
      <c r="C258" s="192"/>
      <c r="D258" s="192"/>
      <c r="E258" s="192"/>
      <c r="F258" s="192"/>
      <c r="G258" s="192"/>
      <c r="H258" s="192"/>
      <c r="I258" s="192"/>
      <c r="J258" s="192"/>
      <c r="K258" s="192"/>
      <c r="L258" s="192"/>
      <c r="M258" s="192"/>
      <c r="N258" s="192"/>
      <c r="O258" s="192"/>
      <c r="P258" s="192"/>
      <c r="Q258" s="192"/>
      <c r="R258" s="192"/>
      <c r="S258" s="192"/>
      <c r="T258" s="192"/>
      <c r="U258" s="192"/>
      <c r="V258" s="192"/>
      <c r="W258" s="192"/>
      <c r="X258" s="192"/>
      <c r="Y258" s="192"/>
      <c r="Z258" s="192"/>
      <c r="AA258" s="192"/>
      <c r="AB258" s="192"/>
      <c r="AC258" s="192"/>
      <c r="AD258" s="192"/>
      <c r="AE258" s="192"/>
      <c r="AF258" s="192"/>
      <c r="AG258" s="192"/>
      <c r="AH258" s="192"/>
      <c r="AI258" s="192"/>
      <c r="AJ258" s="192"/>
      <c r="AK258" s="192"/>
      <c r="AL258" s="192"/>
      <c r="AM258" s="192"/>
    </row>
    <row r="259" spans="2:39" x14ac:dyDescent="0.2">
      <c r="B259" s="192"/>
      <c r="C259" s="192"/>
      <c r="D259" s="192"/>
      <c r="E259" s="192"/>
      <c r="F259" s="192"/>
      <c r="G259" s="192"/>
      <c r="H259" s="192"/>
      <c r="I259" s="192"/>
      <c r="J259" s="192"/>
      <c r="K259" s="192"/>
      <c r="L259" s="192"/>
      <c r="M259" s="192"/>
      <c r="N259" s="192"/>
      <c r="O259" s="192"/>
      <c r="P259" s="192"/>
      <c r="Q259" s="192"/>
      <c r="R259" s="192"/>
      <c r="S259" s="192"/>
      <c r="T259" s="192"/>
      <c r="U259" s="192"/>
      <c r="V259" s="192"/>
      <c r="W259" s="192"/>
      <c r="X259" s="192"/>
      <c r="Y259" s="192"/>
      <c r="Z259" s="192"/>
      <c r="AA259" s="192"/>
      <c r="AB259" s="192"/>
      <c r="AC259" s="192"/>
      <c r="AD259" s="192"/>
      <c r="AE259" s="192"/>
      <c r="AF259" s="192"/>
      <c r="AG259" s="192"/>
      <c r="AH259" s="192"/>
      <c r="AI259" s="192"/>
      <c r="AJ259" s="192"/>
      <c r="AK259" s="192"/>
      <c r="AL259" s="192"/>
      <c r="AM259" s="192"/>
    </row>
    <row r="260" spans="2:39" x14ac:dyDescent="0.2">
      <c r="B260" s="192"/>
      <c r="C260" s="192"/>
      <c r="D260" s="192"/>
      <c r="E260" s="192"/>
      <c r="F260" s="192"/>
      <c r="G260" s="192"/>
      <c r="H260" s="192"/>
      <c r="I260" s="192"/>
      <c r="J260" s="192"/>
      <c r="K260" s="192"/>
      <c r="L260" s="192"/>
      <c r="M260" s="192"/>
      <c r="N260" s="192"/>
      <c r="O260" s="192"/>
      <c r="P260" s="192"/>
      <c r="Q260" s="192"/>
      <c r="R260" s="192"/>
      <c r="S260" s="192"/>
      <c r="T260" s="192"/>
      <c r="U260" s="192"/>
      <c r="V260" s="192"/>
      <c r="W260" s="192"/>
      <c r="X260" s="192"/>
      <c r="Y260" s="192"/>
      <c r="Z260" s="192"/>
      <c r="AA260" s="192"/>
      <c r="AB260" s="192"/>
      <c r="AC260" s="192"/>
      <c r="AD260" s="192"/>
      <c r="AE260" s="192"/>
      <c r="AF260" s="192"/>
      <c r="AG260" s="192"/>
      <c r="AH260" s="192"/>
      <c r="AI260" s="192"/>
      <c r="AJ260" s="192"/>
      <c r="AK260" s="192"/>
      <c r="AL260" s="192"/>
      <c r="AM260" s="192"/>
    </row>
    <row r="261" spans="2:39" x14ac:dyDescent="0.2">
      <c r="B261" s="192"/>
      <c r="C261" s="192"/>
      <c r="D261" s="192"/>
      <c r="E261" s="192"/>
      <c r="F261" s="192"/>
      <c r="G261" s="192"/>
      <c r="H261" s="192"/>
      <c r="I261" s="192"/>
      <c r="J261" s="192"/>
      <c r="K261" s="192"/>
      <c r="L261" s="192"/>
      <c r="M261" s="192"/>
      <c r="N261" s="192"/>
      <c r="O261" s="192"/>
      <c r="P261" s="192"/>
      <c r="Q261" s="192"/>
      <c r="R261" s="192"/>
      <c r="S261" s="192"/>
      <c r="T261" s="192"/>
      <c r="U261" s="192"/>
      <c r="V261" s="192"/>
      <c r="W261" s="192"/>
      <c r="X261" s="192"/>
      <c r="Y261" s="192"/>
      <c r="Z261" s="192"/>
      <c r="AA261" s="192"/>
      <c r="AB261" s="192"/>
      <c r="AC261" s="192"/>
      <c r="AD261" s="192"/>
      <c r="AE261" s="192"/>
      <c r="AF261" s="192"/>
      <c r="AG261" s="192"/>
      <c r="AH261" s="192"/>
      <c r="AI261" s="192"/>
      <c r="AJ261" s="192"/>
      <c r="AK261" s="192"/>
      <c r="AL261" s="192"/>
      <c r="AM261" s="192"/>
    </row>
    <row r="262" spans="2:39" x14ac:dyDescent="0.2">
      <c r="B262" s="192"/>
      <c r="C262" s="192"/>
      <c r="D262" s="192"/>
      <c r="E262" s="192"/>
      <c r="F262" s="192"/>
      <c r="G262" s="192"/>
      <c r="H262" s="192"/>
      <c r="I262" s="192"/>
      <c r="J262" s="192"/>
      <c r="K262" s="192"/>
      <c r="L262" s="192"/>
      <c r="M262" s="192"/>
      <c r="N262" s="192"/>
      <c r="O262" s="192"/>
      <c r="P262" s="192"/>
      <c r="Q262" s="192"/>
      <c r="R262" s="192"/>
      <c r="S262" s="192"/>
      <c r="T262" s="192"/>
      <c r="U262" s="192"/>
      <c r="V262" s="192"/>
      <c r="W262" s="192"/>
      <c r="X262" s="192"/>
      <c r="Y262" s="192"/>
      <c r="Z262" s="192"/>
      <c r="AA262" s="192"/>
      <c r="AB262" s="192"/>
      <c r="AC262" s="192"/>
      <c r="AD262" s="192"/>
      <c r="AE262" s="192"/>
      <c r="AF262" s="192"/>
      <c r="AG262" s="192"/>
      <c r="AH262" s="192"/>
      <c r="AI262" s="192"/>
      <c r="AJ262" s="192"/>
      <c r="AK262" s="192"/>
      <c r="AL262" s="192"/>
      <c r="AM262" s="192"/>
    </row>
    <row r="263" spans="2:39" x14ac:dyDescent="0.2">
      <c r="B263" s="192"/>
      <c r="C263" s="192"/>
      <c r="D263" s="192"/>
      <c r="E263" s="192"/>
      <c r="F263" s="192"/>
      <c r="G263" s="192"/>
      <c r="H263" s="192"/>
      <c r="I263" s="192"/>
      <c r="J263" s="192"/>
      <c r="K263" s="192"/>
      <c r="L263" s="192"/>
      <c r="M263" s="192"/>
      <c r="N263" s="192"/>
      <c r="O263" s="192"/>
      <c r="P263" s="192"/>
      <c r="Q263" s="192"/>
      <c r="R263" s="192"/>
      <c r="S263" s="192"/>
      <c r="T263" s="192"/>
      <c r="U263" s="192"/>
      <c r="V263" s="192"/>
      <c r="W263" s="192"/>
      <c r="X263" s="192"/>
      <c r="Y263" s="192"/>
      <c r="Z263" s="192"/>
      <c r="AA263" s="192"/>
      <c r="AB263" s="192"/>
      <c r="AC263" s="192"/>
      <c r="AD263" s="192"/>
      <c r="AE263" s="192"/>
      <c r="AF263" s="192"/>
      <c r="AG263" s="192"/>
      <c r="AH263" s="192"/>
      <c r="AI263" s="192"/>
      <c r="AJ263" s="192"/>
      <c r="AK263" s="192"/>
      <c r="AL263" s="192"/>
      <c r="AM263" s="192"/>
    </row>
    <row r="264" spans="2:39" x14ac:dyDescent="0.2">
      <c r="B264" s="192"/>
      <c r="C264" s="192"/>
      <c r="D264" s="192"/>
      <c r="E264" s="192"/>
      <c r="F264" s="192"/>
      <c r="G264" s="192"/>
      <c r="H264" s="192"/>
      <c r="I264" s="192"/>
      <c r="J264" s="192"/>
      <c r="K264" s="192"/>
      <c r="L264" s="192"/>
      <c r="M264" s="192"/>
      <c r="N264" s="192"/>
      <c r="O264" s="192"/>
      <c r="P264" s="192"/>
      <c r="Q264" s="192"/>
      <c r="R264" s="192"/>
      <c r="S264" s="192"/>
      <c r="T264" s="192"/>
      <c r="U264" s="192"/>
      <c r="V264" s="192"/>
      <c r="W264" s="192"/>
      <c r="X264" s="192"/>
      <c r="Y264" s="192"/>
      <c r="Z264" s="192"/>
      <c r="AA264" s="192"/>
      <c r="AB264" s="192"/>
      <c r="AC264" s="192"/>
      <c r="AD264" s="192"/>
      <c r="AE264" s="192"/>
      <c r="AF264" s="192"/>
      <c r="AG264" s="192"/>
      <c r="AH264" s="192"/>
      <c r="AI264" s="192"/>
      <c r="AJ264" s="192"/>
      <c r="AK264" s="192"/>
      <c r="AL264" s="192"/>
      <c r="AM264" s="192"/>
    </row>
    <row r="265" spans="2:39" x14ac:dyDescent="0.2">
      <c r="B265" s="192"/>
      <c r="C265" s="192"/>
      <c r="D265" s="192"/>
      <c r="E265" s="192"/>
      <c r="F265" s="192"/>
      <c r="G265" s="192"/>
      <c r="H265" s="192"/>
      <c r="I265" s="192"/>
      <c r="J265" s="192"/>
      <c r="K265" s="192"/>
      <c r="L265" s="192"/>
      <c r="M265" s="192"/>
      <c r="N265" s="192"/>
      <c r="O265" s="192"/>
      <c r="P265" s="192"/>
      <c r="Q265" s="192"/>
      <c r="R265" s="192"/>
      <c r="S265" s="192"/>
      <c r="T265" s="192"/>
      <c r="U265" s="192"/>
      <c r="V265" s="192"/>
      <c r="W265" s="192"/>
      <c r="X265" s="192"/>
      <c r="Y265" s="192"/>
      <c r="Z265" s="192"/>
      <c r="AA265" s="192"/>
      <c r="AB265" s="192"/>
      <c r="AC265" s="192"/>
      <c r="AD265" s="192"/>
      <c r="AE265" s="192"/>
      <c r="AF265" s="192"/>
      <c r="AG265" s="192"/>
      <c r="AH265" s="192"/>
      <c r="AI265" s="192"/>
      <c r="AJ265" s="192"/>
      <c r="AK265" s="192"/>
      <c r="AL265" s="192"/>
      <c r="AM265" s="192"/>
    </row>
    <row r="266" spans="2:39" x14ac:dyDescent="0.2">
      <c r="B266" s="192"/>
      <c r="C266" s="192"/>
      <c r="D266" s="192"/>
      <c r="E266" s="192"/>
      <c r="F266" s="192"/>
      <c r="G266" s="192"/>
      <c r="H266" s="192"/>
      <c r="I266" s="192"/>
      <c r="J266" s="192"/>
      <c r="K266" s="192"/>
      <c r="L266" s="192"/>
      <c r="M266" s="192"/>
      <c r="N266" s="192"/>
      <c r="O266" s="192"/>
      <c r="P266" s="192"/>
      <c r="Q266" s="192"/>
      <c r="R266" s="192"/>
      <c r="S266" s="192"/>
      <c r="T266" s="192"/>
      <c r="U266" s="192"/>
      <c r="V266" s="192"/>
      <c r="W266" s="192"/>
      <c r="X266" s="192"/>
      <c r="Y266" s="192"/>
      <c r="Z266" s="192"/>
      <c r="AA266" s="192"/>
      <c r="AB266" s="192"/>
      <c r="AC266" s="192"/>
      <c r="AD266" s="192"/>
      <c r="AE266" s="192"/>
      <c r="AF266" s="192"/>
      <c r="AG266" s="192"/>
      <c r="AH266" s="192"/>
      <c r="AI266" s="192"/>
      <c r="AJ266" s="192"/>
      <c r="AK266" s="192"/>
      <c r="AL266" s="192"/>
      <c r="AM266" s="192"/>
    </row>
    <row r="267" spans="2:39" x14ac:dyDescent="0.2">
      <c r="B267" s="192"/>
      <c r="C267" s="192"/>
      <c r="D267" s="192"/>
      <c r="E267" s="192"/>
      <c r="F267" s="192"/>
      <c r="G267" s="192"/>
      <c r="H267" s="192"/>
      <c r="I267" s="192"/>
      <c r="J267" s="192"/>
      <c r="K267" s="192"/>
      <c r="L267" s="192"/>
      <c r="M267" s="192"/>
      <c r="N267" s="192"/>
      <c r="O267" s="192"/>
      <c r="P267" s="192"/>
      <c r="Q267" s="192"/>
      <c r="R267" s="192"/>
      <c r="S267" s="192"/>
      <c r="T267" s="192"/>
      <c r="U267" s="192"/>
      <c r="V267" s="192"/>
      <c r="W267" s="192"/>
      <c r="X267" s="192"/>
      <c r="Y267" s="192"/>
      <c r="Z267" s="192"/>
      <c r="AA267" s="192"/>
      <c r="AB267" s="192"/>
      <c r="AC267" s="192"/>
      <c r="AD267" s="192"/>
      <c r="AE267" s="192"/>
      <c r="AF267" s="192"/>
      <c r="AG267" s="192"/>
      <c r="AH267" s="192"/>
      <c r="AI267" s="192"/>
      <c r="AJ267" s="192"/>
      <c r="AK267" s="192"/>
      <c r="AL267" s="192"/>
      <c r="AM267" s="192"/>
    </row>
    <row r="268" spans="2:39" x14ac:dyDescent="0.2">
      <c r="B268" s="192"/>
      <c r="C268" s="192"/>
      <c r="D268" s="192"/>
      <c r="E268" s="192"/>
      <c r="F268" s="192"/>
      <c r="G268" s="192"/>
      <c r="H268" s="192"/>
      <c r="I268" s="192"/>
      <c r="J268" s="192"/>
      <c r="K268" s="192"/>
      <c r="L268" s="192"/>
      <c r="M268" s="192"/>
      <c r="N268" s="192"/>
      <c r="O268" s="192"/>
      <c r="P268" s="192"/>
      <c r="Q268" s="192"/>
      <c r="R268" s="192"/>
      <c r="S268" s="192"/>
      <c r="T268" s="192"/>
      <c r="U268" s="192"/>
      <c r="V268" s="192"/>
      <c r="W268" s="192"/>
      <c r="X268" s="192"/>
      <c r="Y268" s="192"/>
      <c r="Z268" s="192"/>
      <c r="AA268" s="192"/>
      <c r="AB268" s="192"/>
      <c r="AC268" s="192"/>
      <c r="AD268" s="192"/>
      <c r="AE268" s="192"/>
      <c r="AF268" s="192"/>
      <c r="AG268" s="192"/>
      <c r="AH268" s="192"/>
      <c r="AI268" s="192"/>
      <c r="AJ268" s="192"/>
      <c r="AK268" s="192"/>
      <c r="AL268" s="192"/>
      <c r="AM268" s="192"/>
    </row>
    <row r="269" spans="2:39" x14ac:dyDescent="0.2">
      <c r="B269" s="192"/>
      <c r="C269" s="192"/>
      <c r="D269" s="192"/>
      <c r="E269" s="192"/>
      <c r="F269" s="192"/>
      <c r="G269" s="192"/>
      <c r="H269" s="192"/>
      <c r="I269" s="192"/>
      <c r="J269" s="192"/>
      <c r="K269" s="192"/>
      <c r="L269" s="192"/>
      <c r="M269" s="192"/>
      <c r="N269" s="192"/>
      <c r="O269" s="192"/>
      <c r="P269" s="192"/>
      <c r="Q269" s="192"/>
      <c r="R269" s="192"/>
      <c r="S269" s="192"/>
      <c r="T269" s="192"/>
      <c r="U269" s="192"/>
      <c r="V269" s="192"/>
      <c r="W269" s="192"/>
      <c r="X269" s="192"/>
      <c r="Y269" s="192"/>
      <c r="Z269" s="192"/>
      <c r="AA269" s="192"/>
      <c r="AB269" s="192"/>
      <c r="AC269" s="192"/>
      <c r="AD269" s="192"/>
      <c r="AE269" s="192"/>
      <c r="AF269" s="192"/>
      <c r="AG269" s="192"/>
      <c r="AH269" s="192"/>
      <c r="AI269" s="192"/>
      <c r="AJ269" s="192"/>
      <c r="AK269" s="192"/>
      <c r="AL269" s="192"/>
      <c r="AM269" s="192"/>
    </row>
    <row r="270" spans="2:39" x14ac:dyDescent="0.2">
      <c r="B270" s="192"/>
      <c r="C270" s="192"/>
      <c r="D270" s="192"/>
      <c r="E270" s="192"/>
      <c r="F270" s="192"/>
      <c r="G270" s="192"/>
      <c r="H270" s="192"/>
      <c r="I270" s="192"/>
      <c r="J270" s="192"/>
      <c r="K270" s="192"/>
      <c r="L270" s="192"/>
      <c r="M270" s="192"/>
      <c r="N270" s="192"/>
      <c r="O270" s="192"/>
      <c r="P270" s="192"/>
      <c r="Q270" s="192"/>
      <c r="R270" s="192"/>
      <c r="S270" s="192"/>
      <c r="T270" s="192"/>
      <c r="U270" s="192"/>
      <c r="V270" s="192"/>
      <c r="W270" s="192"/>
      <c r="X270" s="192"/>
      <c r="Y270" s="192"/>
      <c r="Z270" s="192"/>
      <c r="AA270" s="192"/>
      <c r="AB270" s="192"/>
      <c r="AC270" s="192"/>
      <c r="AD270" s="192"/>
      <c r="AE270" s="192"/>
      <c r="AF270" s="192"/>
      <c r="AG270" s="192"/>
      <c r="AH270" s="192"/>
      <c r="AI270" s="192"/>
      <c r="AJ270" s="192"/>
      <c r="AK270" s="192"/>
      <c r="AL270" s="192"/>
      <c r="AM270" s="192"/>
    </row>
    <row r="271" spans="2:39" x14ac:dyDescent="0.2">
      <c r="B271" s="192"/>
      <c r="C271" s="192"/>
      <c r="D271" s="192"/>
      <c r="E271" s="192"/>
      <c r="F271" s="192"/>
      <c r="G271" s="192"/>
      <c r="H271" s="192"/>
      <c r="I271" s="192"/>
      <c r="J271" s="192"/>
      <c r="K271" s="192"/>
      <c r="L271" s="192"/>
      <c r="M271" s="192"/>
      <c r="N271" s="192"/>
      <c r="O271" s="192"/>
      <c r="P271" s="192"/>
      <c r="Q271" s="192"/>
      <c r="R271" s="192"/>
      <c r="S271" s="192"/>
      <c r="T271" s="192"/>
      <c r="U271" s="192"/>
      <c r="V271" s="192"/>
      <c r="W271" s="192"/>
      <c r="X271" s="192"/>
      <c r="Y271" s="192"/>
      <c r="Z271" s="192"/>
      <c r="AA271" s="192"/>
      <c r="AB271" s="192"/>
      <c r="AC271" s="192"/>
      <c r="AD271" s="192"/>
      <c r="AE271" s="192"/>
      <c r="AF271" s="192"/>
      <c r="AG271" s="192"/>
      <c r="AH271" s="192"/>
      <c r="AI271" s="192"/>
      <c r="AJ271" s="192"/>
      <c r="AK271" s="192"/>
      <c r="AL271" s="192"/>
      <c r="AM271" s="192"/>
    </row>
    <row r="272" spans="2:39" x14ac:dyDescent="0.2">
      <c r="B272" s="192"/>
      <c r="C272" s="192"/>
      <c r="D272" s="192"/>
      <c r="E272" s="192"/>
      <c r="F272" s="192"/>
      <c r="G272" s="192"/>
      <c r="H272" s="192"/>
      <c r="I272" s="192"/>
      <c r="J272" s="192"/>
      <c r="K272" s="192"/>
      <c r="L272" s="192"/>
      <c r="M272" s="192"/>
      <c r="N272" s="192"/>
      <c r="O272" s="192"/>
      <c r="P272" s="192"/>
      <c r="Q272" s="192"/>
      <c r="R272" s="192"/>
      <c r="S272" s="192"/>
      <c r="T272" s="192"/>
      <c r="U272" s="192"/>
      <c r="V272" s="192"/>
      <c r="W272" s="192"/>
      <c r="X272" s="192"/>
      <c r="Y272" s="192"/>
      <c r="Z272" s="192"/>
      <c r="AA272" s="192"/>
      <c r="AB272" s="192"/>
      <c r="AC272" s="192"/>
      <c r="AD272" s="192"/>
      <c r="AE272" s="192"/>
      <c r="AF272" s="192"/>
      <c r="AG272" s="192"/>
      <c r="AH272" s="192"/>
      <c r="AI272" s="192"/>
      <c r="AJ272" s="192"/>
      <c r="AK272" s="192"/>
      <c r="AL272" s="192"/>
      <c r="AM272" s="192"/>
    </row>
    <row r="273" spans="2:39" x14ac:dyDescent="0.2">
      <c r="B273" s="192"/>
      <c r="C273" s="192"/>
      <c r="D273" s="192"/>
      <c r="E273" s="192"/>
      <c r="F273" s="192"/>
      <c r="G273" s="192"/>
      <c r="H273" s="192"/>
      <c r="I273" s="192"/>
      <c r="J273" s="192"/>
      <c r="K273" s="192"/>
      <c r="L273" s="192"/>
      <c r="M273" s="192"/>
      <c r="N273" s="192"/>
      <c r="O273" s="192"/>
      <c r="P273" s="192"/>
      <c r="Q273" s="192"/>
      <c r="R273" s="192"/>
      <c r="S273" s="192"/>
      <c r="T273" s="192"/>
      <c r="U273" s="192"/>
      <c r="V273" s="192"/>
      <c r="W273" s="192"/>
      <c r="X273" s="192"/>
      <c r="Y273" s="192"/>
      <c r="Z273" s="192"/>
      <c r="AA273" s="192"/>
      <c r="AB273" s="192"/>
      <c r="AC273" s="192"/>
      <c r="AD273" s="192"/>
      <c r="AE273" s="192"/>
      <c r="AF273" s="192"/>
      <c r="AG273" s="192"/>
      <c r="AH273" s="192"/>
      <c r="AI273" s="192"/>
      <c r="AJ273" s="192"/>
      <c r="AK273" s="192"/>
      <c r="AL273" s="192"/>
      <c r="AM273" s="192"/>
    </row>
    <row r="274" spans="2:39" x14ac:dyDescent="0.2">
      <c r="B274" s="192"/>
      <c r="C274" s="192"/>
      <c r="D274" s="192"/>
      <c r="E274" s="192"/>
      <c r="F274" s="192"/>
      <c r="G274" s="192"/>
      <c r="H274" s="192"/>
      <c r="I274" s="192"/>
      <c r="J274" s="192"/>
      <c r="K274" s="192"/>
      <c r="L274" s="192"/>
      <c r="M274" s="192"/>
      <c r="N274" s="192"/>
      <c r="O274" s="192"/>
      <c r="P274" s="192"/>
      <c r="Q274" s="192"/>
      <c r="R274" s="192"/>
      <c r="S274" s="192"/>
      <c r="T274" s="192"/>
      <c r="U274" s="192"/>
      <c r="V274" s="192"/>
      <c r="W274" s="192"/>
      <c r="X274" s="192"/>
      <c r="Y274" s="192"/>
      <c r="Z274" s="192"/>
      <c r="AA274" s="192"/>
      <c r="AB274" s="192"/>
      <c r="AC274" s="192"/>
      <c r="AD274" s="192"/>
      <c r="AE274" s="192"/>
      <c r="AF274" s="192"/>
      <c r="AG274" s="192"/>
      <c r="AH274" s="192"/>
      <c r="AI274" s="192"/>
      <c r="AJ274" s="192"/>
      <c r="AK274" s="192"/>
      <c r="AL274" s="192"/>
      <c r="AM274" s="192"/>
    </row>
    <row r="275" spans="2:39" x14ac:dyDescent="0.2">
      <c r="B275" s="192"/>
      <c r="C275" s="192"/>
      <c r="D275" s="192"/>
      <c r="E275" s="192"/>
      <c r="F275" s="192"/>
      <c r="G275" s="192"/>
      <c r="H275" s="192"/>
      <c r="I275" s="192"/>
      <c r="J275" s="192"/>
      <c r="K275" s="192"/>
      <c r="L275" s="192"/>
      <c r="M275" s="192"/>
      <c r="N275" s="192"/>
      <c r="O275" s="192"/>
      <c r="P275" s="192"/>
      <c r="Q275" s="192"/>
      <c r="R275" s="192"/>
      <c r="S275" s="192"/>
      <c r="T275" s="192"/>
      <c r="U275" s="192"/>
      <c r="V275" s="192"/>
      <c r="W275" s="192"/>
      <c r="X275" s="192"/>
      <c r="Y275" s="192"/>
      <c r="Z275" s="192"/>
      <c r="AA275" s="192"/>
      <c r="AB275" s="192"/>
      <c r="AC275" s="192"/>
      <c r="AD275" s="192"/>
      <c r="AE275" s="192"/>
      <c r="AF275" s="192"/>
      <c r="AG275" s="192"/>
      <c r="AH275" s="192"/>
      <c r="AI275" s="192"/>
      <c r="AJ275" s="192"/>
      <c r="AK275" s="192"/>
      <c r="AL275" s="192"/>
      <c r="AM275" s="192"/>
    </row>
    <row r="276" spans="2:39" x14ac:dyDescent="0.2">
      <c r="B276" s="192"/>
      <c r="C276" s="192"/>
      <c r="D276" s="192"/>
      <c r="E276" s="192"/>
      <c r="F276" s="192"/>
      <c r="G276" s="192"/>
      <c r="H276" s="192"/>
      <c r="I276" s="192"/>
      <c r="J276" s="192"/>
      <c r="K276" s="192"/>
      <c r="L276" s="192"/>
      <c r="M276" s="192"/>
      <c r="N276" s="192"/>
      <c r="O276" s="192"/>
      <c r="P276" s="192"/>
      <c r="Q276" s="192"/>
      <c r="R276" s="192"/>
      <c r="S276" s="192"/>
      <c r="T276" s="192"/>
      <c r="U276" s="192"/>
      <c r="V276" s="192"/>
      <c r="W276" s="192"/>
      <c r="X276" s="192"/>
      <c r="Y276" s="192"/>
      <c r="Z276" s="192"/>
      <c r="AA276" s="192"/>
      <c r="AB276" s="192"/>
      <c r="AC276" s="192"/>
      <c r="AD276" s="192"/>
      <c r="AE276" s="192"/>
      <c r="AF276" s="192"/>
      <c r="AG276" s="192"/>
      <c r="AH276" s="192"/>
      <c r="AI276" s="192"/>
      <c r="AJ276" s="192"/>
      <c r="AK276" s="192"/>
      <c r="AL276" s="192"/>
      <c r="AM276" s="192"/>
    </row>
    <row r="277" spans="2:39" x14ac:dyDescent="0.2">
      <c r="B277" s="192"/>
      <c r="C277" s="192"/>
      <c r="D277" s="192"/>
      <c r="E277" s="192"/>
      <c r="F277" s="192"/>
      <c r="G277" s="192"/>
      <c r="H277" s="192"/>
      <c r="I277" s="192"/>
      <c r="J277" s="192"/>
      <c r="K277" s="192"/>
      <c r="L277" s="192"/>
      <c r="M277" s="192"/>
      <c r="N277" s="192"/>
      <c r="O277" s="192"/>
      <c r="P277" s="192"/>
      <c r="Q277" s="192"/>
      <c r="R277" s="192"/>
      <c r="S277" s="192"/>
      <c r="T277" s="192"/>
      <c r="U277" s="192"/>
      <c r="V277" s="192"/>
      <c r="W277" s="192"/>
      <c r="X277" s="192"/>
      <c r="Y277" s="192"/>
      <c r="Z277" s="192"/>
      <c r="AA277" s="192"/>
      <c r="AB277" s="192"/>
      <c r="AC277" s="192"/>
      <c r="AD277" s="192"/>
      <c r="AE277" s="192"/>
      <c r="AF277" s="192"/>
      <c r="AG277" s="192"/>
      <c r="AH277" s="192"/>
      <c r="AI277" s="192"/>
      <c r="AJ277" s="192"/>
      <c r="AK277" s="192"/>
      <c r="AL277" s="192"/>
      <c r="AM277" s="192"/>
    </row>
    <row r="278" spans="2:39" x14ac:dyDescent="0.2">
      <c r="B278" s="192"/>
      <c r="C278" s="192"/>
      <c r="D278" s="192"/>
      <c r="E278" s="192"/>
      <c r="F278" s="192"/>
      <c r="G278" s="192"/>
      <c r="H278" s="192"/>
      <c r="I278" s="192"/>
      <c r="J278" s="192"/>
      <c r="K278" s="192"/>
      <c r="L278" s="192"/>
      <c r="M278" s="192"/>
      <c r="N278" s="192"/>
      <c r="O278" s="192"/>
      <c r="P278" s="192"/>
      <c r="Q278" s="192"/>
      <c r="R278" s="192"/>
      <c r="S278" s="192"/>
      <c r="T278" s="192"/>
      <c r="U278" s="192"/>
      <c r="V278" s="192"/>
      <c r="W278" s="192"/>
      <c r="X278" s="192"/>
      <c r="Y278" s="192"/>
      <c r="Z278" s="192"/>
      <c r="AA278" s="192"/>
      <c r="AB278" s="192"/>
      <c r="AC278" s="192"/>
      <c r="AD278" s="192"/>
      <c r="AE278" s="192"/>
      <c r="AF278" s="192"/>
      <c r="AG278" s="192"/>
      <c r="AH278" s="192"/>
      <c r="AI278" s="192"/>
      <c r="AJ278" s="192"/>
      <c r="AK278" s="192"/>
      <c r="AL278" s="192"/>
      <c r="AM278" s="192"/>
    </row>
    <row r="279" spans="2:39" x14ac:dyDescent="0.2">
      <c r="B279" s="192"/>
      <c r="C279" s="192"/>
      <c r="D279" s="192"/>
      <c r="E279" s="192"/>
      <c r="F279" s="192"/>
      <c r="G279" s="192"/>
      <c r="H279" s="192"/>
      <c r="I279" s="192"/>
      <c r="J279" s="192"/>
      <c r="K279" s="192"/>
      <c r="L279" s="192"/>
      <c r="M279" s="192"/>
      <c r="N279" s="192"/>
      <c r="O279" s="192"/>
      <c r="P279" s="192"/>
      <c r="Q279" s="192"/>
      <c r="R279" s="192"/>
      <c r="S279" s="192"/>
      <c r="T279" s="192"/>
      <c r="U279" s="192"/>
      <c r="V279" s="192"/>
      <c r="W279" s="192"/>
      <c r="X279" s="192"/>
      <c r="Y279" s="192"/>
      <c r="Z279" s="192"/>
      <c r="AA279" s="192"/>
      <c r="AB279" s="192"/>
      <c r="AC279" s="192"/>
      <c r="AD279" s="192"/>
      <c r="AE279" s="192"/>
      <c r="AF279" s="192"/>
      <c r="AG279" s="192"/>
      <c r="AH279" s="192"/>
      <c r="AI279" s="192"/>
      <c r="AJ279" s="192"/>
      <c r="AK279" s="192"/>
      <c r="AL279" s="192"/>
      <c r="AM279" s="192"/>
    </row>
    <row r="280" spans="2:39" x14ac:dyDescent="0.2">
      <c r="B280" s="192"/>
      <c r="C280" s="192"/>
      <c r="D280" s="192"/>
      <c r="E280" s="192"/>
      <c r="F280" s="192"/>
      <c r="G280" s="192"/>
      <c r="H280" s="192"/>
      <c r="I280" s="192"/>
      <c r="J280" s="192"/>
      <c r="K280" s="192"/>
      <c r="L280" s="192"/>
      <c r="M280" s="192"/>
      <c r="N280" s="192"/>
      <c r="O280" s="192"/>
      <c r="P280" s="192"/>
      <c r="Q280" s="192"/>
      <c r="R280" s="192"/>
      <c r="S280" s="192"/>
      <c r="T280" s="192"/>
      <c r="U280" s="192"/>
      <c r="V280" s="192"/>
      <c r="W280" s="192"/>
      <c r="X280" s="192"/>
      <c r="Y280" s="192"/>
      <c r="Z280" s="192"/>
      <c r="AA280" s="192"/>
      <c r="AB280" s="192"/>
      <c r="AC280" s="192"/>
      <c r="AD280" s="192"/>
      <c r="AE280" s="192"/>
      <c r="AF280" s="192"/>
      <c r="AG280" s="192"/>
      <c r="AH280" s="192"/>
      <c r="AI280" s="192"/>
      <c r="AJ280" s="192"/>
      <c r="AK280" s="192"/>
      <c r="AL280" s="192"/>
      <c r="AM280" s="192"/>
    </row>
    <row r="281" spans="2:39" x14ac:dyDescent="0.2">
      <c r="B281" s="192"/>
      <c r="C281" s="192"/>
      <c r="D281" s="192"/>
      <c r="E281" s="192"/>
      <c r="F281" s="192"/>
      <c r="G281" s="192"/>
      <c r="H281" s="192"/>
      <c r="I281" s="192"/>
      <c r="J281" s="192"/>
      <c r="K281" s="192"/>
      <c r="L281" s="192"/>
      <c r="M281" s="192"/>
      <c r="N281" s="192"/>
      <c r="O281" s="192"/>
      <c r="P281" s="192"/>
      <c r="Q281" s="192"/>
      <c r="R281" s="192"/>
      <c r="S281" s="192"/>
      <c r="T281" s="192"/>
      <c r="U281" s="192"/>
      <c r="V281" s="192"/>
      <c r="W281" s="192"/>
      <c r="X281" s="192"/>
      <c r="Y281" s="192"/>
      <c r="Z281" s="192"/>
      <c r="AA281" s="192"/>
      <c r="AB281" s="192"/>
      <c r="AC281" s="192"/>
      <c r="AD281" s="192"/>
      <c r="AE281" s="192"/>
      <c r="AF281" s="192"/>
      <c r="AG281" s="192"/>
      <c r="AH281" s="192"/>
      <c r="AI281" s="192"/>
      <c r="AJ281" s="192"/>
      <c r="AK281" s="192"/>
      <c r="AL281" s="192"/>
      <c r="AM281" s="192"/>
    </row>
    <row r="282" spans="2:39" x14ac:dyDescent="0.2">
      <c r="B282" s="192"/>
      <c r="C282" s="192"/>
      <c r="D282" s="192"/>
      <c r="E282" s="192"/>
      <c r="F282" s="192"/>
      <c r="G282" s="192"/>
      <c r="H282" s="192"/>
      <c r="I282" s="192"/>
      <c r="J282" s="192"/>
      <c r="K282" s="192"/>
      <c r="L282" s="192"/>
      <c r="M282" s="192"/>
      <c r="N282" s="192"/>
      <c r="O282" s="192"/>
      <c r="P282" s="192"/>
      <c r="Q282" s="192"/>
      <c r="R282" s="192"/>
      <c r="S282" s="192"/>
      <c r="T282" s="192"/>
      <c r="U282" s="192"/>
      <c r="V282" s="192"/>
      <c r="W282" s="192"/>
      <c r="X282" s="192"/>
      <c r="Y282" s="192"/>
      <c r="Z282" s="192"/>
      <c r="AA282" s="192"/>
      <c r="AB282" s="192"/>
      <c r="AC282" s="192"/>
      <c r="AD282" s="192"/>
      <c r="AE282" s="192"/>
      <c r="AF282" s="192"/>
      <c r="AG282" s="192"/>
      <c r="AH282" s="192"/>
      <c r="AI282" s="192"/>
      <c r="AJ282" s="192"/>
      <c r="AK282" s="192"/>
      <c r="AL282" s="192"/>
      <c r="AM282" s="192"/>
    </row>
    <row r="283" spans="2:39" x14ac:dyDescent="0.2">
      <c r="B283" s="192"/>
      <c r="C283" s="192"/>
      <c r="D283" s="192"/>
      <c r="E283" s="192"/>
      <c r="F283" s="192"/>
      <c r="G283" s="192"/>
      <c r="H283" s="192"/>
      <c r="I283" s="192"/>
      <c r="J283" s="192"/>
      <c r="K283" s="192"/>
      <c r="L283" s="192"/>
      <c r="M283" s="192"/>
      <c r="N283" s="192"/>
      <c r="O283" s="192"/>
      <c r="P283" s="192"/>
      <c r="Q283" s="192"/>
      <c r="R283" s="192"/>
      <c r="S283" s="192"/>
      <c r="T283" s="192"/>
      <c r="U283" s="192"/>
      <c r="V283" s="192"/>
      <c r="W283" s="192"/>
      <c r="X283" s="192"/>
      <c r="Y283" s="192"/>
      <c r="Z283" s="192"/>
      <c r="AA283" s="192"/>
      <c r="AB283" s="192"/>
      <c r="AC283" s="192"/>
      <c r="AD283" s="192"/>
      <c r="AE283" s="192"/>
      <c r="AF283" s="192"/>
      <c r="AG283" s="192"/>
      <c r="AH283" s="192"/>
      <c r="AI283" s="192"/>
      <c r="AJ283" s="192"/>
      <c r="AK283" s="192"/>
      <c r="AL283" s="192"/>
      <c r="AM283" s="192"/>
    </row>
    <row r="284" spans="2:39" x14ac:dyDescent="0.2">
      <c r="B284" s="192"/>
      <c r="C284" s="192"/>
      <c r="D284" s="192"/>
      <c r="E284" s="192"/>
      <c r="F284" s="192"/>
      <c r="G284" s="192"/>
      <c r="H284" s="192"/>
      <c r="I284" s="192"/>
      <c r="J284" s="192"/>
      <c r="K284" s="192"/>
      <c r="L284" s="192"/>
      <c r="M284" s="192"/>
      <c r="N284" s="192"/>
      <c r="O284" s="192"/>
      <c r="P284" s="192"/>
      <c r="Q284" s="192"/>
      <c r="R284" s="192"/>
      <c r="S284" s="192"/>
      <c r="T284" s="192"/>
      <c r="U284" s="192"/>
      <c r="V284" s="192"/>
      <c r="W284" s="192"/>
      <c r="X284" s="192"/>
      <c r="Y284" s="192"/>
      <c r="Z284" s="192"/>
      <c r="AA284" s="192"/>
      <c r="AB284" s="192"/>
      <c r="AC284" s="192"/>
      <c r="AD284" s="192"/>
      <c r="AE284" s="192"/>
      <c r="AF284" s="192"/>
      <c r="AG284" s="192"/>
      <c r="AH284" s="192"/>
      <c r="AI284" s="192"/>
      <c r="AJ284" s="192"/>
      <c r="AK284" s="192"/>
      <c r="AL284" s="192"/>
      <c r="AM284" s="192"/>
    </row>
    <row r="285" spans="2:39" x14ac:dyDescent="0.2">
      <c r="B285" s="192"/>
      <c r="C285" s="192"/>
      <c r="D285" s="192"/>
      <c r="E285" s="192"/>
      <c r="F285" s="192"/>
      <c r="G285" s="192"/>
      <c r="H285" s="192"/>
      <c r="I285" s="192"/>
      <c r="J285" s="192"/>
      <c r="K285" s="192"/>
      <c r="L285" s="192"/>
      <c r="M285" s="192"/>
      <c r="N285" s="192"/>
      <c r="O285" s="192"/>
      <c r="P285" s="192"/>
      <c r="Q285" s="192"/>
      <c r="R285" s="192"/>
      <c r="S285" s="192"/>
      <c r="T285" s="192"/>
      <c r="U285" s="192"/>
      <c r="V285" s="192"/>
      <c r="W285" s="192"/>
      <c r="X285" s="192"/>
      <c r="Y285" s="192"/>
      <c r="Z285" s="192"/>
      <c r="AA285" s="192"/>
      <c r="AB285" s="192"/>
      <c r="AC285" s="192"/>
      <c r="AD285" s="192"/>
      <c r="AE285" s="192"/>
      <c r="AF285" s="192"/>
      <c r="AG285" s="192"/>
      <c r="AH285" s="192"/>
      <c r="AI285" s="192"/>
      <c r="AJ285" s="192"/>
      <c r="AK285" s="192"/>
      <c r="AL285" s="192"/>
      <c r="AM285" s="192"/>
    </row>
    <row r="286" spans="2:39" x14ac:dyDescent="0.2">
      <c r="B286" s="192"/>
      <c r="C286" s="192"/>
      <c r="D286" s="192"/>
      <c r="E286" s="192"/>
      <c r="F286" s="192"/>
      <c r="G286" s="192"/>
      <c r="H286" s="192"/>
      <c r="I286" s="192"/>
      <c r="J286" s="192"/>
      <c r="K286" s="192"/>
      <c r="L286" s="192"/>
      <c r="M286" s="192"/>
      <c r="N286" s="192"/>
      <c r="O286" s="192"/>
      <c r="P286" s="192"/>
      <c r="Q286" s="192"/>
      <c r="R286" s="192"/>
      <c r="S286" s="192"/>
      <c r="T286" s="192"/>
      <c r="U286" s="192"/>
      <c r="V286" s="192"/>
      <c r="W286" s="192"/>
      <c r="X286" s="192"/>
      <c r="Y286" s="192"/>
      <c r="Z286" s="192"/>
      <c r="AA286" s="192"/>
      <c r="AB286" s="192"/>
      <c r="AC286" s="192"/>
      <c r="AD286" s="192"/>
      <c r="AE286" s="192"/>
      <c r="AF286" s="192"/>
      <c r="AG286" s="192"/>
      <c r="AH286" s="192"/>
      <c r="AI286" s="192"/>
      <c r="AJ286" s="192"/>
      <c r="AK286" s="192"/>
      <c r="AL286" s="192"/>
      <c r="AM286" s="192"/>
    </row>
    <row r="287" spans="2:39" x14ac:dyDescent="0.2">
      <c r="B287" s="192"/>
      <c r="C287" s="192"/>
      <c r="D287" s="192"/>
      <c r="E287" s="192"/>
      <c r="F287" s="192"/>
      <c r="G287" s="192"/>
      <c r="H287" s="192"/>
      <c r="I287" s="192"/>
      <c r="J287" s="192"/>
      <c r="K287" s="192"/>
      <c r="L287" s="192"/>
      <c r="M287" s="192"/>
      <c r="N287" s="192"/>
      <c r="O287" s="192"/>
      <c r="P287" s="192"/>
      <c r="Q287" s="192"/>
      <c r="R287" s="192"/>
      <c r="S287" s="192"/>
      <c r="T287" s="192"/>
      <c r="U287" s="192"/>
      <c r="V287" s="192"/>
      <c r="W287" s="192"/>
      <c r="X287" s="192"/>
      <c r="Y287" s="192"/>
      <c r="Z287" s="192"/>
      <c r="AA287" s="192"/>
      <c r="AB287" s="192"/>
      <c r="AC287" s="192"/>
      <c r="AD287" s="192"/>
      <c r="AE287" s="192"/>
      <c r="AF287" s="192"/>
      <c r="AG287" s="192"/>
      <c r="AH287" s="192"/>
      <c r="AI287" s="192"/>
      <c r="AJ287" s="192"/>
      <c r="AK287" s="192"/>
      <c r="AL287" s="192"/>
      <c r="AM287" s="192"/>
    </row>
    <row r="288" spans="2:39" x14ac:dyDescent="0.2">
      <c r="B288" s="192"/>
      <c r="C288" s="192"/>
      <c r="D288" s="192"/>
      <c r="E288" s="192"/>
      <c r="F288" s="192"/>
      <c r="G288" s="192"/>
      <c r="H288" s="192"/>
      <c r="I288" s="192"/>
      <c r="J288" s="192"/>
      <c r="K288" s="192"/>
      <c r="L288" s="192"/>
      <c r="M288" s="192"/>
      <c r="N288" s="192"/>
      <c r="O288" s="192"/>
      <c r="P288" s="192"/>
      <c r="Q288" s="192"/>
      <c r="R288" s="192"/>
      <c r="S288" s="192"/>
      <c r="T288" s="192"/>
      <c r="U288" s="192"/>
      <c r="V288" s="192"/>
      <c r="W288" s="192"/>
      <c r="X288" s="192"/>
      <c r="Y288" s="192"/>
      <c r="Z288" s="192"/>
      <c r="AA288" s="192"/>
      <c r="AB288" s="192"/>
      <c r="AC288" s="192"/>
      <c r="AD288" s="192"/>
      <c r="AE288" s="192"/>
      <c r="AF288" s="192"/>
      <c r="AG288" s="192"/>
      <c r="AH288" s="192"/>
      <c r="AI288" s="192"/>
      <c r="AJ288" s="192"/>
      <c r="AK288" s="192"/>
      <c r="AL288" s="192"/>
      <c r="AM288" s="192"/>
    </row>
    <row r="289" spans="2:39" x14ac:dyDescent="0.2">
      <c r="B289" s="192"/>
      <c r="C289" s="192"/>
      <c r="D289" s="192"/>
      <c r="E289" s="192"/>
      <c r="F289" s="192"/>
      <c r="G289" s="192"/>
      <c r="H289" s="192"/>
      <c r="I289" s="192"/>
      <c r="J289" s="192"/>
      <c r="K289" s="192"/>
      <c r="L289" s="192"/>
      <c r="M289" s="192"/>
      <c r="N289" s="192"/>
      <c r="O289" s="192"/>
      <c r="P289" s="192"/>
      <c r="Q289" s="192"/>
      <c r="R289" s="192"/>
      <c r="S289" s="192"/>
      <c r="T289" s="192"/>
      <c r="U289" s="192"/>
      <c r="V289" s="192"/>
      <c r="W289" s="192"/>
      <c r="X289" s="192"/>
      <c r="Y289" s="192"/>
      <c r="Z289" s="192"/>
      <c r="AA289" s="192"/>
      <c r="AB289" s="192"/>
      <c r="AC289" s="192"/>
      <c r="AD289" s="192"/>
      <c r="AE289" s="192"/>
      <c r="AF289" s="192"/>
      <c r="AG289" s="192"/>
      <c r="AH289" s="192"/>
      <c r="AI289" s="192"/>
      <c r="AJ289" s="192"/>
      <c r="AK289" s="192"/>
      <c r="AL289" s="192"/>
      <c r="AM289" s="192"/>
    </row>
    <row r="290" spans="2:39" x14ac:dyDescent="0.2">
      <c r="B290" s="192"/>
      <c r="C290" s="192"/>
      <c r="D290" s="192"/>
      <c r="E290" s="192"/>
      <c r="F290" s="192"/>
      <c r="G290" s="192"/>
      <c r="H290" s="192"/>
      <c r="I290" s="192"/>
      <c r="J290" s="192"/>
      <c r="K290" s="192"/>
      <c r="L290" s="192"/>
      <c r="M290" s="192"/>
      <c r="N290" s="192"/>
      <c r="O290" s="192"/>
      <c r="P290" s="192"/>
      <c r="Q290" s="192"/>
      <c r="R290" s="192"/>
      <c r="S290" s="192"/>
      <c r="T290" s="192"/>
      <c r="U290" s="192"/>
      <c r="V290" s="192"/>
      <c r="W290" s="192"/>
      <c r="X290" s="192"/>
      <c r="Y290" s="192"/>
      <c r="Z290" s="192"/>
      <c r="AA290" s="192"/>
      <c r="AB290" s="192"/>
      <c r="AC290" s="192"/>
      <c r="AD290" s="192"/>
      <c r="AE290" s="192"/>
      <c r="AF290" s="192"/>
      <c r="AG290" s="192"/>
      <c r="AH290" s="192"/>
      <c r="AI290" s="192"/>
      <c r="AJ290" s="192"/>
      <c r="AK290" s="192"/>
      <c r="AL290" s="192"/>
      <c r="AM290" s="192"/>
    </row>
    <row r="291" spans="2:39" x14ac:dyDescent="0.2">
      <c r="B291" s="192"/>
      <c r="C291" s="192"/>
      <c r="D291" s="192"/>
      <c r="E291" s="192"/>
      <c r="F291" s="192"/>
      <c r="G291" s="192"/>
      <c r="H291" s="192"/>
      <c r="I291" s="192"/>
      <c r="J291" s="192"/>
      <c r="K291" s="192"/>
      <c r="L291" s="192"/>
      <c r="M291" s="192"/>
      <c r="N291" s="192"/>
      <c r="O291" s="192"/>
      <c r="P291" s="192"/>
      <c r="Q291" s="192"/>
      <c r="R291" s="192"/>
      <c r="S291" s="192"/>
      <c r="T291" s="192"/>
      <c r="U291" s="192"/>
      <c r="V291" s="192"/>
      <c r="W291" s="192"/>
      <c r="X291" s="192"/>
      <c r="Y291" s="192"/>
      <c r="Z291" s="192"/>
      <c r="AA291" s="192"/>
      <c r="AB291" s="192"/>
      <c r="AC291" s="192"/>
      <c r="AD291" s="192"/>
      <c r="AE291" s="192"/>
      <c r="AF291" s="192"/>
      <c r="AG291" s="192"/>
      <c r="AH291" s="192"/>
      <c r="AI291" s="192"/>
      <c r="AJ291" s="192"/>
      <c r="AK291" s="192"/>
      <c r="AL291" s="192"/>
      <c r="AM291" s="192"/>
    </row>
    <row r="292" spans="2:39" x14ac:dyDescent="0.2">
      <c r="B292" s="192"/>
      <c r="C292" s="192"/>
      <c r="D292" s="192"/>
      <c r="E292" s="192"/>
      <c r="F292" s="192"/>
      <c r="G292" s="192"/>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row>
    <row r="293" spans="2:39" x14ac:dyDescent="0.2">
      <c r="B293" s="192"/>
      <c r="C293" s="192"/>
      <c r="D293" s="192"/>
      <c r="E293" s="192"/>
      <c r="F293" s="192"/>
      <c r="G293" s="192"/>
      <c r="H293" s="192"/>
      <c r="I293" s="192"/>
      <c r="J293" s="192"/>
      <c r="K293" s="192"/>
      <c r="L293" s="192"/>
      <c r="M293" s="192"/>
      <c r="N293" s="192"/>
      <c r="O293" s="192"/>
      <c r="P293" s="192"/>
      <c r="Q293" s="192"/>
      <c r="R293" s="192"/>
      <c r="S293" s="192"/>
      <c r="T293" s="192"/>
      <c r="U293" s="192"/>
      <c r="V293" s="192"/>
      <c r="W293" s="192"/>
      <c r="X293" s="192"/>
      <c r="Y293" s="192"/>
      <c r="Z293" s="192"/>
      <c r="AA293" s="192"/>
      <c r="AB293" s="192"/>
      <c r="AC293" s="192"/>
      <c r="AD293" s="192"/>
      <c r="AE293" s="192"/>
      <c r="AF293" s="192"/>
      <c r="AG293" s="192"/>
      <c r="AH293" s="192"/>
      <c r="AI293" s="192"/>
      <c r="AJ293" s="192"/>
      <c r="AK293" s="192"/>
      <c r="AL293" s="192"/>
      <c r="AM293" s="192"/>
    </row>
    <row r="294" spans="2:39" x14ac:dyDescent="0.2">
      <c r="B294" s="192"/>
      <c r="C294" s="192"/>
      <c r="D294" s="192"/>
      <c r="E294" s="192"/>
      <c r="F294" s="192"/>
      <c r="G294" s="192"/>
      <c r="H294" s="192"/>
      <c r="I294" s="192"/>
      <c r="J294" s="192"/>
      <c r="K294" s="192"/>
      <c r="L294" s="192"/>
      <c r="M294" s="192"/>
      <c r="N294" s="192"/>
      <c r="O294" s="192"/>
      <c r="P294" s="192"/>
      <c r="Q294" s="192"/>
      <c r="R294" s="192"/>
      <c r="S294" s="192"/>
      <c r="T294" s="192"/>
      <c r="U294" s="192"/>
      <c r="V294" s="192"/>
      <c r="W294" s="192"/>
      <c r="X294" s="192"/>
      <c r="Y294" s="192"/>
      <c r="Z294" s="192"/>
      <c r="AA294" s="192"/>
      <c r="AB294" s="192"/>
      <c r="AC294" s="192"/>
      <c r="AD294" s="192"/>
      <c r="AE294" s="192"/>
      <c r="AF294" s="192"/>
      <c r="AG294" s="192"/>
      <c r="AH294" s="192"/>
      <c r="AI294" s="192"/>
      <c r="AJ294" s="192"/>
      <c r="AK294" s="192"/>
      <c r="AL294" s="192"/>
      <c r="AM294" s="192"/>
    </row>
    <row r="295" spans="2:39" x14ac:dyDescent="0.2">
      <c r="B295" s="192"/>
      <c r="C295" s="192"/>
      <c r="D295" s="192"/>
      <c r="E295" s="192"/>
      <c r="F295" s="192"/>
      <c r="G295" s="192"/>
      <c r="H295" s="192"/>
      <c r="I295" s="192"/>
      <c r="J295" s="192"/>
      <c r="K295" s="192"/>
      <c r="L295" s="192"/>
      <c r="M295" s="192"/>
      <c r="N295" s="192"/>
      <c r="O295" s="192"/>
      <c r="P295" s="192"/>
      <c r="Q295" s="192"/>
      <c r="R295" s="192"/>
      <c r="S295" s="192"/>
      <c r="T295" s="192"/>
      <c r="U295" s="192"/>
      <c r="V295" s="192"/>
      <c r="W295" s="192"/>
      <c r="X295" s="192"/>
      <c r="Y295" s="192"/>
      <c r="Z295" s="192"/>
      <c r="AA295" s="192"/>
      <c r="AB295" s="192"/>
      <c r="AC295" s="192"/>
      <c r="AD295" s="192"/>
      <c r="AE295" s="192"/>
      <c r="AF295" s="192"/>
      <c r="AG295" s="192"/>
      <c r="AH295" s="192"/>
      <c r="AI295" s="192"/>
      <c r="AJ295" s="192"/>
      <c r="AK295" s="192"/>
      <c r="AL295" s="192"/>
      <c r="AM295" s="192"/>
    </row>
    <row r="296" spans="2:39" x14ac:dyDescent="0.2">
      <c r="B296" s="192"/>
      <c r="C296" s="192"/>
      <c r="D296" s="192"/>
      <c r="E296" s="192"/>
      <c r="F296" s="192"/>
      <c r="G296" s="192"/>
      <c r="H296" s="192"/>
      <c r="I296" s="192"/>
      <c r="J296" s="192"/>
      <c r="K296" s="192"/>
      <c r="L296" s="192"/>
      <c r="M296" s="192"/>
      <c r="N296" s="192"/>
      <c r="O296" s="192"/>
      <c r="P296" s="192"/>
      <c r="Q296" s="192"/>
      <c r="R296" s="192"/>
      <c r="S296" s="192"/>
      <c r="T296" s="192"/>
      <c r="U296" s="192"/>
      <c r="V296" s="192"/>
      <c r="W296" s="192"/>
      <c r="X296" s="192"/>
      <c r="Y296" s="192"/>
      <c r="Z296" s="192"/>
      <c r="AA296" s="192"/>
      <c r="AB296" s="192"/>
      <c r="AC296" s="192"/>
      <c r="AD296" s="192"/>
      <c r="AE296" s="192"/>
      <c r="AF296" s="192"/>
      <c r="AG296" s="192"/>
      <c r="AH296" s="192"/>
      <c r="AI296" s="192"/>
      <c r="AJ296" s="192"/>
      <c r="AK296" s="192"/>
      <c r="AL296" s="192"/>
      <c r="AM296" s="192"/>
    </row>
    <row r="297" spans="2:39" x14ac:dyDescent="0.2">
      <c r="B297" s="192"/>
      <c r="C297" s="192"/>
      <c r="D297" s="192"/>
      <c r="E297" s="192"/>
      <c r="F297" s="192"/>
      <c r="G297" s="192"/>
      <c r="H297" s="192"/>
      <c r="I297" s="192"/>
      <c r="J297" s="192"/>
      <c r="K297" s="192"/>
      <c r="L297" s="192"/>
      <c r="M297" s="192"/>
      <c r="N297" s="192"/>
      <c r="O297" s="192"/>
      <c r="P297" s="192"/>
      <c r="Q297" s="192"/>
      <c r="R297" s="192"/>
      <c r="S297" s="192"/>
      <c r="T297" s="192"/>
      <c r="U297" s="192"/>
      <c r="V297" s="192"/>
      <c r="W297" s="192"/>
      <c r="X297" s="192"/>
      <c r="Y297" s="192"/>
      <c r="Z297" s="192"/>
      <c r="AA297" s="192"/>
      <c r="AB297" s="192"/>
      <c r="AC297" s="192"/>
      <c r="AD297" s="192"/>
      <c r="AE297" s="192"/>
      <c r="AF297" s="192"/>
      <c r="AG297" s="192"/>
      <c r="AH297" s="192"/>
      <c r="AI297" s="192"/>
      <c r="AJ297" s="192"/>
      <c r="AK297" s="192"/>
      <c r="AL297" s="192"/>
      <c r="AM297" s="192"/>
    </row>
    <row r="298" spans="2:39" x14ac:dyDescent="0.2">
      <c r="B298" s="192"/>
      <c r="C298" s="192"/>
      <c r="D298" s="192"/>
      <c r="E298" s="192"/>
      <c r="F298" s="192"/>
      <c r="G298" s="192"/>
      <c r="H298" s="192"/>
      <c r="I298" s="192"/>
      <c r="J298" s="192"/>
      <c r="K298" s="192"/>
      <c r="L298" s="192"/>
      <c r="M298" s="192"/>
      <c r="N298" s="192"/>
      <c r="O298" s="192"/>
      <c r="P298" s="192"/>
      <c r="Q298" s="192"/>
      <c r="R298" s="192"/>
      <c r="S298" s="192"/>
      <c r="T298" s="192"/>
      <c r="U298" s="192"/>
      <c r="V298" s="192"/>
      <c r="W298" s="192"/>
      <c r="X298" s="192"/>
      <c r="Y298" s="192"/>
      <c r="Z298" s="192"/>
      <c r="AA298" s="192"/>
      <c r="AB298" s="192"/>
      <c r="AC298" s="192"/>
      <c r="AD298" s="192"/>
      <c r="AE298" s="192"/>
      <c r="AF298" s="192"/>
      <c r="AG298" s="192"/>
      <c r="AH298" s="192"/>
      <c r="AI298" s="192"/>
      <c r="AJ298" s="192"/>
      <c r="AK298" s="192"/>
      <c r="AL298" s="192"/>
      <c r="AM298" s="192"/>
    </row>
    <row r="299" spans="2:39" x14ac:dyDescent="0.2">
      <c r="B299" s="192"/>
      <c r="C299" s="192"/>
      <c r="D299" s="192"/>
      <c r="E299" s="192"/>
      <c r="F299" s="192"/>
      <c r="G299" s="192"/>
      <c r="H299" s="192"/>
      <c r="I299" s="192"/>
      <c r="J299" s="192"/>
      <c r="K299" s="192"/>
      <c r="L299" s="192"/>
      <c r="M299" s="192"/>
      <c r="N299" s="192"/>
      <c r="O299" s="192"/>
      <c r="P299" s="192"/>
      <c r="Q299" s="192"/>
      <c r="R299" s="192"/>
      <c r="S299" s="192"/>
      <c r="T299" s="192"/>
      <c r="U299" s="192"/>
      <c r="V299" s="192"/>
      <c r="W299" s="192"/>
      <c r="X299" s="192"/>
      <c r="Y299" s="192"/>
      <c r="Z299" s="192"/>
      <c r="AA299" s="192"/>
      <c r="AB299" s="192"/>
      <c r="AC299" s="192"/>
      <c r="AD299" s="192"/>
      <c r="AE299" s="192"/>
      <c r="AF299" s="192"/>
      <c r="AG299" s="192"/>
      <c r="AH299" s="192"/>
      <c r="AI299" s="192"/>
      <c r="AJ299" s="192"/>
      <c r="AK299" s="192"/>
      <c r="AL299" s="192"/>
      <c r="AM299" s="192"/>
    </row>
    <row r="300" spans="2:39" x14ac:dyDescent="0.2">
      <c r="B300" s="192"/>
      <c r="C300" s="192"/>
      <c r="D300" s="192"/>
      <c r="E300" s="192"/>
      <c r="F300" s="192"/>
      <c r="G300" s="192"/>
      <c r="H300" s="192"/>
      <c r="I300" s="192"/>
      <c r="J300" s="192"/>
      <c r="K300" s="192"/>
      <c r="L300" s="192"/>
      <c r="M300" s="192"/>
      <c r="N300" s="192"/>
      <c r="O300" s="192"/>
      <c r="P300" s="192"/>
      <c r="Q300" s="192"/>
      <c r="R300" s="192"/>
      <c r="S300" s="192"/>
      <c r="T300" s="192"/>
      <c r="U300" s="192"/>
      <c r="V300" s="192"/>
      <c r="W300" s="192"/>
      <c r="X300" s="192"/>
      <c r="Y300" s="192"/>
      <c r="Z300" s="192"/>
      <c r="AA300" s="192"/>
      <c r="AB300" s="192"/>
      <c r="AC300" s="192"/>
      <c r="AD300" s="192"/>
      <c r="AE300" s="192"/>
      <c r="AF300" s="192"/>
      <c r="AG300" s="192"/>
      <c r="AH300" s="192"/>
      <c r="AI300" s="192"/>
      <c r="AJ300" s="192"/>
      <c r="AK300" s="192"/>
      <c r="AL300" s="192"/>
      <c r="AM300" s="192"/>
    </row>
    <row r="301" spans="2:39" x14ac:dyDescent="0.2">
      <c r="B301" s="192"/>
      <c r="C301" s="192"/>
      <c r="D301" s="192"/>
      <c r="E301" s="192"/>
      <c r="F301" s="192"/>
      <c r="G301" s="192"/>
      <c r="H301" s="192"/>
      <c r="I301" s="192"/>
      <c r="J301" s="192"/>
      <c r="K301" s="192"/>
      <c r="L301" s="192"/>
      <c r="M301" s="192"/>
      <c r="N301" s="192"/>
      <c r="O301" s="192"/>
      <c r="P301" s="192"/>
      <c r="Q301" s="192"/>
      <c r="R301" s="192"/>
      <c r="S301" s="192"/>
      <c r="T301" s="192"/>
      <c r="U301" s="192"/>
      <c r="V301" s="192"/>
      <c r="W301" s="192"/>
      <c r="X301" s="192"/>
      <c r="Y301" s="192"/>
      <c r="Z301" s="192"/>
      <c r="AA301" s="192"/>
      <c r="AB301" s="192"/>
      <c r="AC301" s="192"/>
      <c r="AD301" s="192"/>
      <c r="AE301" s="192"/>
      <c r="AF301" s="192"/>
      <c r="AG301" s="192"/>
      <c r="AH301" s="192"/>
      <c r="AI301" s="192"/>
      <c r="AJ301" s="192"/>
      <c r="AK301" s="192"/>
      <c r="AL301" s="192"/>
      <c r="AM301" s="192"/>
    </row>
    <row r="302" spans="2:39" x14ac:dyDescent="0.2">
      <c r="B302" s="192"/>
      <c r="C302" s="192"/>
      <c r="D302" s="192"/>
      <c r="E302" s="192"/>
      <c r="F302" s="192"/>
      <c r="G302" s="192"/>
      <c r="H302" s="192"/>
      <c r="I302" s="192"/>
      <c r="J302" s="192"/>
      <c r="K302" s="192"/>
      <c r="L302" s="192"/>
      <c r="M302" s="192"/>
      <c r="N302" s="192"/>
      <c r="O302" s="192"/>
      <c r="P302" s="192"/>
      <c r="Q302" s="192"/>
      <c r="R302" s="192"/>
      <c r="S302" s="192"/>
      <c r="T302" s="192"/>
      <c r="U302" s="192"/>
      <c r="V302" s="192"/>
      <c r="W302" s="192"/>
      <c r="X302" s="192"/>
      <c r="Y302" s="192"/>
      <c r="Z302" s="192"/>
      <c r="AA302" s="192"/>
      <c r="AB302" s="192"/>
      <c r="AC302" s="192"/>
      <c r="AD302" s="192"/>
      <c r="AE302" s="192"/>
      <c r="AF302" s="192"/>
      <c r="AG302" s="192"/>
      <c r="AH302" s="192"/>
      <c r="AI302" s="192"/>
      <c r="AJ302" s="192"/>
      <c r="AK302" s="192"/>
      <c r="AL302" s="192"/>
      <c r="AM302" s="192"/>
    </row>
    <row r="303" spans="2:39" x14ac:dyDescent="0.2">
      <c r="B303" s="192"/>
      <c r="C303" s="192"/>
      <c r="D303" s="192"/>
      <c r="E303" s="192"/>
      <c r="F303" s="192"/>
      <c r="G303" s="192"/>
      <c r="H303" s="192"/>
      <c r="I303" s="192"/>
      <c r="J303" s="192"/>
      <c r="K303" s="192"/>
      <c r="L303" s="192"/>
      <c r="M303" s="192"/>
      <c r="N303" s="192"/>
      <c r="O303" s="192"/>
      <c r="P303" s="192"/>
      <c r="Q303" s="192"/>
      <c r="R303" s="192"/>
      <c r="S303" s="192"/>
      <c r="T303" s="192"/>
      <c r="U303" s="192"/>
      <c r="V303" s="192"/>
      <c r="W303" s="192"/>
      <c r="X303" s="192"/>
      <c r="Y303" s="192"/>
      <c r="Z303" s="192"/>
      <c r="AA303" s="192"/>
      <c r="AB303" s="192"/>
      <c r="AC303" s="192"/>
      <c r="AD303" s="192"/>
      <c r="AE303" s="192"/>
      <c r="AF303" s="192"/>
      <c r="AG303" s="192"/>
      <c r="AH303" s="192"/>
      <c r="AI303" s="192"/>
      <c r="AJ303" s="192"/>
      <c r="AK303" s="192"/>
      <c r="AL303" s="192"/>
      <c r="AM303" s="192"/>
    </row>
    <row r="304" spans="2:39" x14ac:dyDescent="0.2">
      <c r="B304" s="192"/>
      <c r="C304" s="192"/>
      <c r="D304" s="192"/>
      <c r="E304" s="192"/>
      <c r="F304" s="192"/>
      <c r="G304" s="192"/>
      <c r="H304" s="192"/>
      <c r="I304" s="192"/>
      <c r="J304" s="192"/>
      <c r="K304" s="192"/>
      <c r="L304" s="192"/>
      <c r="M304" s="192"/>
      <c r="N304" s="192"/>
      <c r="O304" s="192"/>
      <c r="P304" s="192"/>
      <c r="Q304" s="192"/>
      <c r="R304" s="192"/>
      <c r="S304" s="192"/>
      <c r="T304" s="192"/>
      <c r="U304" s="192"/>
      <c r="V304" s="192"/>
      <c r="W304" s="192"/>
      <c r="X304" s="192"/>
      <c r="Y304" s="192"/>
      <c r="Z304" s="192"/>
      <c r="AA304" s="192"/>
      <c r="AB304" s="192"/>
      <c r="AC304" s="192"/>
      <c r="AD304" s="192"/>
      <c r="AE304" s="192"/>
      <c r="AF304" s="192"/>
      <c r="AG304" s="192"/>
      <c r="AH304" s="192"/>
      <c r="AI304" s="192"/>
      <c r="AJ304" s="192"/>
      <c r="AK304" s="192"/>
      <c r="AL304" s="192"/>
      <c r="AM304" s="192"/>
    </row>
    <row r="305" spans="2:39" x14ac:dyDescent="0.2">
      <c r="B305" s="192"/>
      <c r="C305" s="192"/>
      <c r="D305" s="192"/>
      <c r="E305" s="192"/>
      <c r="F305" s="192"/>
      <c r="G305" s="192"/>
      <c r="H305" s="192"/>
      <c r="I305" s="192"/>
      <c r="J305" s="192"/>
      <c r="K305" s="192"/>
      <c r="L305" s="192"/>
      <c r="M305" s="192"/>
      <c r="N305" s="192"/>
      <c r="O305" s="192"/>
      <c r="P305" s="192"/>
      <c r="Q305" s="192"/>
      <c r="R305" s="192"/>
      <c r="S305" s="192"/>
      <c r="T305" s="192"/>
      <c r="U305" s="192"/>
      <c r="V305" s="192"/>
      <c r="W305" s="192"/>
      <c r="X305" s="192"/>
      <c r="Y305" s="192"/>
      <c r="Z305" s="192"/>
      <c r="AA305" s="192"/>
      <c r="AB305" s="192"/>
      <c r="AC305" s="192"/>
      <c r="AD305" s="192"/>
      <c r="AE305" s="192"/>
      <c r="AF305" s="192"/>
      <c r="AG305" s="192"/>
      <c r="AH305" s="192"/>
      <c r="AI305" s="192"/>
      <c r="AJ305" s="192"/>
      <c r="AK305" s="192"/>
      <c r="AL305" s="192"/>
      <c r="AM305" s="192"/>
    </row>
    <row r="306" spans="2:39" x14ac:dyDescent="0.2">
      <c r="B306" s="192"/>
      <c r="C306" s="192"/>
      <c r="D306" s="192"/>
      <c r="E306" s="192"/>
      <c r="F306" s="192"/>
      <c r="G306" s="192"/>
      <c r="H306" s="192"/>
      <c r="I306" s="192"/>
      <c r="J306" s="192"/>
      <c r="K306" s="192"/>
      <c r="L306" s="192"/>
      <c r="M306" s="192"/>
      <c r="N306" s="192"/>
      <c r="O306" s="192"/>
      <c r="P306" s="192"/>
      <c r="Q306" s="192"/>
      <c r="R306" s="192"/>
      <c r="S306" s="192"/>
      <c r="T306" s="192"/>
      <c r="U306" s="192"/>
      <c r="V306" s="192"/>
      <c r="W306" s="192"/>
      <c r="X306" s="192"/>
      <c r="Y306" s="192"/>
      <c r="Z306" s="192"/>
      <c r="AA306" s="192"/>
      <c r="AB306" s="192"/>
      <c r="AC306" s="192"/>
      <c r="AD306" s="192"/>
      <c r="AE306" s="192"/>
      <c r="AF306" s="192"/>
      <c r="AG306" s="192"/>
      <c r="AH306" s="192"/>
      <c r="AI306" s="192"/>
      <c r="AJ306" s="192"/>
      <c r="AK306" s="192"/>
      <c r="AL306" s="192"/>
      <c r="AM306" s="192"/>
    </row>
    <row r="307" spans="2:39" x14ac:dyDescent="0.2">
      <c r="B307" s="192"/>
      <c r="C307" s="192"/>
      <c r="D307" s="192"/>
      <c r="E307" s="192"/>
      <c r="F307" s="192"/>
      <c r="G307" s="192"/>
      <c r="H307" s="192"/>
      <c r="I307" s="192"/>
      <c r="J307" s="192"/>
      <c r="K307" s="192"/>
      <c r="L307" s="192"/>
      <c r="M307" s="192"/>
      <c r="N307" s="192"/>
      <c r="O307" s="192"/>
      <c r="P307" s="192"/>
      <c r="Q307" s="192"/>
      <c r="R307" s="192"/>
      <c r="S307" s="192"/>
      <c r="T307" s="192"/>
      <c r="U307" s="192"/>
      <c r="V307" s="192"/>
      <c r="W307" s="192"/>
      <c r="X307" s="192"/>
      <c r="Y307" s="192"/>
      <c r="Z307" s="192"/>
      <c r="AA307" s="192"/>
      <c r="AB307" s="192"/>
      <c r="AC307" s="192"/>
      <c r="AD307" s="192"/>
      <c r="AE307" s="192"/>
      <c r="AF307" s="192"/>
      <c r="AG307" s="192"/>
      <c r="AH307" s="192"/>
      <c r="AI307" s="192"/>
      <c r="AJ307" s="192"/>
      <c r="AK307" s="192"/>
      <c r="AL307" s="192"/>
      <c r="AM307" s="192"/>
    </row>
    <row r="308" spans="2:39" x14ac:dyDescent="0.2">
      <c r="B308" s="192"/>
      <c r="C308" s="192"/>
      <c r="D308" s="192"/>
      <c r="E308" s="192"/>
      <c r="F308" s="192"/>
      <c r="G308" s="192"/>
      <c r="H308" s="192"/>
      <c r="I308" s="192"/>
      <c r="J308" s="192"/>
      <c r="K308" s="192"/>
      <c r="L308" s="192"/>
      <c r="M308" s="192"/>
      <c r="N308" s="192"/>
      <c r="O308" s="192"/>
      <c r="P308" s="192"/>
      <c r="Q308" s="192"/>
      <c r="R308" s="192"/>
      <c r="S308" s="192"/>
      <c r="T308" s="192"/>
      <c r="U308" s="192"/>
      <c r="V308" s="192"/>
      <c r="W308" s="192"/>
      <c r="X308" s="192"/>
      <c r="Y308" s="192"/>
      <c r="Z308" s="192"/>
      <c r="AA308" s="192"/>
      <c r="AB308" s="192"/>
      <c r="AC308" s="192"/>
      <c r="AD308" s="192"/>
      <c r="AE308" s="192"/>
      <c r="AF308" s="192"/>
      <c r="AG308" s="192"/>
      <c r="AH308" s="192"/>
      <c r="AI308" s="192"/>
      <c r="AJ308" s="192"/>
      <c r="AK308" s="192"/>
      <c r="AL308" s="192"/>
      <c r="AM308" s="192"/>
    </row>
    <row r="309" spans="2:39" x14ac:dyDescent="0.2">
      <c r="B309" s="192"/>
      <c r="C309" s="192"/>
      <c r="D309" s="192"/>
      <c r="E309" s="192"/>
      <c r="F309" s="192"/>
      <c r="G309" s="192"/>
      <c r="H309" s="192"/>
      <c r="I309" s="192"/>
      <c r="J309" s="192"/>
      <c r="K309" s="192"/>
      <c r="L309" s="192"/>
      <c r="M309" s="192"/>
      <c r="N309" s="192"/>
      <c r="O309" s="192"/>
      <c r="P309" s="192"/>
      <c r="Q309" s="192"/>
      <c r="R309" s="192"/>
      <c r="S309" s="192"/>
      <c r="T309" s="192"/>
      <c r="U309" s="192"/>
      <c r="V309" s="192"/>
      <c r="W309" s="192"/>
      <c r="X309" s="192"/>
      <c r="Y309" s="192"/>
      <c r="Z309" s="192"/>
      <c r="AA309" s="192"/>
      <c r="AB309" s="192"/>
      <c r="AC309" s="192"/>
      <c r="AD309" s="192"/>
      <c r="AE309" s="192"/>
      <c r="AF309" s="192"/>
      <c r="AG309" s="192"/>
      <c r="AH309" s="192"/>
      <c r="AI309" s="192"/>
      <c r="AJ309" s="192"/>
      <c r="AK309" s="192"/>
      <c r="AL309" s="192"/>
      <c r="AM309" s="192"/>
    </row>
    <row r="310" spans="2:39" x14ac:dyDescent="0.2">
      <c r="B310" s="192"/>
      <c r="C310" s="192"/>
      <c r="D310" s="192"/>
      <c r="E310" s="192"/>
      <c r="F310" s="192"/>
      <c r="G310" s="192"/>
      <c r="H310" s="192"/>
      <c r="I310" s="192"/>
      <c r="J310" s="192"/>
      <c r="K310" s="192"/>
      <c r="L310" s="192"/>
      <c r="M310" s="192"/>
      <c r="N310" s="192"/>
      <c r="O310" s="192"/>
      <c r="P310" s="192"/>
      <c r="Q310" s="192"/>
      <c r="R310" s="192"/>
      <c r="S310" s="192"/>
      <c r="T310" s="192"/>
      <c r="U310" s="192"/>
      <c r="V310" s="192"/>
      <c r="W310" s="192"/>
      <c r="X310" s="192"/>
      <c r="Y310" s="192"/>
      <c r="Z310" s="192"/>
      <c r="AA310" s="192"/>
      <c r="AB310" s="192"/>
      <c r="AC310" s="192"/>
      <c r="AD310" s="192"/>
      <c r="AE310" s="192"/>
      <c r="AF310" s="192"/>
      <c r="AG310" s="192"/>
      <c r="AH310" s="192"/>
      <c r="AI310" s="192"/>
      <c r="AJ310" s="192"/>
      <c r="AK310" s="192"/>
      <c r="AL310" s="192"/>
      <c r="AM310" s="192"/>
    </row>
    <row r="311" spans="2:39" x14ac:dyDescent="0.2">
      <c r="B311" s="192"/>
      <c r="C311" s="192"/>
      <c r="D311" s="192"/>
      <c r="E311" s="192"/>
      <c r="F311" s="192"/>
      <c r="G311" s="192"/>
      <c r="H311" s="192"/>
      <c r="I311" s="192"/>
      <c r="J311" s="192"/>
      <c r="K311" s="192"/>
      <c r="L311" s="192"/>
      <c r="M311" s="192"/>
      <c r="N311" s="192"/>
      <c r="O311" s="192"/>
      <c r="P311" s="192"/>
      <c r="Q311" s="192"/>
      <c r="R311" s="192"/>
      <c r="S311" s="192"/>
      <c r="T311" s="192"/>
      <c r="U311" s="192"/>
      <c r="V311" s="192"/>
      <c r="W311" s="192"/>
      <c r="X311" s="192"/>
      <c r="Y311" s="192"/>
      <c r="Z311" s="192"/>
      <c r="AA311" s="192"/>
      <c r="AB311" s="192"/>
      <c r="AC311" s="192"/>
      <c r="AD311" s="192"/>
      <c r="AE311" s="192"/>
      <c r="AF311" s="192"/>
      <c r="AG311" s="192"/>
      <c r="AH311" s="192"/>
      <c r="AI311" s="192"/>
      <c r="AJ311" s="192"/>
      <c r="AK311" s="192"/>
      <c r="AL311" s="192"/>
      <c r="AM311" s="192"/>
    </row>
    <row r="312" spans="2:39" x14ac:dyDescent="0.2">
      <c r="B312" s="192"/>
      <c r="C312" s="192"/>
      <c r="D312" s="192"/>
      <c r="E312" s="192"/>
      <c r="F312" s="192"/>
      <c r="G312" s="192"/>
      <c r="H312" s="192"/>
      <c r="I312" s="192"/>
      <c r="J312" s="192"/>
      <c r="K312" s="192"/>
      <c r="L312" s="192"/>
      <c r="M312" s="192"/>
      <c r="N312" s="192"/>
      <c r="O312" s="192"/>
      <c r="P312" s="192"/>
      <c r="Q312" s="192"/>
      <c r="R312" s="192"/>
      <c r="S312" s="192"/>
      <c r="T312" s="192"/>
      <c r="U312" s="192"/>
      <c r="V312" s="192"/>
      <c r="W312" s="192"/>
      <c r="X312" s="192"/>
      <c r="Y312" s="192"/>
      <c r="Z312" s="192"/>
      <c r="AA312" s="192"/>
      <c r="AB312" s="192"/>
      <c r="AC312" s="192"/>
      <c r="AD312" s="192"/>
      <c r="AE312" s="192"/>
      <c r="AF312" s="192"/>
      <c r="AG312" s="192"/>
      <c r="AH312" s="192"/>
      <c r="AI312" s="192"/>
      <c r="AJ312" s="192"/>
      <c r="AK312" s="192"/>
      <c r="AL312" s="192"/>
      <c r="AM312" s="192"/>
    </row>
    <row r="313" spans="2:39" x14ac:dyDescent="0.2">
      <c r="B313" s="192"/>
      <c r="C313" s="192"/>
      <c r="D313" s="192"/>
      <c r="E313" s="192"/>
      <c r="F313" s="192"/>
      <c r="G313" s="192"/>
      <c r="H313" s="192"/>
      <c r="I313" s="192"/>
      <c r="J313" s="192"/>
      <c r="K313" s="192"/>
      <c r="L313" s="192"/>
      <c r="M313" s="192"/>
      <c r="N313" s="192"/>
      <c r="O313" s="192"/>
      <c r="P313" s="192"/>
      <c r="Q313" s="192"/>
      <c r="R313" s="192"/>
      <c r="S313" s="192"/>
      <c r="T313" s="192"/>
      <c r="U313" s="192"/>
      <c r="V313" s="192"/>
      <c r="W313" s="192"/>
      <c r="X313" s="192"/>
      <c r="Y313" s="192"/>
      <c r="Z313" s="192"/>
      <c r="AA313" s="192"/>
      <c r="AB313" s="192"/>
      <c r="AC313" s="192"/>
      <c r="AD313" s="192"/>
      <c r="AE313" s="192"/>
      <c r="AF313" s="192"/>
      <c r="AG313" s="192"/>
      <c r="AH313" s="192"/>
      <c r="AI313" s="192"/>
      <c r="AJ313" s="192"/>
      <c r="AK313" s="192"/>
      <c r="AL313" s="192"/>
      <c r="AM313" s="192"/>
    </row>
    <row r="314" spans="2:39" x14ac:dyDescent="0.2">
      <c r="B314" s="192"/>
      <c r="C314" s="192"/>
      <c r="D314" s="192"/>
      <c r="E314" s="192"/>
      <c r="F314" s="192"/>
      <c r="G314" s="192"/>
      <c r="H314" s="192"/>
      <c r="I314" s="192"/>
      <c r="J314" s="192"/>
      <c r="K314" s="192"/>
      <c r="L314" s="192"/>
      <c r="M314" s="192"/>
      <c r="N314" s="192"/>
      <c r="O314" s="192"/>
      <c r="P314" s="192"/>
      <c r="Q314" s="192"/>
      <c r="R314" s="192"/>
      <c r="S314" s="192"/>
      <c r="T314" s="192"/>
      <c r="U314" s="192"/>
      <c r="V314" s="192"/>
      <c r="W314" s="192"/>
      <c r="X314" s="192"/>
      <c r="Y314" s="192"/>
      <c r="Z314" s="192"/>
      <c r="AA314" s="192"/>
      <c r="AB314" s="192"/>
      <c r="AC314" s="192"/>
      <c r="AD314" s="192"/>
      <c r="AE314" s="192"/>
      <c r="AF314" s="192"/>
      <c r="AG314" s="192"/>
      <c r="AH314" s="192"/>
      <c r="AI314" s="192"/>
      <c r="AJ314" s="192"/>
      <c r="AK314" s="192"/>
      <c r="AL314" s="192"/>
      <c r="AM314" s="192"/>
    </row>
    <row r="315" spans="2:39" x14ac:dyDescent="0.2">
      <c r="B315" s="192"/>
      <c r="C315" s="192"/>
      <c r="D315" s="192"/>
      <c r="E315" s="192"/>
      <c r="F315" s="192"/>
      <c r="G315" s="192"/>
      <c r="H315" s="192"/>
      <c r="I315" s="192"/>
      <c r="J315" s="192"/>
      <c r="K315" s="192"/>
      <c r="L315" s="192"/>
      <c r="M315" s="192"/>
      <c r="N315" s="192"/>
      <c r="O315" s="192"/>
      <c r="P315" s="192"/>
      <c r="Q315" s="192"/>
      <c r="R315" s="192"/>
      <c r="S315" s="192"/>
      <c r="T315" s="192"/>
      <c r="U315" s="192"/>
      <c r="V315" s="192"/>
      <c r="W315" s="192"/>
      <c r="X315" s="192"/>
      <c r="Y315" s="192"/>
      <c r="Z315" s="192"/>
      <c r="AA315" s="192"/>
      <c r="AB315" s="192"/>
      <c r="AC315" s="192"/>
      <c r="AD315" s="192"/>
      <c r="AE315" s="192"/>
      <c r="AF315" s="192"/>
      <c r="AG315" s="192"/>
      <c r="AH315" s="192"/>
      <c r="AI315" s="192"/>
      <c r="AJ315" s="192"/>
      <c r="AK315" s="192"/>
      <c r="AL315" s="192"/>
      <c r="AM315" s="192"/>
    </row>
    <row r="316" spans="2:39" x14ac:dyDescent="0.2">
      <c r="B316" s="192"/>
      <c r="C316" s="192"/>
      <c r="D316" s="192"/>
      <c r="E316" s="192"/>
      <c r="F316" s="192"/>
      <c r="G316" s="192"/>
      <c r="H316" s="192"/>
      <c r="I316" s="192"/>
      <c r="J316" s="192"/>
      <c r="K316" s="192"/>
      <c r="L316" s="192"/>
      <c r="M316" s="192"/>
      <c r="N316" s="192"/>
      <c r="O316" s="192"/>
      <c r="P316" s="192"/>
      <c r="Q316" s="192"/>
      <c r="R316" s="192"/>
      <c r="S316" s="192"/>
      <c r="T316" s="192"/>
      <c r="U316" s="192"/>
      <c r="V316" s="192"/>
      <c r="W316" s="192"/>
      <c r="X316" s="192"/>
      <c r="Y316" s="192"/>
      <c r="Z316" s="192"/>
      <c r="AA316" s="192"/>
      <c r="AB316" s="192"/>
      <c r="AC316" s="192"/>
      <c r="AD316" s="192"/>
      <c r="AE316" s="192"/>
      <c r="AF316" s="192"/>
      <c r="AG316" s="192"/>
      <c r="AH316" s="192"/>
      <c r="AI316" s="192"/>
      <c r="AJ316" s="192"/>
      <c r="AK316" s="192"/>
      <c r="AL316" s="192"/>
      <c r="AM316" s="192"/>
    </row>
    <row r="317" spans="2:39" x14ac:dyDescent="0.2">
      <c r="B317" s="192"/>
      <c r="C317" s="192"/>
      <c r="D317" s="192"/>
      <c r="E317" s="192"/>
      <c r="F317" s="192"/>
      <c r="G317" s="192"/>
      <c r="H317" s="192"/>
      <c r="I317" s="192"/>
      <c r="J317" s="192"/>
      <c r="K317" s="192"/>
      <c r="L317" s="192"/>
      <c r="M317" s="192"/>
      <c r="N317" s="192"/>
      <c r="O317" s="192"/>
      <c r="P317" s="192"/>
      <c r="Q317" s="192"/>
      <c r="R317" s="192"/>
      <c r="S317" s="192"/>
      <c r="T317" s="192"/>
      <c r="U317" s="192"/>
      <c r="V317" s="192"/>
      <c r="W317" s="192"/>
      <c r="X317" s="192"/>
      <c r="Y317" s="192"/>
      <c r="Z317" s="192"/>
      <c r="AA317" s="192"/>
      <c r="AB317" s="192"/>
      <c r="AC317" s="192"/>
      <c r="AD317" s="192"/>
      <c r="AE317" s="192"/>
      <c r="AF317" s="192"/>
      <c r="AG317" s="192"/>
      <c r="AH317" s="192"/>
      <c r="AI317" s="192"/>
      <c r="AJ317" s="192"/>
      <c r="AK317" s="192"/>
      <c r="AL317" s="192"/>
      <c r="AM317" s="192"/>
    </row>
    <row r="318" spans="2:39" x14ac:dyDescent="0.2">
      <c r="B318" s="192"/>
      <c r="C318" s="192"/>
      <c r="D318" s="192"/>
      <c r="E318" s="192"/>
      <c r="F318" s="192"/>
      <c r="G318" s="192"/>
      <c r="H318" s="192"/>
      <c r="I318" s="192"/>
      <c r="J318" s="192"/>
      <c r="K318" s="192"/>
      <c r="L318" s="192"/>
      <c r="M318" s="192"/>
      <c r="N318" s="192"/>
      <c r="O318" s="192"/>
      <c r="P318" s="192"/>
      <c r="Q318" s="192"/>
      <c r="R318" s="192"/>
      <c r="S318" s="192"/>
      <c r="T318" s="192"/>
      <c r="U318" s="192"/>
      <c r="V318" s="192"/>
      <c r="W318" s="192"/>
      <c r="X318" s="192"/>
      <c r="Y318" s="192"/>
      <c r="Z318" s="192"/>
      <c r="AA318" s="192"/>
      <c r="AB318" s="192"/>
      <c r="AC318" s="192"/>
      <c r="AD318" s="192"/>
      <c r="AE318" s="192"/>
      <c r="AF318" s="192"/>
      <c r="AG318" s="192"/>
      <c r="AH318" s="192"/>
      <c r="AI318" s="192"/>
      <c r="AJ318" s="192"/>
      <c r="AK318" s="192"/>
      <c r="AL318" s="192"/>
      <c r="AM318" s="192"/>
    </row>
    <row r="319" spans="2:39" x14ac:dyDescent="0.2">
      <c r="B319" s="192"/>
      <c r="C319" s="192"/>
      <c r="D319" s="192"/>
      <c r="E319" s="192"/>
      <c r="F319" s="192"/>
      <c r="G319" s="192"/>
      <c r="H319" s="192"/>
      <c r="I319" s="192"/>
      <c r="J319" s="192"/>
      <c r="K319" s="192"/>
      <c r="L319" s="192"/>
      <c r="M319" s="192"/>
      <c r="N319" s="192"/>
      <c r="O319" s="192"/>
      <c r="P319" s="192"/>
      <c r="Q319" s="192"/>
      <c r="R319" s="192"/>
      <c r="S319" s="192"/>
      <c r="T319" s="192"/>
      <c r="U319" s="192"/>
      <c r="V319" s="192"/>
      <c r="W319" s="192"/>
      <c r="X319" s="192"/>
      <c r="Y319" s="192"/>
      <c r="Z319" s="192"/>
      <c r="AA319" s="192"/>
      <c r="AB319" s="192"/>
      <c r="AC319" s="192"/>
      <c r="AD319" s="192"/>
      <c r="AE319" s="192"/>
      <c r="AF319" s="192"/>
      <c r="AG319" s="192"/>
      <c r="AH319" s="192"/>
      <c r="AI319" s="192"/>
      <c r="AJ319" s="192"/>
      <c r="AK319" s="192"/>
      <c r="AL319" s="192"/>
      <c r="AM319" s="192"/>
    </row>
    <row r="320" spans="2:39" x14ac:dyDescent="0.2">
      <c r="B320" s="192"/>
      <c r="C320" s="192"/>
      <c r="D320" s="192"/>
      <c r="E320" s="192"/>
      <c r="F320" s="192"/>
      <c r="G320" s="192"/>
      <c r="H320" s="192"/>
      <c r="I320" s="192"/>
      <c r="J320" s="192"/>
      <c r="K320" s="192"/>
      <c r="L320" s="192"/>
      <c r="M320" s="192"/>
      <c r="N320" s="192"/>
      <c r="O320" s="192"/>
      <c r="P320" s="192"/>
      <c r="Q320" s="192"/>
      <c r="R320" s="192"/>
      <c r="S320" s="192"/>
      <c r="T320" s="192"/>
      <c r="U320" s="192"/>
      <c r="V320" s="192"/>
      <c r="W320" s="192"/>
      <c r="X320" s="192"/>
      <c r="Y320" s="192"/>
      <c r="Z320" s="192"/>
      <c r="AA320" s="192"/>
      <c r="AB320" s="192"/>
      <c r="AC320" s="192"/>
      <c r="AD320" s="192"/>
      <c r="AE320" s="192"/>
      <c r="AF320" s="192"/>
      <c r="AG320" s="192"/>
      <c r="AH320" s="192"/>
      <c r="AI320" s="192"/>
      <c r="AJ320" s="192"/>
      <c r="AK320" s="192"/>
      <c r="AL320" s="192"/>
      <c r="AM320" s="192"/>
    </row>
    <row r="321" spans="2:39" x14ac:dyDescent="0.2">
      <c r="B321" s="192"/>
      <c r="C321" s="192"/>
      <c r="D321" s="192"/>
      <c r="E321" s="192"/>
      <c r="F321" s="192"/>
      <c r="G321" s="192"/>
      <c r="H321" s="192"/>
      <c r="I321" s="192"/>
      <c r="J321" s="192"/>
      <c r="K321" s="192"/>
      <c r="L321" s="192"/>
      <c r="M321" s="192"/>
      <c r="N321" s="192"/>
      <c r="O321" s="192"/>
      <c r="P321" s="192"/>
      <c r="Q321" s="192"/>
      <c r="R321" s="192"/>
      <c r="S321" s="192"/>
      <c r="T321" s="192"/>
      <c r="U321" s="192"/>
      <c r="V321" s="192"/>
      <c r="W321" s="192"/>
      <c r="X321" s="192"/>
      <c r="Y321" s="192"/>
      <c r="Z321" s="192"/>
      <c r="AA321" s="192"/>
      <c r="AB321" s="192"/>
      <c r="AC321" s="192"/>
      <c r="AD321" s="192"/>
      <c r="AE321" s="192"/>
      <c r="AF321" s="192"/>
      <c r="AG321" s="192"/>
      <c r="AH321" s="192"/>
      <c r="AI321" s="192"/>
      <c r="AJ321" s="192"/>
      <c r="AK321" s="192"/>
      <c r="AL321" s="192"/>
      <c r="AM321" s="192"/>
    </row>
    <row r="322" spans="2:39" x14ac:dyDescent="0.2">
      <c r="B322" s="192"/>
      <c r="C322" s="192"/>
      <c r="D322" s="192"/>
      <c r="E322" s="192"/>
      <c r="F322" s="192"/>
      <c r="G322" s="192"/>
      <c r="H322" s="192"/>
      <c r="I322" s="192"/>
      <c r="J322" s="192"/>
      <c r="K322" s="192"/>
      <c r="L322" s="192"/>
      <c r="M322" s="192"/>
      <c r="N322" s="192"/>
      <c r="O322" s="192"/>
      <c r="P322" s="192"/>
      <c r="Q322" s="192"/>
      <c r="R322" s="192"/>
      <c r="S322" s="192"/>
      <c r="T322" s="192"/>
      <c r="U322" s="192"/>
      <c r="V322" s="192"/>
      <c r="W322" s="192"/>
      <c r="X322" s="192"/>
      <c r="Y322" s="192"/>
      <c r="Z322" s="192"/>
      <c r="AA322" s="192"/>
      <c r="AB322" s="192"/>
      <c r="AC322" s="192"/>
      <c r="AD322" s="192"/>
      <c r="AE322" s="192"/>
      <c r="AF322" s="192"/>
      <c r="AG322" s="192"/>
      <c r="AH322" s="192"/>
      <c r="AI322" s="192"/>
      <c r="AJ322" s="192"/>
      <c r="AK322" s="192"/>
      <c r="AL322" s="192"/>
      <c r="AM322" s="192"/>
    </row>
    <row r="323" spans="2:39" x14ac:dyDescent="0.2">
      <c r="B323" s="192"/>
      <c r="C323" s="192"/>
      <c r="D323" s="192"/>
      <c r="E323" s="192"/>
      <c r="F323" s="192"/>
      <c r="G323" s="192"/>
      <c r="H323" s="192"/>
      <c r="I323" s="192"/>
      <c r="J323" s="192"/>
      <c r="K323" s="192"/>
      <c r="L323" s="192"/>
      <c r="M323" s="192"/>
      <c r="N323" s="192"/>
      <c r="O323" s="192"/>
      <c r="P323" s="192"/>
      <c r="Q323" s="192"/>
      <c r="R323" s="192"/>
      <c r="S323" s="192"/>
      <c r="T323" s="192"/>
      <c r="U323" s="192"/>
      <c r="V323" s="192"/>
      <c r="W323" s="192"/>
      <c r="X323" s="192"/>
      <c r="Y323" s="192"/>
      <c r="Z323" s="192"/>
      <c r="AA323" s="192"/>
      <c r="AB323" s="192"/>
      <c r="AC323" s="192"/>
      <c r="AD323" s="192"/>
      <c r="AE323" s="192"/>
      <c r="AF323" s="192"/>
      <c r="AG323" s="192"/>
      <c r="AH323" s="192"/>
      <c r="AI323" s="192"/>
      <c r="AJ323" s="192"/>
      <c r="AK323" s="192"/>
      <c r="AL323" s="192"/>
      <c r="AM323" s="192"/>
    </row>
    <row r="324" spans="2:39" x14ac:dyDescent="0.2">
      <c r="B324" s="192"/>
      <c r="C324" s="192"/>
      <c r="D324" s="192"/>
      <c r="E324" s="192"/>
      <c r="F324" s="192"/>
      <c r="G324" s="192"/>
      <c r="H324" s="192"/>
      <c r="I324" s="192"/>
      <c r="J324" s="192"/>
      <c r="K324" s="192"/>
      <c r="L324" s="192"/>
      <c r="M324" s="192"/>
      <c r="N324" s="192"/>
      <c r="O324" s="192"/>
      <c r="P324" s="192"/>
      <c r="Q324" s="192"/>
      <c r="R324" s="192"/>
      <c r="S324" s="192"/>
      <c r="T324" s="192"/>
      <c r="U324" s="192"/>
      <c r="V324" s="192"/>
      <c r="W324" s="192"/>
      <c r="X324" s="192"/>
      <c r="Y324" s="192"/>
      <c r="Z324" s="192"/>
      <c r="AA324" s="192"/>
      <c r="AB324" s="192"/>
      <c r="AC324" s="192"/>
      <c r="AD324" s="192"/>
      <c r="AE324" s="192"/>
      <c r="AF324" s="192"/>
      <c r="AG324" s="192"/>
      <c r="AH324" s="192"/>
      <c r="AI324" s="192"/>
      <c r="AJ324" s="192"/>
      <c r="AK324" s="192"/>
      <c r="AL324" s="192"/>
      <c r="AM324" s="192"/>
    </row>
    <row r="325" spans="2:39" x14ac:dyDescent="0.2">
      <c r="B325" s="192"/>
      <c r="C325" s="192"/>
      <c r="D325" s="192"/>
      <c r="E325" s="192"/>
      <c r="F325" s="192"/>
      <c r="G325" s="192"/>
      <c r="H325" s="192"/>
      <c r="I325" s="192"/>
      <c r="J325" s="192"/>
      <c r="K325" s="192"/>
      <c r="L325" s="192"/>
      <c r="M325" s="192"/>
      <c r="N325" s="192"/>
      <c r="O325" s="192"/>
      <c r="P325" s="192"/>
      <c r="Q325" s="192"/>
      <c r="R325" s="192"/>
      <c r="S325" s="192"/>
      <c r="T325" s="192"/>
      <c r="U325" s="192"/>
      <c r="V325" s="192"/>
      <c r="W325" s="192"/>
      <c r="X325" s="192"/>
      <c r="Y325" s="192"/>
      <c r="Z325" s="192"/>
      <c r="AA325" s="192"/>
      <c r="AB325" s="192"/>
      <c r="AC325" s="192"/>
      <c r="AD325" s="192"/>
      <c r="AE325" s="192"/>
      <c r="AF325" s="192"/>
      <c r="AG325" s="192"/>
      <c r="AH325" s="192"/>
      <c r="AI325" s="192"/>
      <c r="AJ325" s="192"/>
      <c r="AK325" s="192"/>
      <c r="AL325" s="192"/>
      <c r="AM325" s="192"/>
    </row>
    <row r="326" spans="2:39" x14ac:dyDescent="0.2">
      <c r="B326" s="192"/>
      <c r="C326" s="192"/>
      <c r="D326" s="192"/>
      <c r="E326" s="192"/>
      <c r="F326" s="192"/>
      <c r="G326" s="192"/>
      <c r="H326" s="192"/>
      <c r="I326" s="192"/>
      <c r="J326" s="192"/>
      <c r="K326" s="192"/>
      <c r="L326" s="192"/>
      <c r="M326" s="192"/>
      <c r="N326" s="192"/>
      <c r="O326" s="192"/>
      <c r="P326" s="192"/>
      <c r="Q326" s="192"/>
      <c r="R326" s="192"/>
      <c r="S326" s="192"/>
      <c r="T326" s="192"/>
      <c r="U326" s="192"/>
      <c r="V326" s="192"/>
      <c r="W326" s="192"/>
      <c r="X326" s="192"/>
      <c r="Y326" s="192"/>
      <c r="Z326" s="192"/>
      <c r="AA326" s="192"/>
      <c r="AB326" s="192"/>
      <c r="AC326" s="192"/>
      <c r="AD326" s="192"/>
      <c r="AE326" s="192"/>
      <c r="AF326" s="192"/>
      <c r="AG326" s="192"/>
      <c r="AH326" s="192"/>
      <c r="AI326" s="192"/>
      <c r="AJ326" s="192"/>
      <c r="AK326" s="192"/>
      <c r="AL326" s="192"/>
      <c r="AM326" s="192"/>
    </row>
    <row r="327" spans="2:39" x14ac:dyDescent="0.2">
      <c r="B327" s="192"/>
      <c r="C327" s="192"/>
      <c r="D327" s="192"/>
      <c r="E327" s="192"/>
      <c r="F327" s="192"/>
      <c r="G327" s="192"/>
      <c r="H327" s="192"/>
      <c r="I327" s="192"/>
      <c r="J327" s="192"/>
      <c r="K327" s="192"/>
      <c r="L327" s="192"/>
      <c r="M327" s="192"/>
      <c r="N327" s="192"/>
      <c r="O327" s="192"/>
      <c r="P327" s="192"/>
      <c r="Q327" s="192"/>
      <c r="R327" s="192"/>
      <c r="S327" s="192"/>
      <c r="T327" s="192"/>
      <c r="U327" s="192"/>
      <c r="V327" s="192"/>
      <c r="W327" s="192"/>
      <c r="X327" s="192"/>
      <c r="Y327" s="192"/>
      <c r="Z327" s="192"/>
      <c r="AA327" s="192"/>
      <c r="AB327" s="192"/>
      <c r="AC327" s="192"/>
      <c r="AD327" s="192"/>
      <c r="AE327" s="192"/>
      <c r="AF327" s="192"/>
      <c r="AG327" s="192"/>
      <c r="AH327" s="192"/>
      <c r="AI327" s="192"/>
      <c r="AJ327" s="192"/>
      <c r="AK327" s="192"/>
      <c r="AL327" s="192"/>
      <c r="AM327" s="192"/>
    </row>
    <row r="328" spans="2:39" x14ac:dyDescent="0.2">
      <c r="B328" s="192"/>
      <c r="C328" s="192"/>
      <c r="D328" s="192"/>
      <c r="E328" s="192"/>
      <c r="F328" s="192"/>
      <c r="G328" s="192"/>
      <c r="H328" s="192"/>
      <c r="I328" s="192"/>
      <c r="J328" s="192"/>
      <c r="K328" s="192"/>
      <c r="L328" s="192"/>
      <c r="M328" s="192"/>
      <c r="N328" s="192"/>
      <c r="O328" s="192"/>
      <c r="P328" s="192"/>
      <c r="Q328" s="192"/>
      <c r="R328" s="192"/>
      <c r="S328" s="192"/>
      <c r="T328" s="192"/>
      <c r="U328" s="192"/>
      <c r="V328" s="192"/>
      <c r="W328" s="192"/>
      <c r="X328" s="192"/>
      <c r="Y328" s="192"/>
      <c r="Z328" s="192"/>
      <c r="AA328" s="192"/>
      <c r="AB328" s="192"/>
      <c r="AC328" s="192"/>
      <c r="AD328" s="192"/>
      <c r="AE328" s="192"/>
      <c r="AF328" s="192"/>
      <c r="AG328" s="192"/>
      <c r="AH328" s="192"/>
      <c r="AI328" s="192"/>
      <c r="AJ328" s="192"/>
      <c r="AK328" s="192"/>
      <c r="AL328" s="192"/>
      <c r="AM328" s="192"/>
    </row>
    <row r="329" spans="2:39" x14ac:dyDescent="0.2">
      <c r="B329" s="192"/>
      <c r="C329" s="192"/>
      <c r="D329" s="192"/>
      <c r="E329" s="192"/>
      <c r="F329" s="192"/>
      <c r="G329" s="192"/>
      <c r="H329" s="192"/>
      <c r="I329" s="192"/>
      <c r="J329" s="192"/>
      <c r="K329" s="192"/>
      <c r="L329" s="192"/>
      <c r="M329" s="192"/>
      <c r="N329" s="192"/>
      <c r="O329" s="192"/>
      <c r="P329" s="192"/>
      <c r="Q329" s="192"/>
      <c r="R329" s="192"/>
      <c r="S329" s="192"/>
      <c r="T329" s="192"/>
      <c r="U329" s="192"/>
      <c r="V329" s="192"/>
      <c r="W329" s="192"/>
      <c r="X329" s="192"/>
      <c r="Y329" s="192"/>
      <c r="Z329" s="192"/>
      <c r="AA329" s="192"/>
      <c r="AB329" s="192"/>
      <c r="AC329" s="192"/>
      <c r="AD329" s="192"/>
      <c r="AE329" s="192"/>
      <c r="AF329" s="192"/>
      <c r="AG329" s="192"/>
      <c r="AH329" s="192"/>
      <c r="AI329" s="192"/>
      <c r="AJ329" s="192"/>
      <c r="AK329" s="192"/>
      <c r="AL329" s="192"/>
      <c r="AM329" s="192"/>
    </row>
    <row r="330" spans="2:39" x14ac:dyDescent="0.2">
      <c r="B330" s="192"/>
      <c r="C330" s="192"/>
      <c r="D330" s="192"/>
      <c r="E330" s="192"/>
      <c r="F330" s="192"/>
      <c r="G330" s="192"/>
      <c r="H330" s="192"/>
      <c r="I330" s="192"/>
      <c r="J330" s="192"/>
      <c r="K330" s="192"/>
      <c r="L330" s="192"/>
      <c r="M330" s="192"/>
      <c r="N330" s="192"/>
      <c r="O330" s="192"/>
      <c r="P330" s="192"/>
      <c r="Q330" s="192"/>
      <c r="R330" s="192"/>
      <c r="S330" s="192"/>
      <c r="T330" s="192"/>
      <c r="U330" s="192"/>
      <c r="V330" s="192"/>
      <c r="W330" s="192"/>
      <c r="X330" s="192"/>
      <c r="Y330" s="192"/>
      <c r="Z330" s="192"/>
      <c r="AA330" s="192"/>
      <c r="AB330" s="192"/>
      <c r="AC330" s="192"/>
      <c r="AD330" s="192"/>
      <c r="AE330" s="192"/>
      <c r="AF330" s="192"/>
      <c r="AG330" s="192"/>
      <c r="AH330" s="192"/>
      <c r="AI330" s="192"/>
      <c r="AJ330" s="192"/>
      <c r="AK330" s="192"/>
      <c r="AL330" s="192"/>
      <c r="AM330" s="192"/>
    </row>
    <row r="331" spans="2:39" x14ac:dyDescent="0.2">
      <c r="B331" s="192"/>
      <c r="C331" s="192"/>
      <c r="D331" s="192"/>
      <c r="E331" s="192"/>
      <c r="F331" s="192"/>
      <c r="G331" s="192"/>
      <c r="H331" s="192"/>
      <c r="I331" s="192"/>
      <c r="J331" s="192"/>
      <c r="K331" s="192"/>
      <c r="L331" s="192"/>
      <c r="M331" s="192"/>
      <c r="N331" s="192"/>
      <c r="O331" s="192"/>
      <c r="P331" s="192"/>
      <c r="Q331" s="192"/>
      <c r="R331" s="192"/>
      <c r="S331" s="192"/>
      <c r="T331" s="192"/>
      <c r="U331" s="192"/>
      <c r="V331" s="192"/>
      <c r="W331" s="192"/>
      <c r="X331" s="192"/>
      <c r="Y331" s="192"/>
      <c r="Z331" s="192"/>
      <c r="AA331" s="192"/>
      <c r="AB331" s="192"/>
      <c r="AC331" s="192"/>
      <c r="AD331" s="192"/>
      <c r="AE331" s="192"/>
      <c r="AF331" s="192"/>
      <c r="AG331" s="192"/>
      <c r="AH331" s="192"/>
      <c r="AI331" s="192"/>
      <c r="AJ331" s="192"/>
      <c r="AK331" s="192"/>
      <c r="AL331" s="192"/>
      <c r="AM331" s="192"/>
    </row>
    <row r="332" spans="2:39" x14ac:dyDescent="0.2">
      <c r="B332" s="192"/>
      <c r="C332" s="192"/>
      <c r="D332" s="192"/>
      <c r="E332" s="192"/>
      <c r="F332" s="192"/>
      <c r="G332" s="192"/>
      <c r="H332" s="192"/>
      <c r="I332" s="192"/>
      <c r="J332" s="192"/>
      <c r="K332" s="192"/>
      <c r="L332" s="192"/>
      <c r="M332" s="192"/>
      <c r="N332" s="192"/>
      <c r="O332" s="192"/>
      <c r="P332" s="192"/>
      <c r="Q332" s="192"/>
      <c r="R332" s="192"/>
      <c r="S332" s="192"/>
      <c r="T332" s="192"/>
      <c r="U332" s="192"/>
      <c r="V332" s="192"/>
      <c r="W332" s="192"/>
      <c r="X332" s="192"/>
      <c r="Y332" s="192"/>
      <c r="Z332" s="192"/>
      <c r="AA332" s="192"/>
      <c r="AB332" s="192"/>
      <c r="AC332" s="192"/>
      <c r="AD332" s="192"/>
      <c r="AE332" s="192"/>
      <c r="AF332" s="192"/>
      <c r="AG332" s="192"/>
      <c r="AH332" s="192"/>
      <c r="AI332" s="192"/>
      <c r="AJ332" s="192"/>
      <c r="AK332" s="192"/>
      <c r="AL332" s="192"/>
      <c r="AM332" s="192"/>
    </row>
    <row r="333" spans="2:39" x14ac:dyDescent="0.2">
      <c r="B333" s="192"/>
      <c r="C333" s="192"/>
      <c r="D333" s="192"/>
      <c r="E333" s="192"/>
      <c r="F333" s="192"/>
      <c r="G333" s="192"/>
      <c r="H333" s="192"/>
      <c r="I333" s="192"/>
      <c r="J333" s="192"/>
      <c r="K333" s="192"/>
      <c r="L333" s="192"/>
      <c r="M333" s="192"/>
      <c r="N333" s="192"/>
      <c r="O333" s="192"/>
      <c r="P333" s="192"/>
      <c r="Q333" s="192"/>
      <c r="R333" s="192"/>
      <c r="S333" s="192"/>
      <c r="T333" s="192"/>
      <c r="U333" s="192"/>
      <c r="V333" s="192"/>
      <c r="W333" s="192"/>
      <c r="X333" s="192"/>
      <c r="Y333" s="192"/>
      <c r="Z333" s="192"/>
      <c r="AA333" s="192"/>
      <c r="AB333" s="192"/>
      <c r="AC333" s="192"/>
      <c r="AD333" s="192"/>
      <c r="AE333" s="192"/>
      <c r="AF333" s="192"/>
      <c r="AG333" s="192"/>
      <c r="AH333" s="192"/>
      <c r="AI333" s="192"/>
      <c r="AJ333" s="192"/>
      <c r="AK333" s="192"/>
      <c r="AL333" s="192"/>
      <c r="AM333" s="192"/>
    </row>
    <row r="334" spans="2:39" x14ac:dyDescent="0.2">
      <c r="B334" s="192"/>
      <c r="C334" s="192"/>
      <c r="D334" s="192"/>
      <c r="E334" s="192"/>
      <c r="F334" s="192"/>
      <c r="G334" s="192"/>
      <c r="H334" s="192"/>
      <c r="I334" s="192"/>
      <c r="J334" s="192"/>
      <c r="K334" s="192"/>
      <c r="L334" s="192"/>
      <c r="M334" s="192"/>
      <c r="N334" s="192"/>
      <c r="O334" s="192"/>
      <c r="P334" s="192"/>
      <c r="Q334" s="192"/>
      <c r="R334" s="192"/>
      <c r="S334" s="192"/>
      <c r="T334" s="192"/>
      <c r="U334" s="192"/>
      <c r="V334" s="192"/>
      <c r="W334" s="192"/>
      <c r="X334" s="192"/>
      <c r="Y334" s="192"/>
      <c r="Z334" s="192"/>
      <c r="AA334" s="192"/>
      <c r="AB334" s="192"/>
      <c r="AC334" s="192"/>
      <c r="AD334" s="192"/>
      <c r="AE334" s="192"/>
      <c r="AF334" s="192"/>
      <c r="AG334" s="192"/>
      <c r="AH334" s="192"/>
      <c r="AI334" s="192"/>
      <c r="AJ334" s="192"/>
      <c r="AK334" s="192"/>
      <c r="AL334" s="192"/>
      <c r="AM334" s="192"/>
    </row>
    <row r="335" spans="2:39" x14ac:dyDescent="0.2">
      <c r="B335" s="192"/>
      <c r="C335" s="192"/>
      <c r="D335" s="192"/>
      <c r="E335" s="192"/>
      <c r="F335" s="192"/>
      <c r="G335" s="192"/>
      <c r="H335" s="192"/>
      <c r="I335" s="192"/>
      <c r="J335" s="192"/>
      <c r="K335" s="192"/>
      <c r="L335" s="192"/>
      <c r="M335" s="192"/>
      <c r="N335" s="192"/>
      <c r="O335" s="192"/>
      <c r="P335" s="192"/>
      <c r="Q335" s="192"/>
      <c r="R335" s="192"/>
      <c r="S335" s="192"/>
      <c r="T335" s="192"/>
      <c r="U335" s="192"/>
      <c r="V335" s="192"/>
      <c r="W335" s="192"/>
      <c r="X335" s="192"/>
      <c r="Y335" s="192"/>
      <c r="Z335" s="192"/>
      <c r="AA335" s="192"/>
      <c r="AB335" s="192"/>
      <c r="AC335" s="192"/>
      <c r="AD335" s="192"/>
      <c r="AE335" s="192"/>
      <c r="AF335" s="192"/>
      <c r="AG335" s="192"/>
      <c r="AH335" s="192"/>
      <c r="AI335" s="192"/>
      <c r="AJ335" s="192"/>
      <c r="AK335" s="192"/>
      <c r="AL335" s="192"/>
      <c r="AM335" s="192"/>
    </row>
    <row r="336" spans="2:39" x14ac:dyDescent="0.2">
      <c r="B336" s="192"/>
      <c r="C336" s="192"/>
      <c r="D336" s="192"/>
      <c r="E336" s="192"/>
      <c r="F336" s="192"/>
      <c r="G336" s="192"/>
      <c r="H336" s="192"/>
      <c r="I336" s="192"/>
      <c r="J336" s="192"/>
      <c r="K336" s="192"/>
      <c r="L336" s="192"/>
      <c r="M336" s="192"/>
      <c r="N336" s="192"/>
      <c r="O336" s="192"/>
      <c r="P336" s="192"/>
      <c r="Q336" s="192"/>
      <c r="R336" s="192"/>
      <c r="S336" s="192"/>
      <c r="T336" s="192"/>
      <c r="U336" s="192"/>
      <c r="V336" s="192"/>
      <c r="W336" s="192"/>
      <c r="X336" s="192"/>
      <c r="Y336" s="192"/>
      <c r="Z336" s="192"/>
      <c r="AA336" s="192"/>
      <c r="AB336" s="192"/>
      <c r="AC336" s="192"/>
      <c r="AD336" s="192"/>
      <c r="AE336" s="192"/>
      <c r="AF336" s="192"/>
      <c r="AG336" s="192"/>
      <c r="AH336" s="192"/>
      <c r="AI336" s="192"/>
      <c r="AJ336" s="192"/>
      <c r="AK336" s="192"/>
      <c r="AL336" s="192"/>
      <c r="AM336" s="192"/>
    </row>
    <row r="337" spans="2:39" x14ac:dyDescent="0.2">
      <c r="B337" s="192"/>
      <c r="C337" s="192"/>
      <c r="D337" s="192"/>
      <c r="E337" s="192"/>
      <c r="F337" s="192"/>
      <c r="G337" s="192"/>
      <c r="H337" s="192"/>
      <c r="I337" s="192"/>
      <c r="J337" s="192"/>
      <c r="K337" s="192"/>
      <c r="L337" s="192"/>
      <c r="M337" s="192"/>
      <c r="N337" s="192"/>
      <c r="O337" s="192"/>
      <c r="P337" s="192"/>
      <c r="Q337" s="192"/>
      <c r="R337" s="192"/>
      <c r="S337" s="192"/>
      <c r="T337" s="192"/>
      <c r="U337" s="192"/>
      <c r="V337" s="192"/>
      <c r="W337" s="192"/>
      <c r="X337" s="192"/>
      <c r="Y337" s="192"/>
      <c r="Z337" s="192"/>
      <c r="AA337" s="192"/>
      <c r="AB337" s="192"/>
      <c r="AC337" s="192"/>
      <c r="AD337" s="192"/>
      <c r="AE337" s="192"/>
      <c r="AF337" s="192"/>
      <c r="AG337" s="192"/>
      <c r="AH337" s="192"/>
      <c r="AI337" s="192"/>
      <c r="AJ337" s="192"/>
      <c r="AK337" s="192"/>
      <c r="AL337" s="192"/>
      <c r="AM337" s="192"/>
    </row>
    <row r="338" spans="2:39" x14ac:dyDescent="0.2">
      <c r="B338" s="192"/>
      <c r="C338" s="192"/>
      <c r="D338" s="192"/>
      <c r="E338" s="192"/>
      <c r="F338" s="192"/>
      <c r="G338" s="192"/>
      <c r="H338" s="192"/>
      <c r="I338" s="192"/>
      <c r="J338" s="192"/>
      <c r="K338" s="192"/>
      <c r="L338" s="192"/>
      <c r="M338" s="192"/>
      <c r="N338" s="192"/>
      <c r="O338" s="192"/>
      <c r="P338" s="192"/>
      <c r="Q338" s="192"/>
      <c r="R338" s="192"/>
      <c r="S338" s="192"/>
      <c r="T338" s="192"/>
      <c r="U338" s="192"/>
      <c r="V338" s="192"/>
      <c r="W338" s="192"/>
      <c r="X338" s="192"/>
      <c r="Y338" s="192"/>
      <c r="Z338" s="192"/>
      <c r="AA338" s="192"/>
      <c r="AB338" s="192"/>
      <c r="AC338" s="192"/>
      <c r="AD338" s="192"/>
      <c r="AE338" s="192"/>
      <c r="AF338" s="192"/>
      <c r="AG338" s="192"/>
      <c r="AH338" s="192"/>
      <c r="AI338" s="192"/>
      <c r="AJ338" s="192"/>
      <c r="AK338" s="192"/>
      <c r="AL338" s="192"/>
      <c r="AM338" s="192"/>
    </row>
    <row r="339" spans="2:39" x14ac:dyDescent="0.2">
      <c r="B339" s="192"/>
      <c r="C339" s="192"/>
      <c r="D339" s="192"/>
      <c r="E339" s="192"/>
      <c r="F339" s="192"/>
      <c r="G339" s="192"/>
      <c r="H339" s="192"/>
      <c r="I339" s="192"/>
      <c r="J339" s="192"/>
      <c r="K339" s="192"/>
      <c r="L339" s="192"/>
      <c r="M339" s="192"/>
      <c r="N339" s="192"/>
      <c r="O339" s="192"/>
      <c r="P339" s="192"/>
      <c r="Q339" s="192"/>
      <c r="R339" s="192"/>
      <c r="S339" s="192"/>
      <c r="T339" s="192"/>
      <c r="U339" s="192"/>
      <c r="V339" s="192"/>
      <c r="W339" s="192"/>
      <c r="X339" s="192"/>
      <c r="Y339" s="192"/>
      <c r="Z339" s="192"/>
      <c r="AA339" s="192"/>
      <c r="AB339" s="192"/>
      <c r="AC339" s="192"/>
      <c r="AD339" s="192"/>
      <c r="AE339" s="192"/>
      <c r="AF339" s="192"/>
      <c r="AG339" s="192"/>
      <c r="AH339" s="192"/>
      <c r="AI339" s="192"/>
      <c r="AJ339" s="192"/>
      <c r="AK339" s="192"/>
      <c r="AL339" s="192"/>
      <c r="AM339" s="192"/>
    </row>
    <row r="340" spans="2:39" x14ac:dyDescent="0.2">
      <c r="B340" s="192"/>
      <c r="C340" s="192"/>
      <c r="D340" s="192"/>
      <c r="E340" s="192"/>
      <c r="F340" s="192"/>
      <c r="G340" s="192"/>
      <c r="H340" s="192"/>
      <c r="I340" s="192"/>
      <c r="J340" s="192"/>
      <c r="K340" s="192"/>
      <c r="L340" s="192"/>
      <c r="M340" s="192"/>
      <c r="N340" s="192"/>
      <c r="O340" s="192"/>
      <c r="P340" s="192"/>
      <c r="Q340" s="192"/>
      <c r="R340" s="192"/>
      <c r="S340" s="192"/>
      <c r="T340" s="192"/>
      <c r="U340" s="192"/>
      <c r="V340" s="192"/>
      <c r="W340" s="192"/>
      <c r="X340" s="192"/>
      <c r="Y340" s="192"/>
      <c r="Z340" s="192"/>
      <c r="AA340" s="192"/>
      <c r="AB340" s="192"/>
      <c r="AC340" s="192"/>
      <c r="AD340" s="192"/>
      <c r="AE340" s="192"/>
      <c r="AF340" s="192"/>
      <c r="AG340" s="192"/>
      <c r="AH340" s="192"/>
      <c r="AI340" s="192"/>
      <c r="AJ340" s="192"/>
      <c r="AK340" s="192"/>
      <c r="AL340" s="192"/>
      <c r="AM340" s="192"/>
    </row>
    <row r="341" spans="2:39" x14ac:dyDescent="0.2">
      <c r="B341" s="192"/>
      <c r="C341" s="192"/>
      <c r="D341" s="192"/>
      <c r="E341" s="192"/>
      <c r="F341" s="192"/>
      <c r="G341" s="192"/>
      <c r="H341" s="192"/>
      <c r="I341" s="192"/>
      <c r="J341" s="192"/>
      <c r="K341" s="192"/>
      <c r="L341" s="192"/>
      <c r="M341" s="192"/>
      <c r="N341" s="192"/>
      <c r="O341" s="192"/>
      <c r="P341" s="192"/>
      <c r="Q341" s="192"/>
      <c r="R341" s="192"/>
      <c r="S341" s="192"/>
      <c r="T341" s="192"/>
      <c r="U341" s="192"/>
      <c r="V341" s="192"/>
      <c r="W341" s="192"/>
      <c r="X341" s="192"/>
      <c r="Y341" s="192"/>
      <c r="Z341" s="192"/>
      <c r="AA341" s="192"/>
      <c r="AB341" s="192"/>
      <c r="AC341" s="192"/>
      <c r="AD341" s="192"/>
      <c r="AE341" s="192"/>
      <c r="AF341" s="192"/>
      <c r="AG341" s="192"/>
      <c r="AH341" s="192"/>
      <c r="AI341" s="192"/>
      <c r="AJ341" s="192"/>
      <c r="AK341" s="192"/>
      <c r="AL341" s="192"/>
      <c r="AM341" s="192"/>
    </row>
    <row r="342" spans="2:39" x14ac:dyDescent="0.2">
      <c r="B342" s="192"/>
      <c r="C342" s="192"/>
      <c r="D342" s="192"/>
      <c r="E342" s="192"/>
      <c r="F342" s="192"/>
      <c r="G342" s="192"/>
      <c r="H342" s="192"/>
      <c r="I342" s="192"/>
      <c r="J342" s="192"/>
      <c r="K342" s="192"/>
      <c r="L342" s="192"/>
      <c r="M342" s="192"/>
      <c r="N342" s="192"/>
      <c r="O342" s="192"/>
      <c r="P342" s="192"/>
      <c r="Q342" s="192"/>
      <c r="R342" s="192"/>
      <c r="S342" s="192"/>
      <c r="T342" s="192"/>
      <c r="U342" s="192"/>
      <c r="V342" s="192"/>
      <c r="W342" s="192"/>
      <c r="X342" s="192"/>
      <c r="Y342" s="192"/>
      <c r="Z342" s="192"/>
      <c r="AA342" s="192"/>
      <c r="AB342" s="192"/>
      <c r="AC342" s="192"/>
      <c r="AD342" s="192"/>
      <c r="AE342" s="192"/>
      <c r="AF342" s="192"/>
      <c r="AG342" s="192"/>
      <c r="AH342" s="192"/>
      <c r="AI342" s="192"/>
      <c r="AJ342" s="192"/>
      <c r="AK342" s="192"/>
      <c r="AL342" s="192"/>
      <c r="AM342" s="192"/>
    </row>
    <row r="343" spans="2:39" x14ac:dyDescent="0.2">
      <c r="B343" s="192"/>
      <c r="C343" s="192"/>
      <c r="D343" s="192"/>
      <c r="E343" s="192"/>
      <c r="F343" s="192"/>
      <c r="G343" s="192"/>
      <c r="H343" s="192"/>
      <c r="I343" s="192"/>
      <c r="J343" s="192"/>
      <c r="K343" s="192"/>
      <c r="L343" s="192"/>
      <c r="M343" s="192"/>
      <c r="N343" s="192"/>
      <c r="O343" s="192"/>
      <c r="P343" s="192"/>
      <c r="Q343" s="192"/>
      <c r="R343" s="192"/>
      <c r="S343" s="192"/>
      <c r="T343" s="192"/>
      <c r="U343" s="192"/>
      <c r="V343" s="192"/>
      <c r="W343" s="192"/>
      <c r="X343" s="192"/>
      <c r="Y343" s="192"/>
      <c r="Z343" s="192"/>
      <c r="AA343" s="192"/>
      <c r="AB343" s="192"/>
      <c r="AC343" s="192"/>
      <c r="AD343" s="192"/>
      <c r="AE343" s="192"/>
      <c r="AF343" s="192"/>
      <c r="AG343" s="192"/>
      <c r="AH343" s="192"/>
      <c r="AI343" s="192"/>
      <c r="AJ343" s="192"/>
      <c r="AK343" s="192"/>
      <c r="AL343" s="192"/>
      <c r="AM343" s="192"/>
    </row>
    <row r="344" spans="2:39" x14ac:dyDescent="0.2">
      <c r="B344" s="192"/>
      <c r="C344" s="192"/>
      <c r="D344" s="192"/>
      <c r="E344" s="192"/>
      <c r="F344" s="192"/>
      <c r="G344" s="192"/>
      <c r="H344" s="192"/>
      <c r="I344" s="192"/>
      <c r="J344" s="192"/>
      <c r="K344" s="192"/>
      <c r="L344" s="192"/>
      <c r="M344" s="192"/>
      <c r="N344" s="192"/>
      <c r="O344" s="192"/>
      <c r="P344" s="192"/>
      <c r="Q344" s="192"/>
      <c r="R344" s="192"/>
      <c r="S344" s="192"/>
      <c r="T344" s="192"/>
      <c r="U344" s="192"/>
      <c r="V344" s="192"/>
      <c r="W344" s="192"/>
      <c r="X344" s="192"/>
      <c r="Y344" s="192"/>
      <c r="Z344" s="192"/>
      <c r="AA344" s="192"/>
      <c r="AB344" s="192"/>
      <c r="AC344" s="192"/>
      <c r="AD344" s="192"/>
      <c r="AE344" s="192"/>
      <c r="AF344" s="192"/>
      <c r="AG344" s="192"/>
      <c r="AH344" s="192"/>
      <c r="AI344" s="192"/>
      <c r="AJ344" s="192"/>
      <c r="AK344" s="192"/>
      <c r="AL344" s="192"/>
      <c r="AM344" s="192"/>
    </row>
    <row r="345" spans="2:39" x14ac:dyDescent="0.2">
      <c r="B345" s="192"/>
      <c r="C345" s="192"/>
      <c r="D345" s="192"/>
      <c r="E345" s="192"/>
      <c r="F345" s="192"/>
      <c r="G345" s="192"/>
      <c r="H345" s="192"/>
      <c r="I345" s="192"/>
      <c r="J345" s="192"/>
      <c r="K345" s="192"/>
      <c r="L345" s="192"/>
      <c r="M345" s="192"/>
      <c r="N345" s="192"/>
      <c r="O345" s="192"/>
      <c r="P345" s="192"/>
      <c r="Q345" s="192"/>
      <c r="R345" s="192"/>
      <c r="S345" s="192"/>
      <c r="T345" s="192"/>
      <c r="U345" s="192"/>
      <c r="V345" s="192"/>
      <c r="W345" s="192"/>
      <c r="X345" s="192"/>
      <c r="Y345" s="192"/>
      <c r="Z345" s="192"/>
      <c r="AA345" s="192"/>
      <c r="AB345" s="192"/>
      <c r="AC345" s="192"/>
      <c r="AD345" s="192"/>
      <c r="AE345" s="192"/>
      <c r="AF345" s="192"/>
      <c r="AG345" s="192"/>
      <c r="AH345" s="192"/>
      <c r="AI345" s="192"/>
      <c r="AJ345" s="192"/>
      <c r="AK345" s="192"/>
      <c r="AL345" s="192"/>
      <c r="AM345" s="192"/>
    </row>
    <row r="346" spans="2:39" x14ac:dyDescent="0.2">
      <c r="B346" s="192"/>
      <c r="C346" s="192"/>
      <c r="D346" s="192"/>
      <c r="E346" s="192"/>
      <c r="F346" s="192"/>
      <c r="G346" s="192"/>
      <c r="H346" s="192"/>
      <c r="I346" s="192"/>
      <c r="J346" s="192"/>
      <c r="K346" s="192"/>
      <c r="L346" s="192"/>
      <c r="M346" s="192"/>
      <c r="N346" s="192"/>
      <c r="O346" s="192"/>
      <c r="P346" s="192"/>
      <c r="Q346" s="192"/>
      <c r="R346" s="192"/>
      <c r="S346" s="192"/>
      <c r="T346" s="192"/>
      <c r="U346" s="192"/>
      <c r="V346" s="192"/>
      <c r="W346" s="192"/>
      <c r="X346" s="192"/>
      <c r="Y346" s="192"/>
      <c r="Z346" s="192"/>
      <c r="AA346" s="192"/>
      <c r="AB346" s="192"/>
      <c r="AC346" s="192"/>
      <c r="AD346" s="192"/>
      <c r="AE346" s="192"/>
      <c r="AF346" s="192"/>
      <c r="AG346" s="192"/>
      <c r="AH346" s="192"/>
      <c r="AI346" s="192"/>
      <c r="AJ346" s="192"/>
      <c r="AK346" s="192"/>
      <c r="AL346" s="192"/>
      <c r="AM346" s="192"/>
    </row>
    <row r="347" spans="2:39" x14ac:dyDescent="0.2">
      <c r="B347" s="192"/>
      <c r="C347" s="192"/>
      <c r="D347" s="192"/>
      <c r="E347" s="192"/>
      <c r="F347" s="192"/>
      <c r="G347" s="192"/>
      <c r="H347" s="192"/>
      <c r="I347" s="192"/>
      <c r="J347" s="192"/>
      <c r="K347" s="192"/>
      <c r="L347" s="192"/>
      <c r="M347" s="192"/>
      <c r="N347" s="192"/>
      <c r="O347" s="192"/>
      <c r="P347" s="192"/>
      <c r="Q347" s="192"/>
      <c r="R347" s="192"/>
      <c r="S347" s="192"/>
      <c r="T347" s="192"/>
      <c r="U347" s="192"/>
      <c r="V347" s="192"/>
      <c r="W347" s="192"/>
      <c r="X347" s="192"/>
      <c r="Y347" s="192"/>
      <c r="Z347" s="192"/>
      <c r="AA347" s="192"/>
      <c r="AB347" s="192"/>
      <c r="AC347" s="192"/>
      <c r="AD347" s="192"/>
      <c r="AE347" s="192"/>
      <c r="AF347" s="192"/>
      <c r="AG347" s="192"/>
      <c r="AH347" s="192"/>
      <c r="AI347" s="192"/>
      <c r="AJ347" s="192"/>
      <c r="AK347" s="192"/>
      <c r="AL347" s="192"/>
      <c r="AM347" s="192"/>
    </row>
    <row r="348" spans="2:39" x14ac:dyDescent="0.2">
      <c r="B348" s="192"/>
      <c r="C348" s="192"/>
      <c r="D348" s="192"/>
      <c r="E348" s="192"/>
      <c r="F348" s="192"/>
      <c r="G348" s="192"/>
      <c r="H348" s="192"/>
      <c r="I348" s="192"/>
      <c r="J348" s="192"/>
      <c r="K348" s="192"/>
      <c r="L348" s="192"/>
      <c r="M348" s="192"/>
      <c r="N348" s="192"/>
      <c r="O348" s="192"/>
      <c r="P348" s="192"/>
      <c r="Q348" s="192"/>
      <c r="R348" s="192"/>
      <c r="S348" s="192"/>
      <c r="T348" s="192"/>
      <c r="U348" s="192"/>
      <c r="V348" s="192"/>
      <c r="W348" s="192"/>
      <c r="X348" s="192"/>
      <c r="Y348" s="192"/>
      <c r="Z348" s="192"/>
      <c r="AA348" s="192"/>
      <c r="AB348" s="192"/>
      <c r="AC348" s="192"/>
      <c r="AD348" s="192"/>
      <c r="AE348" s="192"/>
      <c r="AF348" s="192"/>
      <c r="AG348" s="192"/>
      <c r="AH348" s="192"/>
      <c r="AI348" s="192"/>
      <c r="AJ348" s="192"/>
      <c r="AK348" s="192"/>
      <c r="AL348" s="192"/>
      <c r="AM348" s="192"/>
    </row>
    <row r="349" spans="2:39" x14ac:dyDescent="0.2">
      <c r="B349" s="192"/>
      <c r="C349" s="192"/>
      <c r="D349" s="192"/>
      <c r="E349" s="192"/>
      <c r="F349" s="192"/>
      <c r="G349" s="192"/>
      <c r="H349" s="192"/>
      <c r="I349" s="192"/>
      <c r="J349" s="192"/>
      <c r="K349" s="192"/>
      <c r="L349" s="192"/>
      <c r="M349" s="192"/>
      <c r="N349" s="192"/>
      <c r="O349" s="192"/>
      <c r="P349" s="192"/>
      <c r="Q349" s="192"/>
      <c r="R349" s="192"/>
      <c r="S349" s="192"/>
      <c r="T349" s="192"/>
      <c r="U349" s="192"/>
      <c r="V349" s="192"/>
      <c r="W349" s="192"/>
      <c r="X349" s="192"/>
      <c r="Y349" s="192"/>
      <c r="Z349" s="192"/>
      <c r="AA349" s="192"/>
      <c r="AB349" s="192"/>
      <c r="AC349" s="192"/>
      <c r="AD349" s="192"/>
      <c r="AE349" s="192"/>
      <c r="AF349" s="192"/>
      <c r="AG349" s="192"/>
      <c r="AH349" s="192"/>
      <c r="AI349" s="192"/>
      <c r="AJ349" s="192"/>
      <c r="AK349" s="192"/>
      <c r="AL349" s="192"/>
      <c r="AM349" s="192"/>
    </row>
    <row r="350" spans="2:39" x14ac:dyDescent="0.2">
      <c r="B350" s="192"/>
      <c r="C350" s="192"/>
      <c r="D350" s="192"/>
      <c r="E350" s="192"/>
      <c r="F350" s="192"/>
      <c r="G350" s="192"/>
      <c r="H350" s="192"/>
      <c r="I350" s="192"/>
      <c r="J350" s="192"/>
      <c r="K350" s="192"/>
      <c r="L350" s="192"/>
      <c r="M350" s="192"/>
      <c r="N350" s="192"/>
      <c r="O350" s="192"/>
      <c r="P350" s="192"/>
      <c r="Q350" s="192"/>
      <c r="R350" s="192"/>
      <c r="S350" s="192"/>
      <c r="T350" s="192"/>
      <c r="U350" s="192"/>
      <c r="V350" s="192"/>
      <c r="W350" s="192"/>
      <c r="X350" s="192"/>
      <c r="Y350" s="192"/>
      <c r="Z350" s="192"/>
      <c r="AA350" s="192"/>
      <c r="AB350" s="192"/>
      <c r="AC350" s="192"/>
      <c r="AD350" s="192"/>
      <c r="AE350" s="192"/>
      <c r="AF350" s="192"/>
      <c r="AG350" s="192"/>
      <c r="AH350" s="192"/>
      <c r="AI350" s="192"/>
      <c r="AJ350" s="192"/>
      <c r="AK350" s="192"/>
      <c r="AL350" s="192"/>
      <c r="AM350" s="192"/>
    </row>
    <row r="351" spans="2:39" x14ac:dyDescent="0.2">
      <c r="B351" s="192"/>
      <c r="C351" s="192"/>
      <c r="D351" s="192"/>
      <c r="E351" s="192"/>
      <c r="F351" s="192"/>
      <c r="G351" s="192"/>
      <c r="H351" s="192"/>
      <c r="I351" s="192"/>
      <c r="J351" s="192"/>
      <c r="K351" s="192"/>
      <c r="L351" s="192"/>
      <c r="M351" s="192"/>
      <c r="N351" s="192"/>
      <c r="O351" s="192"/>
      <c r="P351" s="192"/>
      <c r="Q351" s="192"/>
      <c r="R351" s="192"/>
      <c r="S351" s="192"/>
      <c r="T351" s="192"/>
      <c r="U351" s="192"/>
      <c r="V351" s="192"/>
      <c r="W351" s="192"/>
      <c r="X351" s="192"/>
      <c r="Y351" s="192"/>
      <c r="Z351" s="192"/>
      <c r="AA351" s="192"/>
      <c r="AB351" s="192"/>
      <c r="AC351" s="192"/>
      <c r="AD351" s="192"/>
      <c r="AE351" s="192"/>
      <c r="AF351" s="192"/>
      <c r="AG351" s="192"/>
      <c r="AH351" s="192"/>
      <c r="AI351" s="192"/>
      <c r="AJ351" s="192"/>
      <c r="AK351" s="192"/>
      <c r="AL351" s="192"/>
      <c r="AM351" s="192"/>
    </row>
    <row r="352" spans="2:39" x14ac:dyDescent="0.2">
      <c r="B352" s="192"/>
      <c r="C352" s="192"/>
      <c r="D352" s="192"/>
      <c r="E352" s="192"/>
      <c r="F352" s="192"/>
      <c r="G352" s="192"/>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row>
    <row r="353" spans="2:39" x14ac:dyDescent="0.2">
      <c r="B353" s="192"/>
      <c r="C353" s="192"/>
      <c r="D353" s="192"/>
      <c r="E353" s="192"/>
      <c r="F353" s="192"/>
      <c r="G353" s="192"/>
      <c r="H353" s="192"/>
      <c r="I353" s="192"/>
      <c r="J353" s="192"/>
      <c r="K353" s="192"/>
      <c r="L353" s="192"/>
      <c r="M353" s="192"/>
      <c r="N353" s="192"/>
      <c r="O353" s="192"/>
      <c r="P353" s="192"/>
      <c r="Q353" s="192"/>
      <c r="R353" s="192"/>
      <c r="S353" s="192"/>
      <c r="T353" s="192"/>
      <c r="U353" s="192"/>
      <c r="V353" s="192"/>
      <c r="W353" s="192"/>
      <c r="X353" s="192"/>
      <c r="Y353" s="192"/>
      <c r="Z353" s="192"/>
      <c r="AA353" s="192"/>
      <c r="AB353" s="192"/>
      <c r="AC353" s="192"/>
      <c r="AD353" s="192"/>
      <c r="AE353" s="192"/>
      <c r="AF353" s="192"/>
      <c r="AG353" s="192"/>
      <c r="AH353" s="192"/>
      <c r="AI353" s="192"/>
      <c r="AJ353" s="192"/>
      <c r="AK353" s="192"/>
      <c r="AL353" s="192"/>
      <c r="AM353" s="192"/>
    </row>
    <row r="354" spans="2:39" x14ac:dyDescent="0.2">
      <c r="B354" s="192"/>
      <c r="C354" s="192"/>
      <c r="D354" s="192"/>
      <c r="E354" s="192"/>
      <c r="F354" s="192"/>
      <c r="G354" s="192"/>
      <c r="H354" s="192"/>
      <c r="I354" s="192"/>
      <c r="J354" s="192"/>
      <c r="K354" s="192"/>
      <c r="L354" s="192"/>
      <c r="M354" s="192"/>
      <c r="N354" s="192"/>
      <c r="O354" s="192"/>
      <c r="P354" s="192"/>
      <c r="Q354" s="192"/>
      <c r="R354" s="192"/>
      <c r="S354" s="192"/>
      <c r="T354" s="192"/>
      <c r="U354" s="192"/>
      <c r="V354" s="192"/>
      <c r="W354" s="192"/>
      <c r="X354" s="192"/>
      <c r="Y354" s="192"/>
      <c r="Z354" s="192"/>
      <c r="AA354" s="192"/>
      <c r="AB354" s="192"/>
      <c r="AC354" s="192"/>
      <c r="AD354" s="192"/>
      <c r="AE354" s="192"/>
      <c r="AF354" s="192"/>
      <c r="AG354" s="192"/>
      <c r="AH354" s="192"/>
      <c r="AI354" s="192"/>
      <c r="AJ354" s="192"/>
      <c r="AK354" s="192"/>
      <c r="AL354" s="192"/>
      <c r="AM354" s="192"/>
    </row>
    <row r="355" spans="2:39" x14ac:dyDescent="0.2">
      <c r="B355" s="192"/>
      <c r="C355" s="192"/>
      <c r="D355" s="192"/>
      <c r="E355" s="192"/>
      <c r="F355" s="192"/>
      <c r="G355" s="192"/>
      <c r="H355" s="192"/>
      <c r="I355" s="192"/>
      <c r="J355" s="192"/>
      <c r="K355" s="192"/>
      <c r="L355" s="192"/>
      <c r="M355" s="192"/>
      <c r="N355" s="192"/>
      <c r="O355" s="192"/>
      <c r="P355" s="192"/>
      <c r="Q355" s="192"/>
      <c r="R355" s="192"/>
      <c r="S355" s="192"/>
      <c r="T355" s="192"/>
      <c r="U355" s="192"/>
      <c r="V355" s="192"/>
      <c r="W355" s="192"/>
      <c r="X355" s="192"/>
      <c r="Y355" s="192"/>
      <c r="Z355" s="192"/>
      <c r="AA355" s="192"/>
      <c r="AB355" s="192"/>
      <c r="AC355" s="192"/>
      <c r="AD355" s="192"/>
      <c r="AE355" s="192"/>
      <c r="AF355" s="192"/>
      <c r="AG355" s="192"/>
      <c r="AH355" s="192"/>
      <c r="AI355" s="192"/>
      <c r="AJ355" s="192"/>
      <c r="AK355" s="192"/>
      <c r="AL355" s="192"/>
      <c r="AM355" s="192"/>
    </row>
    <row r="356" spans="2:39" x14ac:dyDescent="0.2">
      <c r="B356" s="192"/>
      <c r="C356" s="192"/>
      <c r="D356" s="192"/>
      <c r="E356" s="192"/>
      <c r="F356" s="192"/>
      <c r="G356" s="192"/>
      <c r="H356" s="192"/>
      <c r="I356" s="192"/>
      <c r="J356" s="192"/>
      <c r="K356" s="192"/>
      <c r="L356" s="192"/>
      <c r="M356" s="192"/>
      <c r="N356" s="192"/>
      <c r="O356" s="192"/>
      <c r="P356" s="192"/>
      <c r="Q356" s="192"/>
      <c r="R356" s="192"/>
      <c r="S356" s="192"/>
      <c r="T356" s="192"/>
      <c r="U356" s="192"/>
      <c r="V356" s="192"/>
      <c r="W356" s="192"/>
      <c r="X356" s="192"/>
      <c r="Y356" s="192"/>
      <c r="Z356" s="192"/>
      <c r="AA356" s="192"/>
      <c r="AB356" s="192"/>
      <c r="AC356" s="192"/>
      <c r="AD356" s="192"/>
      <c r="AE356" s="192"/>
      <c r="AF356" s="192"/>
      <c r="AG356" s="192"/>
      <c r="AH356" s="192"/>
      <c r="AI356" s="192"/>
      <c r="AJ356" s="192"/>
      <c r="AK356" s="192"/>
      <c r="AL356" s="192"/>
      <c r="AM356" s="192"/>
    </row>
    <row r="357" spans="2:39" x14ac:dyDescent="0.2">
      <c r="B357" s="192"/>
      <c r="C357" s="192"/>
      <c r="D357" s="192"/>
      <c r="E357" s="192"/>
      <c r="F357" s="192"/>
      <c r="G357" s="192"/>
      <c r="H357" s="192"/>
      <c r="I357" s="192"/>
      <c r="J357" s="192"/>
      <c r="K357" s="192"/>
      <c r="L357" s="192"/>
      <c r="M357" s="192"/>
      <c r="N357" s="192"/>
      <c r="O357" s="192"/>
      <c r="P357" s="192"/>
      <c r="Q357" s="192"/>
      <c r="R357" s="192"/>
      <c r="S357" s="192"/>
      <c r="T357" s="192"/>
      <c r="U357" s="192"/>
      <c r="V357" s="192"/>
      <c r="W357" s="192"/>
      <c r="X357" s="192"/>
      <c r="Y357" s="192"/>
      <c r="Z357" s="192"/>
      <c r="AA357" s="192"/>
      <c r="AB357" s="192"/>
      <c r="AC357" s="192"/>
      <c r="AD357" s="192"/>
      <c r="AE357" s="192"/>
      <c r="AF357" s="192"/>
      <c r="AG357" s="192"/>
      <c r="AH357" s="192"/>
      <c r="AI357" s="192"/>
      <c r="AJ357" s="192"/>
      <c r="AK357" s="192"/>
      <c r="AL357" s="192"/>
      <c r="AM357" s="192"/>
    </row>
    <row r="358" spans="2:39" x14ac:dyDescent="0.2">
      <c r="B358" s="192"/>
      <c r="C358" s="192"/>
      <c r="D358" s="192"/>
      <c r="E358" s="192"/>
      <c r="F358" s="192"/>
      <c r="G358" s="192"/>
      <c r="H358" s="192"/>
      <c r="I358" s="192"/>
      <c r="J358" s="192"/>
      <c r="K358" s="192"/>
      <c r="L358" s="192"/>
      <c r="M358" s="192"/>
      <c r="N358" s="192"/>
      <c r="O358" s="192"/>
      <c r="P358" s="192"/>
      <c r="Q358" s="192"/>
      <c r="R358" s="192"/>
      <c r="S358" s="192"/>
      <c r="T358" s="192"/>
      <c r="U358" s="192"/>
      <c r="V358" s="192"/>
      <c r="W358" s="192"/>
      <c r="X358" s="192"/>
      <c r="Y358" s="192"/>
      <c r="Z358" s="192"/>
      <c r="AA358" s="192"/>
      <c r="AB358" s="192"/>
      <c r="AC358" s="192"/>
      <c r="AD358" s="192"/>
      <c r="AE358" s="192"/>
      <c r="AF358" s="192"/>
      <c r="AG358" s="192"/>
      <c r="AH358" s="192"/>
      <c r="AI358" s="192"/>
      <c r="AJ358" s="192"/>
      <c r="AK358" s="192"/>
      <c r="AL358" s="192"/>
      <c r="AM358" s="192"/>
    </row>
    <row r="359" spans="2:39" x14ac:dyDescent="0.2">
      <c r="B359" s="192"/>
      <c r="C359" s="192"/>
      <c r="D359" s="192"/>
      <c r="E359" s="192"/>
      <c r="F359" s="192"/>
      <c r="G359" s="192"/>
      <c r="H359" s="192"/>
      <c r="I359" s="192"/>
      <c r="J359" s="192"/>
      <c r="K359" s="192"/>
      <c r="L359" s="192"/>
      <c r="M359" s="192"/>
      <c r="N359" s="192"/>
      <c r="O359" s="192"/>
      <c r="P359" s="192"/>
      <c r="Q359" s="192"/>
      <c r="R359" s="192"/>
      <c r="S359" s="192"/>
      <c r="T359" s="192"/>
      <c r="U359" s="192"/>
      <c r="V359" s="192"/>
      <c r="W359" s="192"/>
      <c r="X359" s="192"/>
      <c r="Y359" s="192"/>
      <c r="Z359" s="192"/>
      <c r="AA359" s="192"/>
      <c r="AB359" s="192"/>
      <c r="AC359" s="192"/>
      <c r="AD359" s="192"/>
      <c r="AE359" s="192"/>
      <c r="AF359" s="192"/>
      <c r="AG359" s="192"/>
      <c r="AH359" s="192"/>
      <c r="AI359" s="192"/>
      <c r="AJ359" s="192"/>
      <c r="AK359" s="192"/>
      <c r="AL359" s="192"/>
      <c r="AM359" s="192"/>
    </row>
    <row r="360" spans="2:39" x14ac:dyDescent="0.2">
      <c r="B360" s="192"/>
      <c r="C360" s="192"/>
      <c r="D360" s="192"/>
      <c r="E360" s="192"/>
      <c r="F360" s="192"/>
      <c r="G360" s="192"/>
      <c r="H360" s="192"/>
      <c r="I360" s="192"/>
      <c r="J360" s="192"/>
      <c r="K360" s="192"/>
      <c r="L360" s="192"/>
      <c r="M360" s="192"/>
      <c r="N360" s="192"/>
      <c r="O360" s="192"/>
      <c r="P360" s="192"/>
      <c r="Q360" s="192"/>
      <c r="R360" s="192"/>
      <c r="S360" s="192"/>
      <c r="T360" s="192"/>
      <c r="U360" s="192"/>
      <c r="V360" s="192"/>
      <c r="W360" s="192"/>
      <c r="X360" s="192"/>
      <c r="Y360" s="192"/>
      <c r="Z360" s="192"/>
      <c r="AA360" s="192"/>
      <c r="AB360" s="192"/>
      <c r="AC360" s="192"/>
      <c r="AD360" s="192"/>
      <c r="AE360" s="192"/>
      <c r="AF360" s="192"/>
      <c r="AG360" s="192"/>
      <c r="AH360" s="192"/>
      <c r="AI360" s="192"/>
      <c r="AJ360" s="192"/>
      <c r="AK360" s="192"/>
      <c r="AL360" s="192"/>
      <c r="AM360" s="192"/>
    </row>
    <row r="361" spans="2:39" x14ac:dyDescent="0.2">
      <c r="B361" s="192"/>
      <c r="C361" s="192"/>
      <c r="D361" s="192"/>
      <c r="E361" s="192"/>
      <c r="F361" s="192"/>
      <c r="G361" s="192"/>
      <c r="H361" s="192"/>
      <c r="I361" s="192"/>
      <c r="J361" s="192"/>
      <c r="K361" s="192"/>
      <c r="L361" s="192"/>
      <c r="M361" s="192"/>
      <c r="N361" s="192"/>
      <c r="O361" s="192"/>
      <c r="P361" s="192"/>
      <c r="Q361" s="192"/>
      <c r="R361" s="192"/>
      <c r="S361" s="192"/>
      <c r="T361" s="192"/>
      <c r="U361" s="192"/>
      <c r="V361" s="192"/>
      <c r="W361" s="192"/>
      <c r="X361" s="192"/>
      <c r="Y361" s="192"/>
      <c r="Z361" s="192"/>
      <c r="AA361" s="192"/>
      <c r="AB361" s="192"/>
      <c r="AC361" s="192"/>
      <c r="AD361" s="192"/>
      <c r="AE361" s="192"/>
      <c r="AF361" s="192"/>
      <c r="AG361" s="192"/>
      <c r="AH361" s="192"/>
      <c r="AI361" s="192"/>
      <c r="AJ361" s="192"/>
      <c r="AK361" s="192"/>
      <c r="AL361" s="192"/>
      <c r="AM361" s="192"/>
    </row>
    <row r="362" spans="2:39" x14ac:dyDescent="0.2">
      <c r="B362" s="192"/>
      <c r="C362" s="192"/>
      <c r="D362" s="192"/>
      <c r="E362" s="192"/>
      <c r="F362" s="192"/>
      <c r="G362" s="192"/>
      <c r="H362" s="192"/>
      <c r="I362" s="192"/>
      <c r="J362" s="192"/>
      <c r="K362" s="192"/>
      <c r="L362" s="192"/>
      <c r="M362" s="192"/>
      <c r="N362" s="192"/>
      <c r="O362" s="192"/>
      <c r="P362" s="192"/>
      <c r="Q362" s="192"/>
      <c r="R362" s="192"/>
      <c r="S362" s="192"/>
      <c r="T362" s="192"/>
      <c r="U362" s="192"/>
      <c r="V362" s="192"/>
      <c r="W362" s="192"/>
      <c r="X362" s="192"/>
      <c r="Y362" s="192"/>
      <c r="Z362" s="192"/>
      <c r="AA362" s="192"/>
      <c r="AB362" s="192"/>
      <c r="AC362" s="192"/>
      <c r="AD362" s="192"/>
      <c r="AE362" s="192"/>
      <c r="AF362" s="192"/>
      <c r="AG362" s="192"/>
      <c r="AH362" s="192"/>
      <c r="AI362" s="192"/>
      <c r="AJ362" s="192"/>
      <c r="AK362" s="192"/>
      <c r="AL362" s="192"/>
      <c r="AM362" s="192"/>
    </row>
    <row r="363" spans="2:39" x14ac:dyDescent="0.2">
      <c r="B363" s="192"/>
      <c r="C363" s="192"/>
      <c r="D363" s="192"/>
      <c r="E363" s="192"/>
      <c r="F363" s="192"/>
      <c r="G363" s="192"/>
      <c r="H363" s="192"/>
      <c r="I363" s="192"/>
      <c r="J363" s="192"/>
      <c r="K363" s="192"/>
      <c r="L363" s="192"/>
      <c r="M363" s="192"/>
      <c r="N363" s="192"/>
      <c r="O363" s="192"/>
      <c r="P363" s="192"/>
      <c r="Q363" s="192"/>
      <c r="R363" s="192"/>
      <c r="S363" s="192"/>
      <c r="T363" s="192"/>
      <c r="U363" s="192"/>
      <c r="V363" s="192"/>
      <c r="W363" s="192"/>
      <c r="X363" s="192"/>
      <c r="Y363" s="192"/>
      <c r="Z363" s="192"/>
      <c r="AA363" s="192"/>
      <c r="AB363" s="192"/>
      <c r="AC363" s="192"/>
      <c r="AD363" s="192"/>
      <c r="AE363" s="192"/>
      <c r="AF363" s="192"/>
      <c r="AG363" s="192"/>
      <c r="AH363" s="192"/>
      <c r="AI363" s="192"/>
      <c r="AJ363" s="192"/>
      <c r="AK363" s="192"/>
      <c r="AL363" s="192"/>
      <c r="AM363" s="192"/>
    </row>
    <row r="364" spans="2:39" x14ac:dyDescent="0.2">
      <c r="B364" s="192"/>
      <c r="C364" s="192"/>
      <c r="D364" s="192"/>
      <c r="E364" s="192"/>
      <c r="F364" s="192"/>
      <c r="G364" s="192"/>
      <c r="H364" s="192"/>
      <c r="I364" s="192"/>
      <c r="J364" s="192"/>
      <c r="K364" s="192"/>
      <c r="L364" s="192"/>
      <c r="M364" s="192"/>
      <c r="N364" s="192"/>
      <c r="O364" s="192"/>
      <c r="P364" s="192"/>
      <c r="Q364" s="192"/>
      <c r="R364" s="192"/>
      <c r="S364" s="192"/>
      <c r="T364" s="192"/>
      <c r="U364" s="192"/>
      <c r="V364" s="192"/>
      <c r="W364" s="192"/>
      <c r="X364" s="192"/>
      <c r="Y364" s="192"/>
      <c r="Z364" s="192"/>
      <c r="AA364" s="192"/>
      <c r="AB364" s="192"/>
      <c r="AC364" s="192"/>
      <c r="AD364" s="192"/>
      <c r="AE364" s="192"/>
      <c r="AF364" s="192"/>
      <c r="AG364" s="192"/>
      <c r="AH364" s="192"/>
      <c r="AI364" s="192"/>
      <c r="AJ364" s="192"/>
      <c r="AK364" s="192"/>
      <c r="AL364" s="192"/>
      <c r="AM364" s="192"/>
    </row>
    <row r="365" spans="2:39" x14ac:dyDescent="0.2">
      <c r="B365" s="192"/>
      <c r="C365" s="192"/>
      <c r="D365" s="192"/>
      <c r="E365" s="192"/>
      <c r="F365" s="192"/>
      <c r="G365" s="192"/>
      <c r="H365" s="192"/>
      <c r="I365" s="192"/>
      <c r="J365" s="192"/>
      <c r="K365" s="192"/>
      <c r="L365" s="192"/>
      <c r="M365" s="192"/>
      <c r="N365" s="192"/>
      <c r="O365" s="192"/>
      <c r="P365" s="192"/>
      <c r="Q365" s="192"/>
      <c r="R365" s="192"/>
      <c r="S365" s="192"/>
      <c r="T365" s="192"/>
      <c r="U365" s="192"/>
      <c r="V365" s="192"/>
      <c r="W365" s="192"/>
      <c r="X365" s="192"/>
      <c r="Y365" s="192"/>
      <c r="Z365" s="192"/>
      <c r="AA365" s="192"/>
      <c r="AB365" s="192"/>
      <c r="AC365" s="192"/>
      <c r="AD365" s="192"/>
      <c r="AE365" s="192"/>
      <c r="AF365" s="192"/>
      <c r="AG365" s="192"/>
      <c r="AH365" s="192"/>
      <c r="AI365" s="192"/>
      <c r="AJ365" s="192"/>
      <c r="AK365" s="192"/>
      <c r="AL365" s="192"/>
      <c r="AM365" s="192"/>
    </row>
    <row r="366" spans="2:39" x14ac:dyDescent="0.2">
      <c r="B366" s="192"/>
      <c r="C366" s="192"/>
      <c r="D366" s="192"/>
      <c r="E366" s="192"/>
      <c r="F366" s="192"/>
      <c r="G366" s="192"/>
      <c r="H366" s="192"/>
      <c r="I366" s="192"/>
      <c r="J366" s="192"/>
      <c r="K366" s="192"/>
      <c r="L366" s="192"/>
      <c r="M366" s="192"/>
      <c r="N366" s="192"/>
      <c r="O366" s="192"/>
      <c r="P366" s="192"/>
      <c r="Q366" s="192"/>
      <c r="R366" s="192"/>
      <c r="S366" s="192"/>
      <c r="T366" s="192"/>
      <c r="U366" s="192"/>
      <c r="V366" s="192"/>
      <c r="W366" s="192"/>
      <c r="X366" s="192"/>
      <c r="Y366" s="192"/>
      <c r="Z366" s="192"/>
      <c r="AA366" s="192"/>
      <c r="AB366" s="192"/>
      <c r="AC366" s="192"/>
      <c r="AD366" s="192"/>
      <c r="AE366" s="192"/>
      <c r="AF366" s="192"/>
      <c r="AG366" s="192"/>
      <c r="AH366" s="192"/>
      <c r="AI366" s="192"/>
      <c r="AJ366" s="192"/>
      <c r="AK366" s="192"/>
      <c r="AL366" s="192"/>
      <c r="AM366" s="192"/>
    </row>
    <row r="367" spans="2:39" x14ac:dyDescent="0.2">
      <c r="B367" s="192"/>
      <c r="C367" s="192"/>
      <c r="D367" s="192"/>
      <c r="E367" s="192"/>
      <c r="F367" s="192"/>
      <c r="G367" s="192"/>
      <c r="H367" s="192"/>
      <c r="I367" s="192"/>
      <c r="J367" s="192"/>
      <c r="K367" s="192"/>
      <c r="L367" s="192"/>
      <c r="M367" s="192"/>
      <c r="N367" s="192"/>
      <c r="O367" s="192"/>
      <c r="P367" s="192"/>
      <c r="Q367" s="192"/>
      <c r="R367" s="192"/>
      <c r="S367" s="192"/>
      <c r="T367" s="192"/>
      <c r="U367" s="192"/>
      <c r="V367" s="192"/>
      <c r="W367" s="192"/>
      <c r="X367" s="192"/>
      <c r="Y367" s="192"/>
      <c r="Z367" s="192"/>
      <c r="AA367" s="192"/>
      <c r="AB367" s="192"/>
      <c r="AC367" s="192"/>
      <c r="AD367" s="192"/>
      <c r="AE367" s="192"/>
      <c r="AF367" s="192"/>
      <c r="AG367" s="192"/>
      <c r="AH367" s="192"/>
      <c r="AI367" s="192"/>
      <c r="AJ367" s="192"/>
      <c r="AK367" s="192"/>
      <c r="AL367" s="192"/>
      <c r="AM367" s="192"/>
    </row>
    <row r="368" spans="2:39" x14ac:dyDescent="0.2">
      <c r="B368" s="192"/>
      <c r="C368" s="192"/>
      <c r="D368" s="192"/>
      <c r="E368" s="192"/>
      <c r="F368" s="192"/>
      <c r="G368" s="192"/>
      <c r="H368" s="192"/>
      <c r="I368" s="192"/>
      <c r="J368" s="192"/>
      <c r="K368" s="192"/>
      <c r="L368" s="192"/>
      <c r="M368" s="192"/>
      <c r="N368" s="192"/>
      <c r="O368" s="192"/>
      <c r="P368" s="192"/>
      <c r="Q368" s="192"/>
      <c r="R368" s="192"/>
      <c r="S368" s="192"/>
      <c r="T368" s="192"/>
      <c r="U368" s="192"/>
      <c r="V368" s="192"/>
      <c r="W368" s="192"/>
      <c r="X368" s="192"/>
      <c r="Y368" s="192"/>
      <c r="Z368" s="192"/>
      <c r="AA368" s="192"/>
      <c r="AB368" s="192"/>
      <c r="AC368" s="192"/>
      <c r="AD368" s="192"/>
      <c r="AE368" s="192"/>
      <c r="AF368" s="192"/>
      <c r="AG368" s="192"/>
      <c r="AH368" s="192"/>
      <c r="AI368" s="192"/>
      <c r="AJ368" s="192"/>
      <c r="AK368" s="192"/>
      <c r="AL368" s="192"/>
      <c r="AM368" s="192"/>
    </row>
    <row r="369" spans="2:39" x14ac:dyDescent="0.2">
      <c r="B369" s="192"/>
      <c r="C369" s="192"/>
      <c r="D369" s="192"/>
      <c r="E369" s="192"/>
      <c r="F369" s="192"/>
      <c r="G369" s="192"/>
      <c r="H369" s="192"/>
      <c r="I369" s="192"/>
      <c r="J369" s="192"/>
      <c r="K369" s="192"/>
      <c r="L369" s="192"/>
      <c r="M369" s="192"/>
      <c r="N369" s="192"/>
      <c r="O369" s="192"/>
      <c r="P369" s="192"/>
      <c r="Q369" s="192"/>
      <c r="R369" s="192"/>
      <c r="S369" s="192"/>
      <c r="T369" s="192"/>
      <c r="U369" s="192"/>
      <c r="V369" s="192"/>
      <c r="W369" s="192"/>
      <c r="X369" s="192"/>
      <c r="Y369" s="192"/>
      <c r="Z369" s="192"/>
      <c r="AA369" s="192"/>
      <c r="AB369" s="192"/>
      <c r="AC369" s="192"/>
      <c r="AD369" s="192"/>
      <c r="AE369" s="192"/>
      <c r="AF369" s="192"/>
      <c r="AG369" s="192"/>
      <c r="AH369" s="192"/>
      <c r="AI369" s="192"/>
      <c r="AJ369" s="192"/>
      <c r="AK369" s="192"/>
      <c r="AL369" s="192"/>
      <c r="AM369" s="192"/>
    </row>
    <row r="370" spans="2:39" x14ac:dyDescent="0.2">
      <c r="B370" s="192"/>
      <c r="C370" s="192"/>
      <c r="D370" s="192"/>
      <c r="E370" s="192"/>
      <c r="F370" s="192"/>
      <c r="G370" s="192"/>
      <c r="H370" s="192"/>
      <c r="I370" s="192"/>
      <c r="J370" s="192"/>
      <c r="K370" s="192"/>
      <c r="L370" s="192"/>
      <c r="M370" s="192"/>
      <c r="N370" s="192"/>
      <c r="O370" s="192"/>
      <c r="P370" s="192"/>
      <c r="Q370" s="192"/>
      <c r="R370" s="192"/>
      <c r="S370" s="192"/>
      <c r="T370" s="192"/>
      <c r="U370" s="192"/>
      <c r="V370" s="192"/>
      <c r="W370" s="192"/>
      <c r="X370" s="192"/>
      <c r="Y370" s="192"/>
      <c r="Z370" s="192"/>
      <c r="AA370" s="192"/>
      <c r="AB370" s="192"/>
      <c r="AC370" s="192"/>
      <c r="AD370" s="192"/>
      <c r="AE370" s="192"/>
      <c r="AF370" s="192"/>
      <c r="AG370" s="192"/>
      <c r="AH370" s="192"/>
      <c r="AI370" s="192"/>
      <c r="AJ370" s="192"/>
      <c r="AK370" s="192"/>
      <c r="AL370" s="192"/>
      <c r="AM370" s="192"/>
    </row>
    <row r="371" spans="2:39" x14ac:dyDescent="0.2">
      <c r="B371" s="192"/>
      <c r="C371" s="192"/>
      <c r="D371" s="192"/>
      <c r="E371" s="192"/>
      <c r="F371" s="192"/>
      <c r="G371" s="192"/>
      <c r="H371" s="192"/>
      <c r="I371" s="192"/>
      <c r="J371" s="192"/>
      <c r="K371" s="192"/>
      <c r="L371" s="192"/>
      <c r="M371" s="192"/>
      <c r="N371" s="192"/>
      <c r="O371" s="192"/>
      <c r="P371" s="192"/>
      <c r="Q371" s="192"/>
      <c r="R371" s="192"/>
      <c r="S371" s="192"/>
      <c r="T371" s="192"/>
      <c r="U371" s="192"/>
      <c r="V371" s="192"/>
      <c r="W371" s="192"/>
      <c r="X371" s="192"/>
      <c r="Y371" s="192"/>
      <c r="Z371" s="192"/>
      <c r="AA371" s="192"/>
      <c r="AB371" s="192"/>
      <c r="AC371" s="192"/>
      <c r="AD371" s="192"/>
      <c r="AE371" s="192"/>
      <c r="AF371" s="192"/>
      <c r="AG371" s="192"/>
      <c r="AH371" s="192"/>
      <c r="AI371" s="192"/>
      <c r="AJ371" s="192"/>
      <c r="AK371" s="192"/>
      <c r="AL371" s="192"/>
      <c r="AM371" s="192"/>
    </row>
    <row r="372" spans="2:39" x14ac:dyDescent="0.2">
      <c r="B372" s="192"/>
      <c r="C372" s="192"/>
      <c r="D372" s="192"/>
      <c r="E372" s="192"/>
      <c r="F372" s="192"/>
      <c r="G372" s="192"/>
      <c r="H372" s="192"/>
      <c r="I372" s="192"/>
      <c r="J372" s="192"/>
      <c r="K372" s="192"/>
      <c r="L372" s="192"/>
      <c r="M372" s="192"/>
      <c r="N372" s="192"/>
      <c r="O372" s="192"/>
      <c r="P372" s="192"/>
      <c r="Q372" s="192"/>
      <c r="R372" s="192"/>
      <c r="S372" s="192"/>
      <c r="T372" s="192"/>
      <c r="U372" s="192"/>
      <c r="V372" s="192"/>
      <c r="W372" s="192"/>
      <c r="X372" s="192"/>
      <c r="Y372" s="192"/>
      <c r="Z372" s="192"/>
      <c r="AA372" s="192"/>
      <c r="AB372" s="192"/>
      <c r="AC372" s="192"/>
      <c r="AD372" s="192"/>
      <c r="AE372" s="192"/>
      <c r="AF372" s="192"/>
      <c r="AG372" s="192"/>
      <c r="AH372" s="192"/>
      <c r="AI372" s="192"/>
      <c r="AJ372" s="192"/>
      <c r="AK372" s="192"/>
      <c r="AL372" s="192"/>
      <c r="AM372" s="192"/>
    </row>
    <row r="373" spans="2:39" x14ac:dyDescent="0.2">
      <c r="B373" s="192"/>
      <c r="C373" s="192"/>
      <c r="D373" s="192"/>
      <c r="E373" s="192"/>
      <c r="F373" s="192"/>
      <c r="G373" s="192"/>
      <c r="H373" s="192"/>
      <c r="I373" s="192"/>
      <c r="J373" s="192"/>
      <c r="K373" s="192"/>
      <c r="L373" s="192"/>
      <c r="M373" s="192"/>
      <c r="N373" s="192"/>
      <c r="O373" s="192"/>
      <c r="P373" s="192"/>
      <c r="Q373" s="192"/>
      <c r="R373" s="192"/>
      <c r="S373" s="192"/>
      <c r="T373" s="192"/>
      <c r="U373" s="192"/>
      <c r="V373" s="192"/>
      <c r="W373" s="192"/>
      <c r="X373" s="192"/>
      <c r="Y373" s="192"/>
      <c r="Z373" s="192"/>
      <c r="AA373" s="192"/>
      <c r="AB373" s="192"/>
      <c r="AC373" s="192"/>
      <c r="AD373" s="192"/>
      <c r="AE373" s="192"/>
      <c r="AF373" s="192"/>
      <c r="AG373" s="192"/>
      <c r="AH373" s="192"/>
      <c r="AI373" s="192"/>
      <c r="AJ373" s="192"/>
      <c r="AK373" s="192"/>
      <c r="AL373" s="192"/>
      <c r="AM373" s="192"/>
    </row>
    <row r="374" spans="2:39" x14ac:dyDescent="0.2">
      <c r="B374" s="192"/>
      <c r="C374" s="192"/>
      <c r="D374" s="192"/>
      <c r="E374" s="192"/>
      <c r="F374" s="192"/>
      <c r="G374" s="192"/>
      <c r="H374" s="192"/>
      <c r="I374" s="192"/>
      <c r="J374" s="192"/>
      <c r="K374" s="192"/>
      <c r="L374" s="192"/>
      <c r="M374" s="192"/>
      <c r="N374" s="192"/>
      <c r="O374" s="192"/>
      <c r="P374" s="192"/>
      <c r="Q374" s="192"/>
      <c r="R374" s="192"/>
      <c r="S374" s="192"/>
      <c r="T374" s="192"/>
      <c r="U374" s="192"/>
      <c r="V374" s="192"/>
      <c r="W374" s="192"/>
      <c r="X374" s="192"/>
      <c r="Y374" s="192"/>
      <c r="Z374" s="192"/>
      <c r="AA374" s="192"/>
      <c r="AB374" s="192"/>
      <c r="AC374" s="192"/>
      <c r="AD374" s="192"/>
      <c r="AE374" s="192"/>
      <c r="AF374" s="192"/>
      <c r="AG374" s="192"/>
      <c r="AH374" s="192"/>
      <c r="AI374" s="192"/>
      <c r="AJ374" s="192"/>
      <c r="AK374" s="192"/>
      <c r="AL374" s="192"/>
      <c r="AM374" s="192"/>
    </row>
    <row r="375" spans="2:39" x14ac:dyDescent="0.2">
      <c r="B375" s="192"/>
      <c r="C375" s="192"/>
      <c r="D375" s="192"/>
      <c r="E375" s="192"/>
      <c r="F375" s="192"/>
      <c r="G375" s="192"/>
      <c r="H375" s="192"/>
      <c r="I375" s="192"/>
      <c r="J375" s="192"/>
      <c r="K375" s="192"/>
      <c r="L375" s="192"/>
      <c r="M375" s="192"/>
      <c r="N375" s="192"/>
      <c r="O375" s="192"/>
      <c r="P375" s="192"/>
      <c r="Q375" s="192"/>
      <c r="R375" s="192"/>
      <c r="S375" s="192"/>
      <c r="T375" s="192"/>
      <c r="U375" s="192"/>
      <c r="V375" s="192"/>
      <c r="W375" s="192"/>
      <c r="X375" s="192"/>
      <c r="Y375" s="192"/>
      <c r="Z375" s="192"/>
      <c r="AA375" s="192"/>
      <c r="AB375" s="192"/>
      <c r="AC375" s="192"/>
      <c r="AD375" s="192"/>
      <c r="AE375" s="192"/>
      <c r="AF375" s="192"/>
      <c r="AG375" s="192"/>
      <c r="AH375" s="192"/>
      <c r="AI375" s="192"/>
      <c r="AJ375" s="192"/>
      <c r="AK375" s="192"/>
      <c r="AL375" s="192"/>
      <c r="AM375" s="192"/>
    </row>
    <row r="376" spans="2:39" x14ac:dyDescent="0.2">
      <c r="B376" s="192"/>
      <c r="C376" s="192"/>
      <c r="D376" s="192"/>
      <c r="E376" s="192"/>
      <c r="F376" s="192"/>
      <c r="G376" s="192"/>
      <c r="H376" s="192"/>
      <c r="I376" s="192"/>
      <c r="J376" s="192"/>
      <c r="K376" s="192"/>
      <c r="L376" s="192"/>
      <c r="M376" s="192"/>
      <c r="N376" s="192"/>
      <c r="O376" s="192"/>
      <c r="P376" s="192"/>
      <c r="Q376" s="192"/>
      <c r="R376" s="192"/>
      <c r="S376" s="192"/>
      <c r="T376" s="192"/>
      <c r="U376" s="192"/>
      <c r="V376" s="192"/>
      <c r="W376" s="192"/>
      <c r="X376" s="192"/>
      <c r="Y376" s="192"/>
      <c r="Z376" s="192"/>
      <c r="AA376" s="192"/>
      <c r="AB376" s="192"/>
      <c r="AC376" s="192"/>
      <c r="AD376" s="192"/>
      <c r="AE376" s="192"/>
      <c r="AF376" s="192"/>
      <c r="AG376" s="192"/>
      <c r="AH376" s="192"/>
      <c r="AI376" s="192"/>
      <c r="AJ376" s="192"/>
      <c r="AK376" s="192"/>
      <c r="AL376" s="192"/>
      <c r="AM376" s="192"/>
    </row>
    <row r="377" spans="2:39" x14ac:dyDescent="0.2">
      <c r="B377" s="192"/>
      <c r="C377" s="192"/>
      <c r="D377" s="192"/>
      <c r="E377" s="192"/>
      <c r="F377" s="192"/>
      <c r="G377" s="192"/>
      <c r="H377" s="192"/>
      <c r="I377" s="192"/>
      <c r="J377" s="192"/>
      <c r="K377" s="192"/>
      <c r="L377" s="192"/>
      <c r="M377" s="192"/>
      <c r="N377" s="192"/>
      <c r="O377" s="192"/>
      <c r="P377" s="192"/>
      <c r="Q377" s="192"/>
      <c r="R377" s="192"/>
      <c r="S377" s="192"/>
      <c r="T377" s="192"/>
      <c r="U377" s="192"/>
      <c r="V377" s="192"/>
      <c r="W377" s="192"/>
      <c r="X377" s="192"/>
      <c r="Y377" s="192"/>
      <c r="Z377" s="192"/>
      <c r="AA377" s="192"/>
      <c r="AB377" s="192"/>
      <c r="AC377" s="192"/>
      <c r="AD377" s="192"/>
      <c r="AE377" s="192"/>
      <c r="AF377" s="192"/>
      <c r="AG377" s="192"/>
      <c r="AH377" s="192"/>
      <c r="AI377" s="192"/>
      <c r="AJ377" s="192"/>
      <c r="AK377" s="192"/>
      <c r="AL377" s="192"/>
      <c r="AM377" s="192"/>
    </row>
    <row r="378" spans="2:39" x14ac:dyDescent="0.2">
      <c r="B378" s="192"/>
      <c r="C378" s="192"/>
      <c r="D378" s="192"/>
      <c r="E378" s="192"/>
      <c r="F378" s="192"/>
      <c r="G378" s="192"/>
      <c r="H378" s="192"/>
      <c r="I378" s="192"/>
      <c r="J378" s="192"/>
      <c r="K378" s="192"/>
      <c r="L378" s="192"/>
      <c r="M378" s="192"/>
      <c r="N378" s="192"/>
      <c r="O378" s="192"/>
      <c r="P378" s="192"/>
      <c r="Q378" s="192"/>
      <c r="R378" s="192"/>
      <c r="S378" s="192"/>
      <c r="T378" s="192"/>
      <c r="U378" s="192"/>
      <c r="V378" s="192"/>
      <c r="W378" s="192"/>
      <c r="X378" s="192"/>
      <c r="Y378" s="192"/>
      <c r="Z378" s="192"/>
      <c r="AA378" s="192"/>
      <c r="AB378" s="192"/>
      <c r="AC378" s="192"/>
      <c r="AD378" s="192"/>
      <c r="AE378" s="192"/>
      <c r="AF378" s="192"/>
      <c r="AG378" s="192"/>
      <c r="AH378" s="192"/>
      <c r="AI378" s="192"/>
      <c r="AJ378" s="192"/>
      <c r="AK378" s="192"/>
      <c r="AL378" s="192"/>
      <c r="AM378" s="192"/>
    </row>
    <row r="379" spans="2:39" x14ac:dyDescent="0.2">
      <c r="B379" s="192"/>
      <c r="C379" s="192"/>
      <c r="D379" s="192"/>
      <c r="E379" s="192"/>
      <c r="F379" s="192"/>
      <c r="G379" s="192"/>
      <c r="H379" s="192"/>
      <c r="I379" s="192"/>
      <c r="J379" s="192"/>
      <c r="K379" s="192"/>
      <c r="L379" s="192"/>
      <c r="M379" s="192"/>
      <c r="N379" s="192"/>
      <c r="O379" s="192"/>
      <c r="P379" s="192"/>
      <c r="Q379" s="192"/>
      <c r="R379" s="192"/>
      <c r="S379" s="192"/>
      <c r="T379" s="192"/>
      <c r="U379" s="192"/>
      <c r="V379" s="192"/>
      <c r="W379" s="192"/>
      <c r="X379" s="192"/>
      <c r="Y379" s="192"/>
      <c r="Z379" s="192"/>
      <c r="AA379" s="192"/>
      <c r="AB379" s="192"/>
      <c r="AC379" s="192"/>
      <c r="AD379" s="192"/>
      <c r="AE379" s="192"/>
      <c r="AF379" s="192"/>
      <c r="AG379" s="192"/>
      <c r="AH379" s="192"/>
      <c r="AI379" s="192"/>
      <c r="AJ379" s="192"/>
      <c r="AK379" s="192"/>
      <c r="AL379" s="192"/>
      <c r="AM379" s="192"/>
    </row>
    <row r="380" spans="2:39" x14ac:dyDescent="0.2">
      <c r="B380" s="192"/>
      <c r="C380" s="192"/>
      <c r="D380" s="192"/>
      <c r="E380" s="192"/>
      <c r="F380" s="192"/>
      <c r="G380" s="192"/>
      <c r="H380" s="192"/>
      <c r="I380" s="192"/>
      <c r="J380" s="192"/>
      <c r="K380" s="192"/>
      <c r="L380" s="192"/>
      <c r="M380" s="192"/>
      <c r="N380" s="192"/>
      <c r="O380" s="192"/>
      <c r="P380" s="192"/>
      <c r="Q380" s="192"/>
      <c r="R380" s="192"/>
      <c r="S380" s="192"/>
      <c r="T380" s="192"/>
      <c r="U380" s="192"/>
      <c r="V380" s="192"/>
      <c r="W380" s="192"/>
      <c r="X380" s="192"/>
      <c r="Y380" s="192"/>
      <c r="Z380" s="192"/>
      <c r="AA380" s="192"/>
      <c r="AB380" s="192"/>
      <c r="AC380" s="192"/>
      <c r="AD380" s="192"/>
      <c r="AE380" s="192"/>
      <c r="AF380" s="192"/>
      <c r="AG380" s="192"/>
      <c r="AH380" s="192"/>
      <c r="AI380" s="192"/>
      <c r="AJ380" s="192"/>
      <c r="AK380" s="192"/>
      <c r="AL380" s="192"/>
      <c r="AM380" s="192"/>
    </row>
    <row r="381" spans="2:39" x14ac:dyDescent="0.2">
      <c r="B381" s="192"/>
      <c r="C381" s="192"/>
      <c r="D381" s="192"/>
      <c r="E381" s="192"/>
      <c r="F381" s="192"/>
      <c r="G381" s="192"/>
      <c r="H381" s="192"/>
      <c r="I381" s="192"/>
      <c r="J381" s="192"/>
      <c r="K381" s="192"/>
      <c r="L381" s="192"/>
      <c r="M381" s="192"/>
      <c r="N381" s="192"/>
      <c r="O381" s="192"/>
      <c r="P381" s="192"/>
      <c r="Q381" s="192"/>
      <c r="R381" s="192"/>
      <c r="S381" s="192"/>
      <c r="T381" s="192"/>
      <c r="U381" s="192"/>
      <c r="V381" s="192"/>
      <c r="W381" s="192"/>
      <c r="X381" s="192"/>
      <c r="Y381" s="192"/>
      <c r="Z381" s="192"/>
      <c r="AA381" s="192"/>
      <c r="AB381" s="192"/>
      <c r="AC381" s="192"/>
      <c r="AD381" s="192"/>
      <c r="AE381" s="192"/>
      <c r="AF381" s="192"/>
      <c r="AG381" s="192"/>
      <c r="AH381" s="192"/>
      <c r="AI381" s="192"/>
      <c r="AJ381" s="192"/>
      <c r="AK381" s="192"/>
      <c r="AL381" s="192"/>
      <c r="AM381" s="192"/>
    </row>
    <row r="382" spans="2:39" x14ac:dyDescent="0.2">
      <c r="B382" s="192"/>
      <c r="C382" s="192"/>
      <c r="D382" s="192"/>
      <c r="E382" s="192"/>
      <c r="F382" s="192"/>
      <c r="G382" s="192"/>
      <c r="H382" s="192"/>
      <c r="I382" s="192"/>
      <c r="J382" s="192"/>
      <c r="K382" s="192"/>
      <c r="L382" s="192"/>
      <c r="M382" s="192"/>
      <c r="N382" s="192"/>
      <c r="O382" s="192"/>
      <c r="P382" s="192"/>
      <c r="Q382" s="192"/>
      <c r="R382" s="192"/>
      <c r="S382" s="192"/>
      <c r="T382" s="192"/>
      <c r="U382" s="192"/>
      <c r="V382" s="192"/>
      <c r="W382" s="192"/>
      <c r="X382" s="192"/>
      <c r="Y382" s="192"/>
      <c r="Z382" s="192"/>
      <c r="AA382" s="192"/>
      <c r="AB382" s="192"/>
      <c r="AC382" s="192"/>
      <c r="AD382" s="192"/>
      <c r="AE382" s="192"/>
      <c r="AF382" s="192"/>
      <c r="AG382" s="192"/>
      <c r="AH382" s="192"/>
      <c r="AI382" s="192"/>
      <c r="AJ382" s="192"/>
      <c r="AK382" s="192"/>
      <c r="AL382" s="192"/>
      <c r="AM382" s="192"/>
    </row>
    <row r="383" spans="2:39" x14ac:dyDescent="0.2">
      <c r="B383" s="192"/>
      <c r="C383" s="192"/>
      <c r="D383" s="192"/>
      <c r="E383" s="192"/>
      <c r="F383" s="192"/>
      <c r="G383" s="192"/>
      <c r="H383" s="192"/>
      <c r="I383" s="192"/>
      <c r="J383" s="192"/>
      <c r="K383" s="192"/>
      <c r="L383" s="192"/>
      <c r="M383" s="192"/>
      <c r="N383" s="192"/>
      <c r="O383" s="192"/>
      <c r="P383" s="192"/>
      <c r="Q383" s="192"/>
      <c r="R383" s="192"/>
      <c r="S383" s="192"/>
      <c r="T383" s="192"/>
      <c r="U383" s="192"/>
      <c r="V383" s="192"/>
      <c r="W383" s="192"/>
      <c r="X383" s="192"/>
      <c r="Y383" s="192"/>
      <c r="Z383" s="192"/>
      <c r="AA383" s="192"/>
      <c r="AB383" s="192"/>
      <c r="AC383" s="192"/>
      <c r="AD383" s="192"/>
      <c r="AE383" s="192"/>
      <c r="AF383" s="192"/>
      <c r="AG383" s="192"/>
      <c r="AH383" s="192"/>
      <c r="AI383" s="192"/>
      <c r="AJ383" s="192"/>
      <c r="AK383" s="192"/>
      <c r="AL383" s="192"/>
      <c r="AM383" s="192"/>
    </row>
    <row r="384" spans="2:39" x14ac:dyDescent="0.2">
      <c r="B384" s="192"/>
      <c r="C384" s="192"/>
      <c r="D384" s="192"/>
      <c r="E384" s="192"/>
      <c r="F384" s="192"/>
      <c r="G384" s="192"/>
      <c r="H384" s="192"/>
      <c r="I384" s="192"/>
      <c r="J384" s="192"/>
      <c r="K384" s="192"/>
      <c r="L384" s="192"/>
      <c r="M384" s="192"/>
      <c r="N384" s="192"/>
      <c r="O384" s="192"/>
      <c r="P384" s="192"/>
      <c r="Q384" s="192"/>
      <c r="R384" s="192"/>
      <c r="S384" s="192"/>
      <c r="T384" s="192"/>
      <c r="U384" s="192"/>
      <c r="V384" s="192"/>
      <c r="W384" s="192"/>
      <c r="X384" s="192"/>
      <c r="Y384" s="192"/>
      <c r="Z384" s="192"/>
      <c r="AA384" s="192"/>
      <c r="AB384" s="192"/>
      <c r="AC384" s="192"/>
      <c r="AD384" s="192"/>
      <c r="AE384" s="192"/>
      <c r="AF384" s="192"/>
      <c r="AG384" s="192"/>
      <c r="AH384" s="192"/>
      <c r="AI384" s="192"/>
      <c r="AJ384" s="192"/>
      <c r="AK384" s="192"/>
      <c r="AL384" s="192"/>
      <c r="AM384" s="192"/>
    </row>
    <row r="385" spans="2:39" x14ac:dyDescent="0.2">
      <c r="B385" s="192"/>
      <c r="C385" s="192"/>
      <c r="D385" s="192"/>
      <c r="E385" s="192"/>
      <c r="F385" s="192"/>
      <c r="G385" s="192"/>
      <c r="H385" s="192"/>
      <c r="I385" s="192"/>
      <c r="J385" s="192"/>
      <c r="K385" s="192"/>
      <c r="L385" s="192"/>
      <c r="M385" s="192"/>
      <c r="N385" s="192"/>
      <c r="O385" s="192"/>
      <c r="P385" s="192"/>
      <c r="Q385" s="192"/>
      <c r="R385" s="192"/>
      <c r="S385" s="192"/>
      <c r="T385" s="192"/>
      <c r="U385" s="192"/>
      <c r="V385" s="192"/>
      <c r="W385" s="192"/>
      <c r="X385" s="192"/>
      <c r="Y385" s="192"/>
      <c r="Z385" s="192"/>
      <c r="AA385" s="192"/>
      <c r="AB385" s="192"/>
      <c r="AC385" s="192"/>
      <c r="AD385" s="192"/>
      <c r="AE385" s="192"/>
      <c r="AF385" s="192"/>
      <c r="AG385" s="192"/>
      <c r="AH385" s="192"/>
      <c r="AI385" s="192"/>
      <c r="AJ385" s="192"/>
      <c r="AK385" s="192"/>
      <c r="AL385" s="192"/>
      <c r="AM385" s="192"/>
    </row>
    <row r="386" spans="2:39" x14ac:dyDescent="0.2">
      <c r="B386" s="192"/>
      <c r="C386" s="192"/>
      <c r="D386" s="192"/>
      <c r="E386" s="192"/>
      <c r="F386" s="192"/>
      <c r="G386" s="192"/>
      <c r="H386" s="192"/>
      <c r="I386" s="192"/>
      <c r="J386" s="192"/>
      <c r="K386" s="192"/>
      <c r="L386" s="192"/>
      <c r="M386" s="192"/>
      <c r="N386" s="192"/>
      <c r="O386" s="192"/>
      <c r="P386" s="192"/>
      <c r="Q386" s="192"/>
      <c r="R386" s="192"/>
      <c r="S386" s="192"/>
      <c r="T386" s="192"/>
      <c r="U386" s="192"/>
      <c r="V386" s="192"/>
      <c r="W386" s="192"/>
      <c r="X386" s="192"/>
      <c r="Y386" s="192"/>
      <c r="Z386" s="192"/>
      <c r="AA386" s="192"/>
      <c r="AB386" s="192"/>
      <c r="AC386" s="192"/>
      <c r="AD386" s="192"/>
      <c r="AE386" s="192"/>
      <c r="AF386" s="192"/>
      <c r="AG386" s="192"/>
      <c r="AH386" s="192"/>
      <c r="AI386" s="192"/>
      <c r="AJ386" s="192"/>
      <c r="AK386" s="192"/>
      <c r="AL386" s="192"/>
      <c r="AM386" s="192"/>
    </row>
    <row r="387" spans="2:39" x14ac:dyDescent="0.2">
      <c r="B387" s="192"/>
      <c r="C387" s="192"/>
      <c r="D387" s="192"/>
      <c r="E387" s="192"/>
      <c r="F387" s="192"/>
      <c r="G387" s="192"/>
      <c r="H387" s="192"/>
      <c r="I387" s="192"/>
      <c r="J387" s="192"/>
      <c r="K387" s="192"/>
      <c r="L387" s="192"/>
      <c r="M387" s="192"/>
      <c r="N387" s="192"/>
      <c r="O387" s="192"/>
      <c r="P387" s="192"/>
      <c r="Q387" s="192"/>
      <c r="R387" s="192"/>
      <c r="S387" s="192"/>
      <c r="T387" s="192"/>
      <c r="U387" s="192"/>
      <c r="V387" s="192"/>
      <c r="W387" s="192"/>
      <c r="X387" s="192"/>
      <c r="Y387" s="192"/>
      <c r="Z387" s="192"/>
      <c r="AA387" s="192"/>
      <c r="AB387" s="192"/>
      <c r="AC387" s="192"/>
      <c r="AD387" s="192"/>
      <c r="AE387" s="192"/>
      <c r="AF387" s="192"/>
      <c r="AG387" s="192"/>
      <c r="AH387" s="192"/>
      <c r="AI387" s="192"/>
      <c r="AJ387" s="192"/>
      <c r="AK387" s="192"/>
      <c r="AL387" s="192"/>
      <c r="AM387" s="192"/>
    </row>
    <row r="388" spans="2:39" x14ac:dyDescent="0.2">
      <c r="B388" s="192"/>
      <c r="C388" s="192"/>
      <c r="D388" s="192"/>
      <c r="E388" s="192"/>
      <c r="F388" s="192"/>
      <c r="G388" s="192"/>
      <c r="H388" s="192"/>
      <c r="I388" s="192"/>
      <c r="J388" s="192"/>
      <c r="K388" s="192"/>
      <c r="L388" s="192"/>
      <c r="M388" s="192"/>
      <c r="N388" s="192"/>
      <c r="O388" s="192"/>
      <c r="P388" s="192"/>
      <c r="Q388" s="192"/>
      <c r="R388" s="192"/>
      <c r="S388" s="192"/>
      <c r="T388" s="192"/>
      <c r="U388" s="192"/>
      <c r="V388" s="192"/>
      <c r="W388" s="192"/>
      <c r="X388" s="192"/>
      <c r="Y388" s="192"/>
      <c r="Z388" s="192"/>
      <c r="AA388" s="192"/>
      <c r="AB388" s="192"/>
      <c r="AC388" s="192"/>
      <c r="AD388" s="192"/>
      <c r="AE388" s="192"/>
      <c r="AF388" s="192"/>
      <c r="AG388" s="192"/>
      <c r="AH388" s="192"/>
      <c r="AI388" s="192"/>
      <c r="AJ388" s="192"/>
      <c r="AK388" s="192"/>
      <c r="AL388" s="192"/>
      <c r="AM388" s="192"/>
    </row>
    <row r="389" spans="2:39" x14ac:dyDescent="0.2">
      <c r="B389" s="192"/>
      <c r="C389" s="192"/>
      <c r="D389" s="192"/>
      <c r="E389" s="192"/>
      <c r="F389" s="192"/>
      <c r="G389" s="192"/>
      <c r="H389" s="192"/>
      <c r="I389" s="192"/>
      <c r="J389" s="192"/>
      <c r="K389" s="192"/>
      <c r="L389" s="192"/>
      <c r="M389" s="192"/>
      <c r="N389" s="192"/>
      <c r="O389" s="192"/>
      <c r="P389" s="192"/>
      <c r="Q389" s="192"/>
      <c r="R389" s="192"/>
      <c r="S389" s="192"/>
      <c r="T389" s="192"/>
      <c r="U389" s="192"/>
      <c r="V389" s="192"/>
      <c r="W389" s="192"/>
      <c r="X389" s="192"/>
      <c r="Y389" s="192"/>
      <c r="Z389" s="192"/>
      <c r="AA389" s="192"/>
      <c r="AB389" s="192"/>
      <c r="AC389" s="192"/>
      <c r="AD389" s="192"/>
      <c r="AE389" s="192"/>
      <c r="AF389" s="192"/>
      <c r="AG389" s="192"/>
      <c r="AH389" s="192"/>
      <c r="AI389" s="192"/>
      <c r="AJ389" s="192"/>
      <c r="AK389" s="192"/>
      <c r="AL389" s="192"/>
      <c r="AM389" s="192"/>
    </row>
    <row r="390" spans="2:39" x14ac:dyDescent="0.2">
      <c r="B390" s="192"/>
      <c r="C390" s="192"/>
      <c r="D390" s="192"/>
      <c r="E390" s="192"/>
      <c r="F390" s="192"/>
      <c r="G390" s="192"/>
      <c r="H390" s="192"/>
      <c r="I390" s="192"/>
      <c r="J390" s="192"/>
      <c r="K390" s="192"/>
      <c r="L390" s="192"/>
      <c r="M390" s="192"/>
      <c r="N390" s="192"/>
      <c r="O390" s="192"/>
      <c r="P390" s="192"/>
      <c r="Q390" s="192"/>
      <c r="R390" s="192"/>
      <c r="S390" s="192"/>
      <c r="T390" s="192"/>
      <c r="U390" s="192"/>
      <c r="V390" s="192"/>
      <c r="W390" s="192"/>
      <c r="X390" s="192"/>
      <c r="Y390" s="192"/>
      <c r="Z390" s="192"/>
      <c r="AA390" s="192"/>
      <c r="AB390" s="192"/>
      <c r="AC390" s="192"/>
      <c r="AD390" s="192"/>
      <c r="AE390" s="192"/>
      <c r="AF390" s="192"/>
      <c r="AG390" s="192"/>
      <c r="AH390" s="192"/>
      <c r="AI390" s="192"/>
      <c r="AJ390" s="192"/>
      <c r="AK390" s="192"/>
      <c r="AL390" s="192"/>
      <c r="AM390" s="192"/>
    </row>
    <row r="391" spans="2:39" x14ac:dyDescent="0.2">
      <c r="B391" s="192"/>
      <c r="C391" s="192"/>
      <c r="D391" s="192"/>
      <c r="E391" s="192"/>
      <c r="F391" s="192"/>
      <c r="G391" s="192"/>
      <c r="H391" s="192"/>
      <c r="I391" s="192"/>
      <c r="J391" s="192"/>
      <c r="K391" s="192"/>
      <c r="L391" s="192"/>
      <c r="M391" s="192"/>
      <c r="N391" s="192"/>
      <c r="O391" s="192"/>
      <c r="P391" s="192"/>
      <c r="Q391" s="192"/>
      <c r="R391" s="192"/>
      <c r="S391" s="192"/>
      <c r="T391" s="192"/>
      <c r="U391" s="192"/>
      <c r="V391" s="192"/>
      <c r="W391" s="192"/>
      <c r="X391" s="192"/>
      <c r="Y391" s="192"/>
      <c r="Z391" s="192"/>
      <c r="AA391" s="192"/>
      <c r="AB391" s="192"/>
      <c r="AC391" s="192"/>
      <c r="AD391" s="192"/>
      <c r="AE391" s="192"/>
      <c r="AF391" s="192"/>
      <c r="AG391" s="192"/>
      <c r="AH391" s="192"/>
      <c r="AI391" s="192"/>
      <c r="AJ391" s="192"/>
      <c r="AK391" s="192"/>
      <c r="AL391" s="192"/>
      <c r="AM391" s="192"/>
    </row>
    <row r="392" spans="2:39" x14ac:dyDescent="0.2">
      <c r="B392" s="192"/>
      <c r="C392" s="192"/>
      <c r="D392" s="192"/>
      <c r="E392" s="192"/>
      <c r="F392" s="192"/>
      <c r="G392" s="192"/>
      <c r="H392" s="192"/>
      <c r="I392" s="192"/>
      <c r="J392" s="192"/>
      <c r="K392" s="192"/>
      <c r="L392" s="192"/>
      <c r="M392" s="192"/>
      <c r="N392" s="192"/>
      <c r="O392" s="192"/>
      <c r="P392" s="192"/>
      <c r="Q392" s="192"/>
      <c r="R392" s="192"/>
      <c r="S392" s="192"/>
      <c r="T392" s="192"/>
      <c r="U392" s="192"/>
      <c r="V392" s="192"/>
      <c r="W392" s="192"/>
      <c r="X392" s="192"/>
      <c r="Y392" s="192"/>
      <c r="Z392" s="192"/>
      <c r="AA392" s="192"/>
      <c r="AB392" s="192"/>
      <c r="AC392" s="192"/>
      <c r="AD392" s="192"/>
      <c r="AE392" s="192"/>
      <c r="AF392" s="192"/>
      <c r="AG392" s="192"/>
      <c r="AH392" s="192"/>
      <c r="AI392" s="192"/>
      <c r="AJ392" s="192"/>
      <c r="AK392" s="192"/>
      <c r="AL392" s="192"/>
      <c r="AM392" s="192"/>
    </row>
    <row r="393" spans="2:39" x14ac:dyDescent="0.2">
      <c r="B393" s="192"/>
      <c r="C393" s="192"/>
      <c r="D393" s="192"/>
      <c r="E393" s="192"/>
      <c r="F393" s="192"/>
      <c r="G393" s="192"/>
      <c r="H393" s="192"/>
      <c r="I393" s="192"/>
      <c r="J393" s="192"/>
      <c r="K393" s="192"/>
      <c r="L393" s="192"/>
      <c r="M393" s="192"/>
      <c r="N393" s="192"/>
      <c r="O393" s="192"/>
      <c r="P393" s="192"/>
      <c r="Q393" s="192"/>
      <c r="R393" s="192"/>
      <c r="S393" s="192"/>
      <c r="T393" s="192"/>
      <c r="U393" s="192"/>
      <c r="V393" s="192"/>
      <c r="W393" s="192"/>
      <c r="X393" s="192"/>
      <c r="Y393" s="192"/>
      <c r="Z393" s="192"/>
      <c r="AA393" s="192"/>
      <c r="AB393" s="192"/>
      <c r="AC393" s="192"/>
      <c r="AD393" s="192"/>
      <c r="AE393" s="192"/>
      <c r="AF393" s="192"/>
      <c r="AG393" s="192"/>
      <c r="AH393" s="192"/>
      <c r="AI393" s="192"/>
      <c r="AJ393" s="192"/>
      <c r="AK393" s="192"/>
      <c r="AL393" s="192"/>
      <c r="AM393" s="192"/>
    </row>
    <row r="394" spans="2:39" x14ac:dyDescent="0.2">
      <c r="B394" s="192"/>
      <c r="C394" s="192"/>
      <c r="D394" s="192"/>
      <c r="E394" s="192"/>
      <c r="F394" s="192"/>
      <c r="G394" s="192"/>
      <c r="H394" s="192"/>
      <c r="I394" s="192"/>
      <c r="J394" s="192"/>
      <c r="K394" s="192"/>
      <c r="L394" s="192"/>
      <c r="M394" s="192"/>
      <c r="N394" s="192"/>
      <c r="O394" s="192"/>
      <c r="P394" s="192"/>
      <c r="Q394" s="192"/>
      <c r="R394" s="192"/>
      <c r="S394" s="192"/>
      <c r="T394" s="192"/>
      <c r="U394" s="192"/>
      <c r="V394" s="192"/>
      <c r="W394" s="192"/>
      <c r="X394" s="192"/>
      <c r="Y394" s="192"/>
      <c r="Z394" s="192"/>
      <c r="AA394" s="192"/>
      <c r="AB394" s="192"/>
      <c r="AC394" s="192"/>
      <c r="AD394" s="192"/>
      <c r="AE394" s="192"/>
      <c r="AF394" s="192"/>
      <c r="AG394" s="192"/>
      <c r="AH394" s="192"/>
      <c r="AI394" s="192"/>
      <c r="AJ394" s="192"/>
      <c r="AK394" s="192"/>
      <c r="AL394" s="192"/>
      <c r="AM394" s="192"/>
    </row>
    <row r="395" spans="2:39" x14ac:dyDescent="0.2">
      <c r="B395" s="192"/>
      <c r="C395" s="192"/>
      <c r="D395" s="192"/>
      <c r="E395" s="192"/>
      <c r="F395" s="192"/>
      <c r="G395" s="192"/>
      <c r="H395" s="192"/>
      <c r="I395" s="192"/>
      <c r="J395" s="192"/>
      <c r="K395" s="192"/>
      <c r="L395" s="192"/>
      <c r="M395" s="192"/>
      <c r="N395" s="192"/>
      <c r="O395" s="192"/>
      <c r="P395" s="192"/>
      <c r="Q395" s="192"/>
      <c r="R395" s="192"/>
      <c r="S395" s="192"/>
      <c r="T395" s="192"/>
      <c r="U395" s="192"/>
      <c r="V395" s="192"/>
      <c r="W395" s="192"/>
      <c r="X395" s="192"/>
      <c r="Y395" s="192"/>
      <c r="Z395" s="192"/>
      <c r="AA395" s="192"/>
      <c r="AB395" s="192"/>
      <c r="AC395" s="192"/>
      <c r="AD395" s="192"/>
      <c r="AE395" s="192"/>
      <c r="AF395" s="192"/>
      <c r="AG395" s="192"/>
      <c r="AH395" s="192"/>
      <c r="AI395" s="192"/>
      <c r="AJ395" s="192"/>
      <c r="AK395" s="192"/>
      <c r="AL395" s="192"/>
      <c r="AM395" s="192"/>
    </row>
    <row r="396" spans="2:39" x14ac:dyDescent="0.2">
      <c r="B396" s="192"/>
      <c r="C396" s="192"/>
      <c r="D396" s="192"/>
      <c r="E396" s="192"/>
      <c r="F396" s="192"/>
      <c r="G396" s="192"/>
      <c r="H396" s="192"/>
      <c r="I396" s="192"/>
      <c r="J396" s="192"/>
      <c r="K396" s="192"/>
      <c r="L396" s="192"/>
      <c r="M396" s="192"/>
      <c r="N396" s="192"/>
      <c r="O396" s="192"/>
      <c r="P396" s="192"/>
      <c r="Q396" s="192"/>
      <c r="R396" s="192"/>
      <c r="S396" s="192"/>
      <c r="T396" s="192"/>
      <c r="U396" s="192"/>
      <c r="V396" s="192"/>
      <c r="W396" s="192"/>
      <c r="X396" s="192"/>
      <c r="Y396" s="192"/>
      <c r="Z396" s="192"/>
      <c r="AA396" s="192"/>
      <c r="AB396" s="192"/>
      <c r="AC396" s="192"/>
      <c r="AD396" s="192"/>
      <c r="AE396" s="192"/>
      <c r="AF396" s="192"/>
      <c r="AG396" s="192"/>
      <c r="AH396" s="192"/>
      <c r="AI396" s="192"/>
      <c r="AJ396" s="192"/>
      <c r="AK396" s="192"/>
      <c r="AL396" s="192"/>
      <c r="AM396" s="192"/>
    </row>
    <row r="397" spans="2:39" x14ac:dyDescent="0.2">
      <c r="B397" s="192"/>
      <c r="C397" s="192"/>
      <c r="D397" s="192"/>
      <c r="E397" s="192"/>
      <c r="F397" s="192"/>
      <c r="G397" s="192"/>
      <c r="H397" s="192"/>
      <c r="I397" s="192"/>
      <c r="J397" s="192"/>
      <c r="K397" s="192"/>
      <c r="L397" s="192"/>
      <c r="M397" s="192"/>
      <c r="N397" s="192"/>
      <c r="O397" s="192"/>
      <c r="P397" s="192"/>
      <c r="Q397" s="192"/>
      <c r="R397" s="192"/>
      <c r="S397" s="192"/>
      <c r="T397" s="192"/>
      <c r="U397" s="192"/>
      <c r="V397" s="192"/>
      <c r="W397" s="192"/>
      <c r="X397" s="192"/>
      <c r="Y397" s="192"/>
      <c r="Z397" s="192"/>
      <c r="AA397" s="192"/>
      <c r="AB397" s="192"/>
      <c r="AC397" s="192"/>
      <c r="AD397" s="192"/>
      <c r="AE397" s="192"/>
      <c r="AF397" s="192"/>
      <c r="AG397" s="192"/>
      <c r="AH397" s="192"/>
      <c r="AI397" s="192"/>
      <c r="AJ397" s="192"/>
      <c r="AK397" s="192"/>
      <c r="AL397" s="192"/>
      <c r="AM397" s="192"/>
    </row>
    <row r="398" spans="2:39" x14ac:dyDescent="0.2">
      <c r="B398" s="192"/>
      <c r="C398" s="192"/>
      <c r="D398" s="192"/>
      <c r="E398" s="192"/>
      <c r="F398" s="192"/>
      <c r="G398" s="192"/>
      <c r="H398" s="192"/>
      <c r="I398" s="192"/>
      <c r="J398" s="192"/>
      <c r="K398" s="192"/>
      <c r="L398" s="192"/>
      <c r="M398" s="192"/>
      <c r="N398" s="192"/>
      <c r="O398" s="192"/>
      <c r="P398" s="192"/>
      <c r="Q398" s="192"/>
      <c r="R398" s="192"/>
      <c r="S398" s="192"/>
      <c r="T398" s="192"/>
      <c r="U398" s="192"/>
      <c r="V398" s="192"/>
      <c r="W398" s="192"/>
      <c r="X398" s="192"/>
      <c r="Y398" s="192"/>
      <c r="Z398" s="192"/>
      <c r="AA398" s="192"/>
      <c r="AB398" s="192"/>
      <c r="AC398" s="192"/>
      <c r="AD398" s="192"/>
      <c r="AE398" s="192"/>
      <c r="AF398" s="192"/>
      <c r="AG398" s="192"/>
      <c r="AH398" s="192"/>
      <c r="AI398" s="192"/>
      <c r="AJ398" s="192"/>
      <c r="AK398" s="192"/>
      <c r="AL398" s="192"/>
      <c r="AM398" s="192"/>
    </row>
    <row r="399" spans="2:39" x14ac:dyDescent="0.2">
      <c r="B399" s="192"/>
      <c r="C399" s="192"/>
      <c r="D399" s="192"/>
      <c r="E399" s="192"/>
      <c r="F399" s="192"/>
      <c r="G399" s="192"/>
      <c r="H399" s="192"/>
      <c r="I399" s="192"/>
      <c r="J399" s="192"/>
      <c r="K399" s="192"/>
      <c r="L399" s="192"/>
      <c r="M399" s="192"/>
      <c r="N399" s="192"/>
      <c r="O399" s="192"/>
      <c r="P399" s="192"/>
      <c r="Q399" s="192"/>
      <c r="R399" s="192"/>
      <c r="S399" s="192"/>
      <c r="T399" s="192"/>
      <c r="U399" s="192"/>
      <c r="V399" s="192"/>
      <c r="W399" s="192"/>
      <c r="X399" s="192"/>
      <c r="Y399" s="192"/>
      <c r="Z399" s="192"/>
      <c r="AA399" s="192"/>
      <c r="AB399" s="192"/>
      <c r="AC399" s="192"/>
      <c r="AD399" s="192"/>
      <c r="AE399" s="192"/>
      <c r="AF399" s="192"/>
      <c r="AG399" s="192"/>
      <c r="AH399" s="192"/>
      <c r="AI399" s="192"/>
      <c r="AJ399" s="192"/>
      <c r="AK399" s="192"/>
      <c r="AL399" s="192"/>
      <c r="AM399" s="192"/>
    </row>
    <row r="400" spans="2:39" x14ac:dyDescent="0.2">
      <c r="B400" s="192"/>
      <c r="C400" s="192"/>
      <c r="D400" s="192"/>
      <c r="E400" s="192"/>
      <c r="F400" s="192"/>
      <c r="G400" s="192"/>
      <c r="H400" s="192"/>
      <c r="I400" s="192"/>
      <c r="J400" s="192"/>
      <c r="K400" s="192"/>
      <c r="L400" s="192"/>
      <c r="M400" s="192"/>
      <c r="N400" s="192"/>
      <c r="O400" s="192"/>
      <c r="P400" s="192"/>
      <c r="Q400" s="192"/>
      <c r="R400" s="192"/>
      <c r="S400" s="192"/>
      <c r="T400" s="192"/>
      <c r="U400" s="192"/>
      <c r="V400" s="192"/>
      <c r="W400" s="192"/>
      <c r="X400" s="192"/>
      <c r="Y400" s="192"/>
      <c r="Z400" s="192"/>
      <c r="AA400" s="192"/>
      <c r="AB400" s="192"/>
      <c r="AC400" s="192"/>
      <c r="AD400" s="192"/>
      <c r="AE400" s="192"/>
      <c r="AF400" s="192"/>
      <c r="AG400" s="192"/>
      <c r="AH400" s="192"/>
      <c r="AI400" s="192"/>
      <c r="AJ400" s="192"/>
      <c r="AK400" s="192"/>
      <c r="AL400" s="192"/>
      <c r="AM400" s="192"/>
    </row>
    <row r="401" spans="2:39" x14ac:dyDescent="0.2">
      <c r="B401" s="192"/>
      <c r="C401" s="192"/>
      <c r="D401" s="192"/>
      <c r="E401" s="192"/>
      <c r="F401" s="192"/>
      <c r="G401" s="192"/>
      <c r="H401" s="192"/>
      <c r="I401" s="192"/>
      <c r="J401" s="192"/>
      <c r="K401" s="192"/>
      <c r="L401" s="192"/>
      <c r="M401" s="192"/>
      <c r="N401" s="192"/>
      <c r="O401" s="192"/>
      <c r="P401" s="192"/>
      <c r="Q401" s="192"/>
      <c r="R401" s="192"/>
      <c r="S401" s="192"/>
      <c r="T401" s="192"/>
      <c r="U401" s="192"/>
      <c r="V401" s="192"/>
      <c r="W401" s="192"/>
      <c r="X401" s="192"/>
      <c r="Y401" s="192"/>
      <c r="Z401" s="192"/>
      <c r="AA401" s="192"/>
      <c r="AB401" s="192"/>
      <c r="AC401" s="192"/>
      <c r="AD401" s="192"/>
      <c r="AE401" s="192"/>
      <c r="AF401" s="192"/>
      <c r="AG401" s="192"/>
      <c r="AH401" s="192"/>
      <c r="AI401" s="192"/>
      <c r="AJ401" s="192"/>
      <c r="AK401" s="192"/>
      <c r="AL401" s="192"/>
      <c r="AM401" s="192"/>
    </row>
    <row r="402" spans="2:39" x14ac:dyDescent="0.2">
      <c r="B402" s="192"/>
      <c r="C402" s="192"/>
      <c r="D402" s="192"/>
      <c r="E402" s="192"/>
      <c r="F402" s="192"/>
      <c r="G402" s="192"/>
      <c r="H402" s="192"/>
      <c r="I402" s="192"/>
      <c r="J402" s="192"/>
      <c r="K402" s="192"/>
      <c r="L402" s="192"/>
      <c r="M402" s="192"/>
      <c r="N402" s="192"/>
      <c r="O402" s="192"/>
      <c r="P402" s="192"/>
      <c r="Q402" s="192"/>
      <c r="R402" s="192"/>
      <c r="S402" s="192"/>
      <c r="T402" s="192"/>
      <c r="U402" s="192"/>
      <c r="V402" s="192"/>
      <c r="W402" s="192"/>
      <c r="X402" s="192"/>
      <c r="Y402" s="192"/>
      <c r="Z402" s="192"/>
      <c r="AA402" s="192"/>
      <c r="AB402" s="192"/>
      <c r="AC402" s="192"/>
      <c r="AD402" s="192"/>
      <c r="AE402" s="192"/>
      <c r="AF402" s="192"/>
      <c r="AG402" s="192"/>
      <c r="AH402" s="192"/>
      <c r="AI402" s="192"/>
      <c r="AJ402" s="192"/>
      <c r="AK402" s="192"/>
      <c r="AL402" s="192"/>
      <c r="AM402" s="192"/>
    </row>
    <row r="403" spans="2:39" x14ac:dyDescent="0.2">
      <c r="B403" s="192"/>
      <c r="C403" s="192"/>
      <c r="D403" s="192"/>
      <c r="E403" s="192"/>
      <c r="F403" s="192"/>
      <c r="G403" s="192"/>
      <c r="H403" s="192"/>
      <c r="I403" s="192"/>
      <c r="J403" s="192"/>
      <c r="K403" s="192"/>
      <c r="L403" s="192"/>
      <c r="M403" s="192"/>
      <c r="N403" s="192"/>
      <c r="O403" s="192"/>
      <c r="P403" s="192"/>
      <c r="Q403" s="192"/>
      <c r="R403" s="192"/>
      <c r="S403" s="192"/>
      <c r="T403" s="192"/>
      <c r="U403" s="192"/>
      <c r="V403" s="192"/>
      <c r="W403" s="192"/>
      <c r="X403" s="192"/>
      <c r="Y403" s="192"/>
      <c r="Z403" s="192"/>
      <c r="AA403" s="192"/>
      <c r="AB403" s="192"/>
      <c r="AC403" s="192"/>
      <c r="AD403" s="192"/>
      <c r="AE403" s="192"/>
      <c r="AF403" s="192"/>
      <c r="AG403" s="192"/>
      <c r="AH403" s="192"/>
      <c r="AI403" s="192"/>
      <c r="AJ403" s="192"/>
      <c r="AK403" s="192"/>
      <c r="AL403" s="192"/>
      <c r="AM403" s="192"/>
    </row>
    <row r="404" spans="2:39" x14ac:dyDescent="0.2">
      <c r="B404" s="192"/>
      <c r="C404" s="192"/>
      <c r="D404" s="192"/>
      <c r="E404" s="192"/>
      <c r="F404" s="192"/>
      <c r="G404" s="192"/>
      <c r="H404" s="192"/>
      <c r="I404" s="192"/>
      <c r="J404" s="192"/>
      <c r="K404" s="192"/>
      <c r="L404" s="192"/>
      <c r="M404" s="192"/>
      <c r="N404" s="192"/>
      <c r="O404" s="192"/>
      <c r="P404" s="192"/>
      <c r="Q404" s="192"/>
      <c r="R404" s="192"/>
      <c r="S404" s="192"/>
      <c r="T404" s="192"/>
      <c r="U404" s="192"/>
      <c r="V404" s="192"/>
      <c r="W404" s="192"/>
      <c r="X404" s="192"/>
      <c r="Y404" s="192"/>
      <c r="Z404" s="192"/>
      <c r="AA404" s="192"/>
      <c r="AB404" s="192"/>
      <c r="AC404" s="192"/>
      <c r="AD404" s="192"/>
      <c r="AE404" s="192"/>
      <c r="AF404" s="192"/>
      <c r="AG404" s="192"/>
      <c r="AH404" s="192"/>
      <c r="AI404" s="192"/>
      <c r="AJ404" s="192"/>
      <c r="AK404" s="192"/>
      <c r="AL404" s="192"/>
      <c r="AM404" s="192"/>
    </row>
    <row r="405" spans="2:39" x14ac:dyDescent="0.2">
      <c r="B405" s="192"/>
      <c r="C405" s="192"/>
      <c r="D405" s="192"/>
      <c r="E405" s="192"/>
      <c r="F405" s="192"/>
      <c r="G405" s="192"/>
      <c r="H405" s="192"/>
      <c r="I405" s="192"/>
      <c r="J405" s="192"/>
      <c r="K405" s="192"/>
      <c r="L405" s="192"/>
      <c r="M405" s="192"/>
      <c r="N405" s="192"/>
      <c r="O405" s="192"/>
      <c r="P405" s="192"/>
      <c r="Q405" s="192"/>
      <c r="R405" s="192"/>
      <c r="S405" s="192"/>
      <c r="T405" s="192"/>
      <c r="U405" s="192"/>
      <c r="V405" s="192"/>
      <c r="W405" s="192"/>
      <c r="X405" s="192"/>
      <c r="Y405" s="192"/>
      <c r="Z405" s="192"/>
      <c r="AA405" s="192"/>
      <c r="AB405" s="192"/>
      <c r="AC405" s="192"/>
      <c r="AD405" s="192"/>
      <c r="AE405" s="192"/>
      <c r="AF405" s="192"/>
      <c r="AG405" s="192"/>
      <c r="AH405" s="192"/>
      <c r="AI405" s="192"/>
      <c r="AJ405" s="192"/>
      <c r="AK405" s="192"/>
      <c r="AL405" s="192"/>
      <c r="AM405" s="192"/>
    </row>
    <row r="406" spans="2:39" x14ac:dyDescent="0.2">
      <c r="B406" s="192"/>
      <c r="C406" s="192"/>
      <c r="D406" s="192"/>
      <c r="E406" s="192"/>
      <c r="F406" s="192"/>
      <c r="G406" s="192"/>
      <c r="H406" s="192"/>
      <c r="I406" s="192"/>
      <c r="J406" s="192"/>
      <c r="K406" s="192"/>
      <c r="L406" s="192"/>
      <c r="M406" s="192"/>
      <c r="N406" s="192"/>
      <c r="O406" s="192"/>
      <c r="P406" s="192"/>
      <c r="Q406" s="192"/>
      <c r="R406" s="192"/>
      <c r="S406" s="192"/>
      <c r="T406" s="192"/>
      <c r="U406" s="192"/>
      <c r="V406" s="192"/>
      <c r="W406" s="192"/>
      <c r="X406" s="192"/>
      <c r="Y406" s="192"/>
      <c r="Z406" s="192"/>
      <c r="AA406" s="192"/>
      <c r="AB406" s="192"/>
      <c r="AC406" s="192"/>
      <c r="AD406" s="192"/>
      <c r="AE406" s="192"/>
      <c r="AF406" s="192"/>
      <c r="AG406" s="192"/>
      <c r="AH406" s="192"/>
      <c r="AI406" s="192"/>
      <c r="AJ406" s="192"/>
      <c r="AK406" s="192"/>
      <c r="AL406" s="192"/>
      <c r="AM406" s="192"/>
    </row>
    <row r="407" spans="2:39" x14ac:dyDescent="0.2">
      <c r="B407" s="192"/>
      <c r="C407" s="192"/>
      <c r="D407" s="192"/>
      <c r="E407" s="192"/>
      <c r="F407" s="192"/>
      <c r="G407" s="192"/>
      <c r="H407" s="192"/>
      <c r="I407" s="192"/>
      <c r="J407" s="192"/>
      <c r="K407" s="192"/>
      <c r="L407" s="192"/>
      <c r="M407" s="192"/>
      <c r="N407" s="192"/>
      <c r="O407" s="192"/>
      <c r="P407" s="192"/>
      <c r="Q407" s="192"/>
      <c r="R407" s="192"/>
      <c r="S407" s="192"/>
      <c r="T407" s="192"/>
      <c r="U407" s="192"/>
      <c r="V407" s="192"/>
      <c r="W407" s="192"/>
      <c r="X407" s="192"/>
      <c r="Y407" s="192"/>
      <c r="Z407" s="192"/>
      <c r="AA407" s="192"/>
      <c r="AB407" s="192"/>
      <c r="AC407" s="192"/>
      <c r="AD407" s="192"/>
      <c r="AE407" s="192"/>
      <c r="AF407" s="192"/>
      <c r="AG407" s="192"/>
      <c r="AH407" s="192"/>
      <c r="AI407" s="192"/>
      <c r="AJ407" s="192"/>
      <c r="AK407" s="192"/>
      <c r="AL407" s="192"/>
      <c r="AM407" s="192"/>
    </row>
    <row r="408" spans="2:39" x14ac:dyDescent="0.2">
      <c r="B408" s="192"/>
      <c r="C408" s="192"/>
      <c r="D408" s="192"/>
      <c r="E408" s="192"/>
      <c r="F408" s="192"/>
      <c r="G408" s="192"/>
      <c r="H408" s="192"/>
      <c r="I408" s="192"/>
      <c r="J408" s="192"/>
      <c r="K408" s="192"/>
      <c r="L408" s="192"/>
      <c r="M408" s="192"/>
      <c r="N408" s="192"/>
      <c r="O408" s="192"/>
      <c r="P408" s="192"/>
      <c r="Q408" s="192"/>
      <c r="R408" s="192"/>
      <c r="S408" s="192"/>
      <c r="T408" s="192"/>
      <c r="U408" s="192"/>
      <c r="V408" s="192"/>
      <c r="W408" s="192"/>
      <c r="X408" s="192"/>
      <c r="Y408" s="192"/>
      <c r="Z408" s="192"/>
      <c r="AA408" s="192"/>
      <c r="AB408" s="192"/>
      <c r="AC408" s="192"/>
      <c r="AD408" s="192"/>
      <c r="AE408" s="192"/>
      <c r="AF408" s="192"/>
      <c r="AG408" s="192"/>
      <c r="AH408" s="192"/>
      <c r="AI408" s="192"/>
      <c r="AJ408" s="192"/>
      <c r="AK408" s="192"/>
      <c r="AL408" s="192"/>
      <c r="AM408" s="192"/>
    </row>
    <row r="409" spans="2:39" x14ac:dyDescent="0.2">
      <c r="B409" s="192"/>
      <c r="C409" s="192"/>
      <c r="D409" s="192"/>
      <c r="E409" s="192"/>
      <c r="F409" s="192"/>
      <c r="G409" s="192"/>
      <c r="H409" s="192"/>
      <c r="I409" s="192"/>
      <c r="J409" s="192"/>
      <c r="K409" s="192"/>
      <c r="L409" s="192"/>
      <c r="M409" s="192"/>
      <c r="N409" s="192"/>
      <c r="O409" s="192"/>
      <c r="P409" s="192"/>
      <c r="Q409" s="192"/>
      <c r="R409" s="192"/>
      <c r="S409" s="192"/>
      <c r="T409" s="192"/>
      <c r="U409" s="192"/>
      <c r="V409" s="192"/>
      <c r="W409" s="192"/>
      <c r="X409" s="192"/>
      <c r="Y409" s="192"/>
      <c r="Z409" s="192"/>
      <c r="AA409" s="192"/>
      <c r="AB409" s="192"/>
      <c r="AC409" s="192"/>
      <c r="AD409" s="192"/>
      <c r="AE409" s="192"/>
      <c r="AF409" s="192"/>
      <c r="AG409" s="192"/>
      <c r="AH409" s="192"/>
      <c r="AI409" s="192"/>
      <c r="AJ409" s="192"/>
      <c r="AK409" s="192"/>
      <c r="AL409" s="192"/>
      <c r="AM409" s="192"/>
    </row>
    <row r="410" spans="2:39" x14ac:dyDescent="0.2">
      <c r="B410" s="192"/>
      <c r="C410" s="192"/>
      <c r="D410" s="192"/>
      <c r="E410" s="192"/>
      <c r="F410" s="192"/>
      <c r="G410" s="192"/>
      <c r="H410" s="192"/>
      <c r="I410" s="192"/>
      <c r="J410" s="192"/>
      <c r="K410" s="192"/>
      <c r="L410" s="192"/>
      <c r="M410" s="192"/>
      <c r="N410" s="192"/>
      <c r="O410" s="192"/>
      <c r="P410" s="192"/>
      <c r="Q410" s="192"/>
      <c r="R410" s="192"/>
      <c r="S410" s="192"/>
      <c r="T410" s="192"/>
      <c r="U410" s="192"/>
      <c r="V410" s="192"/>
      <c r="W410" s="192"/>
      <c r="X410" s="192"/>
      <c r="Y410" s="192"/>
      <c r="Z410" s="192"/>
      <c r="AA410" s="192"/>
      <c r="AB410" s="192"/>
      <c r="AC410" s="192"/>
      <c r="AD410" s="192"/>
      <c r="AE410" s="192"/>
      <c r="AF410" s="192"/>
      <c r="AG410" s="192"/>
      <c r="AH410" s="192"/>
      <c r="AI410" s="192"/>
      <c r="AJ410" s="192"/>
      <c r="AK410" s="192"/>
      <c r="AL410" s="192"/>
      <c r="AM410" s="192"/>
    </row>
    <row r="411" spans="2:39" x14ac:dyDescent="0.2">
      <c r="B411" s="192"/>
      <c r="C411" s="192"/>
      <c r="D411" s="192"/>
      <c r="E411" s="192"/>
      <c r="F411" s="192"/>
      <c r="G411" s="192"/>
      <c r="H411" s="192"/>
      <c r="I411" s="192"/>
      <c r="J411" s="192"/>
      <c r="K411" s="192"/>
      <c r="L411" s="192"/>
      <c r="M411" s="192"/>
      <c r="N411" s="192"/>
      <c r="O411" s="192"/>
      <c r="P411" s="192"/>
      <c r="Q411" s="192"/>
      <c r="R411" s="192"/>
      <c r="S411" s="192"/>
      <c r="T411" s="192"/>
      <c r="U411" s="192"/>
      <c r="V411" s="192"/>
      <c r="W411" s="192"/>
      <c r="X411" s="192"/>
      <c r="Y411" s="192"/>
      <c r="Z411" s="192"/>
      <c r="AA411" s="192"/>
      <c r="AB411" s="192"/>
      <c r="AC411" s="192"/>
      <c r="AD411" s="192"/>
      <c r="AE411" s="192"/>
      <c r="AF411" s="192"/>
      <c r="AG411" s="192"/>
      <c r="AH411" s="192"/>
      <c r="AI411" s="192"/>
      <c r="AJ411" s="192"/>
      <c r="AK411" s="192"/>
      <c r="AL411" s="192"/>
      <c r="AM411" s="192"/>
    </row>
    <row r="412" spans="2:39" x14ac:dyDescent="0.2">
      <c r="B412" s="192"/>
      <c r="C412" s="192"/>
      <c r="D412" s="192"/>
      <c r="E412" s="192"/>
      <c r="F412" s="192"/>
      <c r="G412" s="192"/>
      <c r="H412" s="192"/>
      <c r="I412" s="192"/>
      <c r="J412" s="192"/>
      <c r="K412" s="192"/>
      <c r="L412" s="192"/>
      <c r="M412" s="192"/>
      <c r="N412" s="192"/>
      <c r="O412" s="192"/>
      <c r="P412" s="192"/>
      <c r="Q412" s="192"/>
      <c r="R412" s="192"/>
      <c r="S412" s="192"/>
      <c r="T412" s="192"/>
      <c r="U412" s="192"/>
      <c r="V412" s="192"/>
      <c r="W412" s="192"/>
      <c r="X412" s="192"/>
      <c r="Y412" s="192"/>
      <c r="Z412" s="192"/>
      <c r="AA412" s="192"/>
      <c r="AB412" s="192"/>
      <c r="AC412" s="192"/>
      <c r="AD412" s="192"/>
      <c r="AE412" s="192"/>
      <c r="AF412" s="192"/>
      <c r="AG412" s="192"/>
      <c r="AH412" s="192"/>
      <c r="AI412" s="192"/>
      <c r="AJ412" s="192"/>
      <c r="AK412" s="192"/>
      <c r="AL412" s="192"/>
      <c r="AM412" s="192"/>
    </row>
    <row r="413" spans="2:39" x14ac:dyDescent="0.2">
      <c r="B413" s="192"/>
      <c r="C413" s="192"/>
      <c r="D413" s="192"/>
      <c r="E413" s="192"/>
      <c r="F413" s="192"/>
      <c r="G413" s="192"/>
      <c r="H413" s="192"/>
      <c r="I413" s="192"/>
      <c r="J413" s="192"/>
      <c r="K413" s="192"/>
      <c r="L413" s="192"/>
      <c r="M413" s="192"/>
      <c r="N413" s="192"/>
      <c r="O413" s="192"/>
      <c r="P413" s="192"/>
      <c r="Q413" s="192"/>
      <c r="R413" s="192"/>
      <c r="S413" s="192"/>
      <c r="T413" s="192"/>
      <c r="U413" s="192"/>
      <c r="V413" s="192"/>
      <c r="W413" s="192"/>
      <c r="X413" s="192"/>
      <c r="Y413" s="192"/>
      <c r="Z413" s="192"/>
      <c r="AA413" s="192"/>
      <c r="AB413" s="192"/>
      <c r="AC413" s="192"/>
      <c r="AD413" s="192"/>
      <c r="AE413" s="192"/>
      <c r="AF413" s="192"/>
      <c r="AG413" s="192"/>
      <c r="AH413" s="192"/>
      <c r="AI413" s="192"/>
      <c r="AJ413" s="192"/>
      <c r="AK413" s="192"/>
      <c r="AL413" s="192"/>
      <c r="AM413" s="192"/>
    </row>
    <row r="414" spans="2:39" x14ac:dyDescent="0.2">
      <c r="B414" s="192"/>
      <c r="C414" s="192"/>
      <c r="D414" s="192"/>
      <c r="E414" s="192"/>
      <c r="F414" s="192"/>
      <c r="G414" s="192"/>
      <c r="H414" s="192"/>
      <c r="I414" s="192"/>
      <c r="J414" s="192"/>
      <c r="K414" s="192"/>
      <c r="L414" s="192"/>
      <c r="M414" s="192"/>
      <c r="N414" s="192"/>
      <c r="O414" s="192"/>
      <c r="P414" s="192"/>
      <c r="Q414" s="192"/>
      <c r="R414" s="192"/>
      <c r="S414" s="192"/>
      <c r="T414" s="192"/>
      <c r="U414" s="192"/>
      <c r="V414" s="192"/>
      <c r="W414" s="192"/>
      <c r="X414" s="192"/>
      <c r="Y414" s="192"/>
      <c r="Z414" s="192"/>
      <c r="AA414" s="192"/>
      <c r="AB414" s="192"/>
      <c r="AC414" s="192"/>
      <c r="AD414" s="192"/>
      <c r="AE414" s="192"/>
      <c r="AF414" s="192"/>
      <c r="AG414" s="192"/>
      <c r="AH414" s="192"/>
      <c r="AI414" s="192"/>
      <c r="AJ414" s="192"/>
      <c r="AK414" s="192"/>
      <c r="AL414" s="192"/>
      <c r="AM414" s="192"/>
    </row>
    <row r="415" spans="2:39" x14ac:dyDescent="0.2">
      <c r="B415" s="192"/>
      <c r="C415" s="192"/>
      <c r="D415" s="192"/>
      <c r="E415" s="192"/>
      <c r="F415" s="192"/>
      <c r="G415" s="192"/>
      <c r="H415" s="192"/>
      <c r="I415" s="192"/>
      <c r="J415" s="192"/>
      <c r="K415" s="192"/>
      <c r="L415" s="192"/>
      <c r="M415" s="192"/>
      <c r="N415" s="192"/>
      <c r="O415" s="192"/>
      <c r="P415" s="192"/>
      <c r="Q415" s="192"/>
      <c r="R415" s="192"/>
      <c r="S415" s="192"/>
      <c r="T415" s="192"/>
      <c r="U415" s="192"/>
      <c r="V415" s="192"/>
      <c r="W415" s="192"/>
      <c r="X415" s="192"/>
      <c r="Y415" s="192"/>
      <c r="Z415" s="192"/>
      <c r="AA415" s="192"/>
      <c r="AB415" s="192"/>
      <c r="AC415" s="192"/>
      <c r="AD415" s="192"/>
      <c r="AE415" s="192"/>
      <c r="AF415" s="192"/>
      <c r="AG415" s="192"/>
      <c r="AH415" s="192"/>
      <c r="AI415" s="192"/>
      <c r="AJ415" s="192"/>
      <c r="AK415" s="192"/>
      <c r="AL415" s="192"/>
      <c r="AM415" s="192"/>
    </row>
    <row r="416" spans="2:39" x14ac:dyDescent="0.2">
      <c r="B416" s="192"/>
      <c r="C416" s="192"/>
      <c r="D416" s="192"/>
      <c r="E416" s="192"/>
      <c r="F416" s="192"/>
      <c r="G416" s="192"/>
      <c r="H416" s="192"/>
      <c r="I416" s="192"/>
      <c r="J416" s="192"/>
      <c r="K416" s="192"/>
      <c r="L416" s="192"/>
      <c r="M416" s="192"/>
      <c r="N416" s="192"/>
      <c r="O416" s="192"/>
      <c r="P416" s="192"/>
      <c r="Q416" s="192"/>
      <c r="R416" s="192"/>
      <c r="S416" s="192"/>
      <c r="T416" s="192"/>
      <c r="U416" s="192"/>
      <c r="V416" s="192"/>
      <c r="W416" s="192"/>
      <c r="X416" s="192"/>
      <c r="Y416" s="192"/>
      <c r="Z416" s="192"/>
      <c r="AA416" s="192"/>
      <c r="AB416" s="192"/>
      <c r="AC416" s="192"/>
      <c r="AD416" s="192"/>
      <c r="AE416" s="192"/>
      <c r="AF416" s="192"/>
      <c r="AG416" s="192"/>
      <c r="AH416" s="192"/>
      <c r="AI416" s="192"/>
      <c r="AJ416" s="192"/>
      <c r="AK416" s="192"/>
      <c r="AL416" s="192"/>
      <c r="AM416" s="192"/>
    </row>
    <row r="417" spans="2:39" x14ac:dyDescent="0.2">
      <c r="B417" s="192"/>
      <c r="C417" s="192"/>
      <c r="D417" s="192"/>
      <c r="E417" s="192"/>
      <c r="F417" s="192"/>
      <c r="G417" s="192"/>
      <c r="H417" s="192"/>
      <c r="I417" s="192"/>
      <c r="J417" s="192"/>
      <c r="K417" s="192"/>
      <c r="L417" s="192"/>
      <c r="M417" s="192"/>
      <c r="N417" s="192"/>
      <c r="O417" s="192"/>
      <c r="P417" s="192"/>
      <c r="Q417" s="192"/>
      <c r="R417" s="192"/>
      <c r="S417" s="192"/>
      <c r="T417" s="192"/>
      <c r="U417" s="192"/>
      <c r="V417" s="192"/>
      <c r="W417" s="192"/>
      <c r="X417" s="192"/>
      <c r="Y417" s="192"/>
      <c r="Z417" s="192"/>
      <c r="AA417" s="192"/>
      <c r="AB417" s="192"/>
      <c r="AC417" s="192"/>
      <c r="AD417" s="192"/>
      <c r="AE417" s="192"/>
      <c r="AF417" s="192"/>
      <c r="AG417" s="192"/>
      <c r="AH417" s="192"/>
      <c r="AI417" s="192"/>
      <c r="AJ417" s="192"/>
      <c r="AK417" s="192"/>
      <c r="AL417" s="192"/>
      <c r="AM417" s="192"/>
    </row>
  </sheetData>
  <mergeCells count="2">
    <mergeCell ref="A1:G1"/>
    <mergeCell ref="A2:G2"/>
  </mergeCells>
  <phoneticPr fontId="26" type="noConversion"/>
  <printOptions horizontalCentered="1"/>
  <pageMargins left="0.2" right="0.2" top="0.25" bottom="0.5" header="0.25" footer="0.25"/>
  <pageSetup scale="80" firstPageNumber="5" orientation="portrait" r:id="rId1"/>
  <headerFooter alignWithMargins="0"/>
  <rowBreaks count="1" manualBreakCount="1">
    <brk id="99" max="3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K69"/>
  <sheetViews>
    <sheetView zoomScale="115" zoomScaleNormal="115" workbookViewId="0">
      <pane xSplit="1" ySplit="11" topLeftCell="F12" activePane="bottomRight" state="frozen"/>
      <selection pane="topRight" activeCell="B1" sqref="B1"/>
      <selection pane="bottomLeft" activeCell="A12" sqref="A12"/>
      <selection pane="bottomRight" activeCell="G1" sqref="G1"/>
    </sheetView>
  </sheetViews>
  <sheetFormatPr defaultColWidth="4.140625" defaultRowHeight="15" x14ac:dyDescent="0.2"/>
  <cols>
    <col min="1" max="1" width="9.5703125" style="130" hidden="1" customWidth="1"/>
    <col min="2" max="2" width="61.28515625" style="130" hidden="1" customWidth="1"/>
    <col min="3" max="3" width="23.7109375" style="148" hidden="1" customWidth="1"/>
    <col min="4" max="4" width="27.42578125" style="148" hidden="1" customWidth="1"/>
    <col min="5" max="5" width="27.5703125" style="150" hidden="1" customWidth="1"/>
    <col min="6" max="6" width="4.140625" style="130"/>
    <col min="7" max="7" width="9.5703125" style="130" customWidth="1"/>
    <col min="8" max="8" width="61.28515625" style="130" bestFit="1" customWidth="1"/>
    <col min="9" max="9" width="23.7109375" style="148" customWidth="1"/>
    <col min="10" max="10" width="27.42578125" style="148" customWidth="1"/>
    <col min="11" max="11" width="27.5703125" style="551" customWidth="1"/>
    <col min="12" max="16384" width="4.140625" style="130"/>
  </cols>
  <sheetData>
    <row r="1" spans="1:11" s="124" customFormat="1" ht="30.75" customHeight="1" x14ac:dyDescent="0.4">
      <c r="A1" s="230" t="s">
        <v>44</v>
      </c>
      <c r="B1" s="231"/>
      <c r="C1" s="231"/>
      <c r="D1" s="231"/>
      <c r="E1" s="231"/>
      <c r="G1" s="230" t="s">
        <v>44</v>
      </c>
      <c r="H1" s="231"/>
      <c r="I1" s="231"/>
      <c r="J1" s="231"/>
      <c r="K1" s="231"/>
    </row>
    <row r="2" spans="1:11" s="124" customFormat="1" ht="23.1" customHeight="1" x14ac:dyDescent="0.4">
      <c r="A2" s="632" t="s">
        <v>465</v>
      </c>
      <c r="B2" s="632"/>
      <c r="C2" s="632"/>
      <c r="D2" s="632"/>
      <c r="E2" s="632"/>
      <c r="G2" s="632" t="s">
        <v>465</v>
      </c>
      <c r="H2" s="632"/>
      <c r="I2" s="632"/>
      <c r="J2" s="632"/>
      <c r="K2" s="632"/>
    </row>
    <row r="3" spans="1:11" s="124" customFormat="1" ht="23.1" customHeight="1" x14ac:dyDescent="0.4">
      <c r="A3" s="230" t="s">
        <v>378</v>
      </c>
      <c r="B3" s="231"/>
      <c r="C3" s="231"/>
      <c r="D3" s="231"/>
      <c r="E3" s="231"/>
      <c r="G3" s="230" t="s">
        <v>378</v>
      </c>
      <c r="H3" s="231"/>
      <c r="I3" s="231"/>
      <c r="J3" s="231"/>
      <c r="K3" s="231"/>
    </row>
    <row r="4" spans="1:11" s="124" customFormat="1" ht="23.1" customHeight="1" x14ac:dyDescent="0.4">
      <c r="A4" s="230" t="s">
        <v>1446</v>
      </c>
      <c r="B4" s="231"/>
      <c r="C4" s="231"/>
      <c r="D4" s="231"/>
      <c r="E4" s="231"/>
      <c r="G4" s="230" t="s">
        <v>1505</v>
      </c>
      <c r="H4" s="231"/>
      <c r="I4" s="231"/>
      <c r="J4" s="231"/>
      <c r="K4" s="231"/>
    </row>
    <row r="5" spans="1:11" s="124" customFormat="1" ht="3" customHeight="1" x14ac:dyDescent="0.35">
      <c r="A5" s="232"/>
      <c r="B5" s="232"/>
      <c r="C5" s="232"/>
      <c r="D5" s="232"/>
      <c r="E5" s="232"/>
      <c r="G5" s="232"/>
      <c r="H5" s="232"/>
      <c r="I5" s="232"/>
      <c r="J5" s="232"/>
      <c r="K5" s="232"/>
    </row>
    <row r="6" spans="1:11" s="236" customFormat="1" ht="21.75" customHeight="1" x14ac:dyDescent="0.3">
      <c r="A6" s="633" t="s">
        <v>414</v>
      </c>
      <c r="B6" s="633"/>
      <c r="C6" s="633"/>
      <c r="D6" s="633"/>
      <c r="E6" s="633"/>
      <c r="G6" s="633" t="s">
        <v>414</v>
      </c>
      <c r="H6" s="633"/>
      <c r="I6" s="633"/>
      <c r="J6" s="633"/>
      <c r="K6" s="633"/>
    </row>
    <row r="7" spans="1:11" s="236" customFormat="1" ht="20.25" customHeight="1" x14ac:dyDescent="0.3">
      <c r="A7" s="633" t="s">
        <v>198</v>
      </c>
      <c r="B7" s="633"/>
      <c r="C7" s="633"/>
      <c r="D7" s="633"/>
      <c r="E7" s="633"/>
      <c r="G7" s="633" t="s">
        <v>198</v>
      </c>
      <c r="H7" s="633"/>
      <c r="I7" s="633"/>
      <c r="J7" s="633"/>
      <c r="K7" s="633"/>
    </row>
    <row r="8" spans="1:11" s="236" customFormat="1" ht="21.75" customHeight="1" x14ac:dyDescent="0.3">
      <c r="A8" s="634" t="s">
        <v>1447</v>
      </c>
      <c r="B8" s="634"/>
      <c r="C8" s="634"/>
      <c r="D8" s="634"/>
      <c r="E8" s="634"/>
      <c r="G8" s="634" t="s">
        <v>1596</v>
      </c>
      <c r="H8" s="634"/>
      <c r="I8" s="634"/>
      <c r="J8" s="634"/>
      <c r="K8" s="634"/>
    </row>
    <row r="9" spans="1:11" s="124" customFormat="1" ht="6" customHeight="1" x14ac:dyDescent="0.3">
      <c r="A9" s="233"/>
      <c r="B9" s="234"/>
      <c r="C9" s="235"/>
      <c r="D9" s="235"/>
      <c r="E9" s="234"/>
      <c r="G9" s="233"/>
      <c r="H9" s="234"/>
      <c r="I9" s="552"/>
      <c r="J9" s="552"/>
      <c r="K9" s="234"/>
    </row>
    <row r="10" spans="1:11" ht="23.25" customHeight="1" x14ac:dyDescent="0.3">
      <c r="A10" s="635" t="s">
        <v>1070</v>
      </c>
      <c r="B10" s="636"/>
      <c r="C10" s="252" t="s">
        <v>113</v>
      </c>
      <c r="D10" s="252" t="s">
        <v>114</v>
      </c>
      <c r="E10" s="253" t="s">
        <v>375</v>
      </c>
      <c r="G10" s="635" t="s">
        <v>1070</v>
      </c>
      <c r="H10" s="636"/>
      <c r="I10" s="252" t="s">
        <v>113</v>
      </c>
      <c r="J10" s="252" t="s">
        <v>114</v>
      </c>
      <c r="K10" s="253" t="s">
        <v>375</v>
      </c>
    </row>
    <row r="11" spans="1:11" ht="3" customHeight="1" x14ac:dyDescent="0.3">
      <c r="A11" s="239"/>
      <c r="B11" s="240"/>
      <c r="C11" s="248"/>
      <c r="D11" s="248"/>
      <c r="E11" s="249"/>
      <c r="G11" s="239"/>
      <c r="H11" s="240"/>
      <c r="I11" s="248"/>
      <c r="J11" s="248"/>
      <c r="K11" s="249"/>
    </row>
    <row r="12" spans="1:11" s="137" customFormat="1" ht="23.1" customHeight="1" x14ac:dyDescent="0.2">
      <c r="A12" s="241">
        <v>111</v>
      </c>
      <c r="B12" s="242" t="s">
        <v>309</v>
      </c>
      <c r="C12" s="262" t="e">
        <f>'105'!#REF!+'105'!#REF!</f>
        <v>#REF!</v>
      </c>
      <c r="D12" s="262" t="e">
        <f>SUM('105'!#REF!)</f>
        <v>#REF!</v>
      </c>
      <c r="E12" s="262" t="e">
        <f>+C12+D12</f>
        <v>#REF!</v>
      </c>
      <c r="G12" s="241">
        <v>111</v>
      </c>
      <c r="H12" s="242" t="s">
        <v>309</v>
      </c>
      <c r="I12" s="262">
        <f ca="1">'105'!O31+'105'!O32</f>
        <v>713912</v>
      </c>
      <c r="J12" s="262">
        <f ca="1">SUM('105'!O33:O37)</f>
        <v>275501</v>
      </c>
      <c r="K12" s="262">
        <f ca="1">+I12+J12</f>
        <v>989413</v>
      </c>
    </row>
    <row r="13" spans="1:11" s="137" customFormat="1" ht="23.1" customHeight="1" x14ac:dyDescent="0.2">
      <c r="A13" s="241">
        <v>131</v>
      </c>
      <c r="B13" s="243" t="s">
        <v>331</v>
      </c>
      <c r="C13" s="262" t="e">
        <f>SUM('105'!#REF!)</f>
        <v>#REF!</v>
      </c>
      <c r="D13" s="262" t="e">
        <f>SUM('105'!#REF!)</f>
        <v>#REF!</v>
      </c>
      <c r="E13" s="262" t="e">
        <f>+C13+D13</f>
        <v>#REF!</v>
      </c>
      <c r="G13" s="241">
        <v>131</v>
      </c>
      <c r="H13" s="243" t="s">
        <v>331</v>
      </c>
      <c r="I13" s="262">
        <f>SUM('105'!O83:O84)</f>
        <v>835625</v>
      </c>
      <c r="J13" s="262">
        <f ca="1">SUM('105'!O85:O89)</f>
        <v>118571</v>
      </c>
      <c r="K13" s="262">
        <f ca="1">+I13+J13</f>
        <v>954196</v>
      </c>
    </row>
    <row r="14" spans="1:11" s="137" customFormat="1" ht="23.1" customHeight="1" x14ac:dyDescent="0.2">
      <c r="A14" s="241">
        <v>132</v>
      </c>
      <c r="B14" s="243" t="s">
        <v>428</v>
      </c>
      <c r="C14" s="262" t="e">
        <f>+'105'!#REF!+'105'!#REF!</f>
        <v>#REF!</v>
      </c>
      <c r="D14" s="262" t="e">
        <f>SUM('105'!#REF!)</f>
        <v>#REF!</v>
      </c>
      <c r="E14" s="262" t="e">
        <f t="shared" ref="E14:E55" si="0">+C14+D14</f>
        <v>#REF!</v>
      </c>
      <c r="G14" s="241">
        <v>132</v>
      </c>
      <c r="H14" s="243" t="s">
        <v>428</v>
      </c>
      <c r="I14" s="262">
        <f>+'105'!O137+'105'!O138</f>
        <v>959336</v>
      </c>
      <c r="J14" s="262">
        <f>SUM('105'!O139:O144)</f>
        <v>864970</v>
      </c>
      <c r="K14" s="262">
        <f t="shared" ref="K14:K53" si="1">+I14+J14</f>
        <v>1824306</v>
      </c>
    </row>
    <row r="15" spans="1:11" s="137" customFormat="1" ht="23.1" customHeight="1" x14ac:dyDescent="0.2">
      <c r="A15" s="241">
        <v>133</v>
      </c>
      <c r="B15" s="243" t="s">
        <v>477</v>
      </c>
      <c r="C15" s="262" t="e">
        <f>+'105'!#REF!+'105'!#REF!</f>
        <v>#REF!</v>
      </c>
      <c r="D15" s="262" t="e">
        <f>+SUM('105'!#REF!)</f>
        <v>#REF!</v>
      </c>
      <c r="E15" s="262" t="e">
        <f t="shared" si="0"/>
        <v>#REF!</v>
      </c>
      <c r="G15" s="241">
        <v>133</v>
      </c>
      <c r="H15" s="243" t="s">
        <v>477</v>
      </c>
      <c r="I15" s="262">
        <f>+'105'!O195+'105'!O196</f>
        <v>1807024</v>
      </c>
      <c r="J15" s="262">
        <f>+SUM('105'!O197:O201)</f>
        <v>860385</v>
      </c>
      <c r="K15" s="262">
        <f t="shared" si="1"/>
        <v>2667409</v>
      </c>
    </row>
    <row r="16" spans="1:11" s="137" customFormat="1" ht="23.1" customHeight="1" x14ac:dyDescent="0.2">
      <c r="A16" s="241">
        <v>137</v>
      </c>
      <c r="B16" s="243" t="s">
        <v>556</v>
      </c>
      <c r="C16" s="262" t="e">
        <f>+SUM('105'!#REF!)</f>
        <v>#REF!</v>
      </c>
      <c r="D16" s="262" t="e">
        <f>+SUM('105'!#REF!)</f>
        <v>#REF!</v>
      </c>
      <c r="E16" s="262" t="e">
        <f t="shared" si="0"/>
        <v>#REF!</v>
      </c>
      <c r="G16" s="241">
        <v>137</v>
      </c>
      <c r="H16" s="243" t="s">
        <v>556</v>
      </c>
      <c r="I16" s="262">
        <f>+SUM('105'!O349:O350)</f>
        <v>4218068</v>
      </c>
      <c r="J16" s="262">
        <f>+SUM('105'!O351:O355)</f>
        <v>7360277</v>
      </c>
      <c r="K16" s="262">
        <f t="shared" si="1"/>
        <v>11578345</v>
      </c>
    </row>
    <row r="17" spans="1:11" s="137" customFormat="1" ht="23.1" hidden="1" customHeight="1" x14ac:dyDescent="0.2">
      <c r="A17" s="241">
        <v>138</v>
      </c>
      <c r="B17" s="243" t="s">
        <v>795</v>
      </c>
      <c r="C17" s="262">
        <v>0</v>
      </c>
      <c r="D17" s="262">
        <v>0</v>
      </c>
      <c r="E17" s="262">
        <f t="shared" si="0"/>
        <v>0</v>
      </c>
      <c r="G17" s="241">
        <v>138</v>
      </c>
      <c r="H17" s="243" t="s">
        <v>795</v>
      </c>
      <c r="I17" s="262">
        <v>0</v>
      </c>
      <c r="J17" s="262">
        <v>0</v>
      </c>
      <c r="K17" s="262">
        <f t="shared" si="1"/>
        <v>0</v>
      </c>
    </row>
    <row r="18" spans="1:11" s="137" customFormat="1" ht="23.1" customHeight="1" x14ac:dyDescent="0.2">
      <c r="A18" s="241">
        <v>143</v>
      </c>
      <c r="B18" s="243" t="s">
        <v>1444</v>
      </c>
      <c r="C18" s="262" t="e">
        <f>+'105'!#REF!+'105'!#REF!</f>
        <v>#REF!</v>
      </c>
      <c r="D18" s="262" t="e">
        <f>SUM('105'!#REF!)</f>
        <v>#REF!</v>
      </c>
      <c r="E18" s="262" t="e">
        <f t="shared" si="0"/>
        <v>#REF!</v>
      </c>
      <c r="G18" s="241">
        <v>143</v>
      </c>
      <c r="H18" s="243" t="s">
        <v>1444</v>
      </c>
      <c r="I18" s="262">
        <f>+'105'!O447+'105'!O448</f>
        <v>0</v>
      </c>
      <c r="J18" s="262">
        <f>SUM('105'!O449:O453)</f>
        <v>7660144</v>
      </c>
      <c r="K18" s="262">
        <f t="shared" si="1"/>
        <v>7660144</v>
      </c>
    </row>
    <row r="19" spans="1:11" s="137" customFormat="1" ht="23.1" customHeight="1" x14ac:dyDescent="0.2">
      <c r="A19" s="241">
        <v>139</v>
      </c>
      <c r="B19" s="242" t="s">
        <v>425</v>
      </c>
      <c r="C19" s="262" t="e">
        <f>SUM('105'!#REF!)</f>
        <v>#REF!</v>
      </c>
      <c r="D19" s="262" t="e">
        <f>SUM('105'!#REF!)</f>
        <v>#REF!</v>
      </c>
      <c r="E19" s="262" t="e">
        <f t="shared" si="0"/>
        <v>#REF!</v>
      </c>
      <c r="G19" s="241">
        <v>139</v>
      </c>
      <c r="H19" s="242" t="s">
        <v>425</v>
      </c>
      <c r="I19" s="262">
        <f>SUM('105'!O526:O527)</f>
        <v>733833</v>
      </c>
      <c r="J19" s="262">
        <f>SUM('105'!O528:O532)</f>
        <v>39620</v>
      </c>
      <c r="K19" s="262">
        <f t="shared" si="1"/>
        <v>773453</v>
      </c>
    </row>
    <row r="20" spans="1:11" s="137" customFormat="1" ht="23.1" customHeight="1" x14ac:dyDescent="0.2">
      <c r="A20" s="241">
        <v>152</v>
      </c>
      <c r="B20" s="243" t="s">
        <v>51</v>
      </c>
      <c r="C20" s="262" t="e">
        <f>SUM('105'!#REF!)</f>
        <v>#REF!</v>
      </c>
      <c r="D20" s="262" t="e">
        <f>SUM('105'!#REF!)</f>
        <v>#REF!</v>
      </c>
      <c r="E20" s="262" t="e">
        <f t="shared" si="0"/>
        <v>#REF!</v>
      </c>
      <c r="G20" s="241">
        <v>152</v>
      </c>
      <c r="H20" s="243" t="s">
        <v>51</v>
      </c>
      <c r="I20" s="262">
        <f>SUM('105'!O588:O589)</f>
        <v>3179343</v>
      </c>
      <c r="J20" s="262">
        <f>SUM('105'!O590:O594)</f>
        <v>704500</v>
      </c>
      <c r="K20" s="262">
        <f t="shared" si="1"/>
        <v>3883843</v>
      </c>
    </row>
    <row r="21" spans="1:11" s="137" customFormat="1" ht="23.1" customHeight="1" x14ac:dyDescent="0.2">
      <c r="A21" s="241">
        <v>160</v>
      </c>
      <c r="B21" s="243" t="s">
        <v>400</v>
      </c>
      <c r="C21" s="262" t="e">
        <f>SUM('105'!#REF!)</f>
        <v>#REF!</v>
      </c>
      <c r="D21" s="262" t="e">
        <f>SUM('105'!#REF!)</f>
        <v>#REF!</v>
      </c>
      <c r="E21" s="262" t="e">
        <f t="shared" si="0"/>
        <v>#REF!</v>
      </c>
      <c r="G21" s="241">
        <v>160</v>
      </c>
      <c r="H21" s="243" t="s">
        <v>400</v>
      </c>
      <c r="I21" s="262">
        <f>SUM('105'!O686:O687)</f>
        <v>0</v>
      </c>
      <c r="J21" s="262">
        <f>SUM('105'!O688:O692)</f>
        <v>0</v>
      </c>
      <c r="K21" s="262">
        <f t="shared" si="1"/>
        <v>0</v>
      </c>
    </row>
    <row r="22" spans="1:11" s="137" customFormat="1" ht="23.1" customHeight="1" x14ac:dyDescent="0.2">
      <c r="A22" s="241">
        <v>161</v>
      </c>
      <c r="B22" s="242" t="s">
        <v>158</v>
      </c>
      <c r="C22" s="262" t="e">
        <f>SUM('105'!#REF!)</f>
        <v>#REF!</v>
      </c>
      <c r="D22" s="262" t="e">
        <f>SUM('105'!#REF!)</f>
        <v>#REF!</v>
      </c>
      <c r="E22" s="262" t="e">
        <f t="shared" si="0"/>
        <v>#REF!</v>
      </c>
      <c r="G22" s="241">
        <v>161</v>
      </c>
      <c r="H22" s="242" t="s">
        <v>158</v>
      </c>
      <c r="I22" s="262">
        <f>SUM('105'!O730:O731)</f>
        <v>278599</v>
      </c>
      <c r="J22" s="262">
        <f>SUM('105'!O732:O736)</f>
        <v>175801</v>
      </c>
      <c r="K22" s="262">
        <f t="shared" si="1"/>
        <v>454400</v>
      </c>
    </row>
    <row r="23" spans="1:11" s="137" customFormat="1" ht="23.1" customHeight="1" x14ac:dyDescent="0.2">
      <c r="A23" s="241">
        <v>162</v>
      </c>
      <c r="B23" s="243" t="s">
        <v>586</v>
      </c>
      <c r="C23" s="262" t="e">
        <f>SUM('105'!#REF!)</f>
        <v>#REF!</v>
      </c>
      <c r="D23" s="262" t="e">
        <f>SUM('105'!#REF!)</f>
        <v>#REF!</v>
      </c>
      <c r="E23" s="262" t="e">
        <f t="shared" si="0"/>
        <v>#REF!</v>
      </c>
      <c r="G23" s="241">
        <v>162</v>
      </c>
      <c r="H23" s="243" t="s">
        <v>586</v>
      </c>
      <c r="I23" s="262">
        <f>SUM('105'!O781:O782)</f>
        <v>657020</v>
      </c>
      <c r="J23" s="262">
        <f>SUM('105'!O783:O788)</f>
        <v>402000</v>
      </c>
      <c r="K23" s="262">
        <f t="shared" si="1"/>
        <v>1059020</v>
      </c>
    </row>
    <row r="24" spans="1:11" s="137" customFormat="1" ht="23.1" customHeight="1" x14ac:dyDescent="0.2">
      <c r="A24" s="244" t="s">
        <v>599</v>
      </c>
      <c r="B24" s="243" t="s">
        <v>78</v>
      </c>
      <c r="C24" s="262" t="e">
        <f>SUM('105'!#REF!)</f>
        <v>#REF!</v>
      </c>
      <c r="D24" s="262" t="e">
        <f>SUM('105'!#REF!)</f>
        <v>#REF!</v>
      </c>
      <c r="E24" s="262" t="e">
        <f t="shared" si="0"/>
        <v>#REF!</v>
      </c>
      <c r="G24" s="244" t="s">
        <v>599</v>
      </c>
      <c r="H24" s="243" t="s">
        <v>78</v>
      </c>
      <c r="I24" s="262">
        <f>SUM('105'!O818:O819)</f>
        <v>3463892</v>
      </c>
      <c r="J24" s="262">
        <f>SUM('105'!O820:O824)</f>
        <v>3000</v>
      </c>
      <c r="K24" s="262">
        <f t="shared" si="1"/>
        <v>3466892</v>
      </c>
    </row>
    <row r="25" spans="1:11" s="137" customFormat="1" ht="23.1" customHeight="1" x14ac:dyDescent="0.2">
      <c r="A25" s="241">
        <v>201</v>
      </c>
      <c r="B25" s="242" t="s">
        <v>101</v>
      </c>
      <c r="C25" s="262" t="e">
        <f>SUM('105'!#REF!)</f>
        <v>#REF!</v>
      </c>
      <c r="D25" s="262" t="e">
        <f>SUM('105'!#REF!)</f>
        <v>#REF!</v>
      </c>
      <c r="E25" s="262" t="e">
        <f t="shared" si="0"/>
        <v>#REF!</v>
      </c>
      <c r="G25" s="241">
        <v>201</v>
      </c>
      <c r="H25" s="242" t="s">
        <v>101</v>
      </c>
      <c r="I25" s="262">
        <f>SUM('105'!O949:O950)</f>
        <v>39915969</v>
      </c>
      <c r="J25" s="262">
        <f>SUM('105'!O951:O955)</f>
        <v>2936860</v>
      </c>
      <c r="K25" s="262">
        <f t="shared" si="1"/>
        <v>42852829</v>
      </c>
    </row>
    <row r="26" spans="1:11" s="137" customFormat="1" ht="23.1" customHeight="1" x14ac:dyDescent="0.2">
      <c r="A26" s="241">
        <v>202</v>
      </c>
      <c r="B26" s="242" t="s">
        <v>38</v>
      </c>
      <c r="C26" s="262" t="e">
        <f>SUM('105'!#REF!)</f>
        <v>#REF!</v>
      </c>
      <c r="D26" s="262" t="e">
        <f>SUM('105'!#REF!)</f>
        <v>#REF!</v>
      </c>
      <c r="E26" s="262" t="e">
        <f t="shared" si="0"/>
        <v>#REF!</v>
      </c>
      <c r="G26" s="241">
        <v>202</v>
      </c>
      <c r="H26" s="242" t="s">
        <v>38</v>
      </c>
      <c r="I26" s="262">
        <f>SUM('105'!O1048:O1049)</f>
        <v>32815171</v>
      </c>
      <c r="J26" s="262">
        <f>SUM('105'!O1050:O1055)</f>
        <v>1165295</v>
      </c>
      <c r="K26" s="262">
        <f t="shared" si="1"/>
        <v>33980466</v>
      </c>
    </row>
    <row r="27" spans="1:11" s="137" customFormat="1" ht="23.1" customHeight="1" x14ac:dyDescent="0.2">
      <c r="A27" s="241">
        <v>301</v>
      </c>
      <c r="B27" s="242" t="s">
        <v>19</v>
      </c>
      <c r="C27" s="262" t="e">
        <f>SUM('105'!#REF!)</f>
        <v>#REF!</v>
      </c>
      <c r="D27" s="262" t="e">
        <f>SUM('105'!#REF!)</f>
        <v>#REF!</v>
      </c>
      <c r="E27" s="262" t="e">
        <f t="shared" si="0"/>
        <v>#REF!</v>
      </c>
      <c r="G27" s="241">
        <v>301</v>
      </c>
      <c r="H27" s="242" t="s">
        <v>19</v>
      </c>
      <c r="I27" s="262">
        <f>SUM('105'!O1071:O1072)</f>
        <v>3929755</v>
      </c>
      <c r="J27" s="262">
        <f>SUM('105'!O1073:O1092)</f>
        <v>183237</v>
      </c>
      <c r="K27" s="262">
        <f t="shared" si="1"/>
        <v>4112992</v>
      </c>
    </row>
    <row r="28" spans="1:11" s="137" customFormat="1" ht="23.1" customHeight="1" x14ac:dyDescent="0.2">
      <c r="A28" s="241">
        <v>302</v>
      </c>
      <c r="B28" s="242" t="s">
        <v>254</v>
      </c>
      <c r="C28" s="262" t="e">
        <f>SUM('105'!#REF!)</f>
        <v>#REF!</v>
      </c>
      <c r="D28" s="262" t="e">
        <f>SUM('105'!#REF!)</f>
        <v>#REF!</v>
      </c>
      <c r="E28" s="262" t="e">
        <f t="shared" si="0"/>
        <v>#REF!</v>
      </c>
      <c r="G28" s="241">
        <v>302</v>
      </c>
      <c r="H28" s="242" t="s">
        <v>254</v>
      </c>
      <c r="I28" s="262">
        <f>SUM('105'!O1134:O1135)</f>
        <v>125784</v>
      </c>
      <c r="J28" s="262">
        <f>SUM('105'!O1136:O1140)</f>
        <v>1250</v>
      </c>
      <c r="K28" s="262">
        <f t="shared" si="1"/>
        <v>127034</v>
      </c>
    </row>
    <row r="29" spans="1:11" s="137" customFormat="1" ht="23.1" customHeight="1" x14ac:dyDescent="0.2">
      <c r="A29" s="241">
        <v>303</v>
      </c>
      <c r="B29" s="243" t="s">
        <v>0</v>
      </c>
      <c r="C29" s="262" t="e">
        <f>SUM('105'!#REF!)</f>
        <v>#REF!</v>
      </c>
      <c r="D29" s="262" t="e">
        <f>SUM('105'!#REF!)</f>
        <v>#REF!</v>
      </c>
      <c r="E29" s="262" t="e">
        <f t="shared" si="0"/>
        <v>#REF!</v>
      </c>
      <c r="G29" s="241">
        <v>303</v>
      </c>
      <c r="H29" s="243" t="s">
        <v>0</v>
      </c>
      <c r="I29" s="262">
        <f>SUM('105'!O1180:O1181)</f>
        <v>437598</v>
      </c>
      <c r="J29" s="262">
        <f>SUM('105'!O1182:O1186)</f>
        <v>334008</v>
      </c>
      <c r="K29" s="262">
        <f t="shared" si="1"/>
        <v>771606</v>
      </c>
    </row>
    <row r="30" spans="1:11" s="137" customFormat="1" ht="23.1" customHeight="1" x14ac:dyDescent="0.2">
      <c r="A30" s="241">
        <v>304</v>
      </c>
      <c r="B30" s="243" t="s">
        <v>470</v>
      </c>
      <c r="C30" s="262" t="e">
        <f>SUM('105'!#REF!)</f>
        <v>#REF!</v>
      </c>
      <c r="D30" s="262" t="e">
        <f>SUM('105'!#REF!)</f>
        <v>#REF!</v>
      </c>
      <c r="E30" s="262" t="e">
        <f t="shared" si="0"/>
        <v>#REF!</v>
      </c>
      <c r="G30" s="241">
        <v>304</v>
      </c>
      <c r="H30" s="243" t="s">
        <v>470</v>
      </c>
      <c r="I30" s="262">
        <f>SUM('105'!O1215:O1216)</f>
        <v>0</v>
      </c>
      <c r="J30" s="262">
        <f>SUM('105'!O1217:O1222)</f>
        <v>0</v>
      </c>
      <c r="K30" s="262">
        <f t="shared" si="1"/>
        <v>0</v>
      </c>
    </row>
    <row r="31" spans="1:11" s="137" customFormat="1" ht="23.1" customHeight="1" x14ac:dyDescent="0.2">
      <c r="A31" s="241">
        <v>305</v>
      </c>
      <c r="B31" s="242" t="s">
        <v>227</v>
      </c>
      <c r="C31" s="262" t="e">
        <f>SUM('105'!#REF!)</f>
        <v>#REF!</v>
      </c>
      <c r="D31" s="262" t="e">
        <f>SUM('105'!#REF!)</f>
        <v>#REF!</v>
      </c>
      <c r="E31" s="262" t="e">
        <f t="shared" si="0"/>
        <v>#REF!</v>
      </c>
      <c r="G31" s="241">
        <v>305</v>
      </c>
      <c r="H31" s="242" t="s">
        <v>227</v>
      </c>
      <c r="I31" s="262">
        <f>SUM('105'!O1252:O1253)</f>
        <v>91804</v>
      </c>
      <c r="J31" s="262">
        <f>SUM('105'!O1254:O1258)</f>
        <v>5000</v>
      </c>
      <c r="K31" s="262">
        <f t="shared" si="1"/>
        <v>96804</v>
      </c>
    </row>
    <row r="32" spans="1:11" s="137" customFormat="1" ht="23.1" customHeight="1" x14ac:dyDescent="0.2">
      <c r="A32" s="241">
        <v>308</v>
      </c>
      <c r="B32" s="243" t="s">
        <v>24</v>
      </c>
      <c r="C32" s="262" t="e">
        <f>SUM('105'!#REF!)</f>
        <v>#REF!</v>
      </c>
      <c r="D32" s="262" t="e">
        <f>SUM('105'!#REF!)</f>
        <v>#REF!</v>
      </c>
      <c r="E32" s="262" t="e">
        <f t="shared" si="0"/>
        <v>#REF!</v>
      </c>
      <c r="G32" s="241">
        <v>308</v>
      </c>
      <c r="H32" s="243" t="s">
        <v>24</v>
      </c>
      <c r="I32" s="262">
        <f>SUM('105'!O1315:O1316)</f>
        <v>755589</v>
      </c>
      <c r="J32" s="262">
        <f>SUM('105'!O1317:O1321)</f>
        <v>1778000</v>
      </c>
      <c r="K32" s="262">
        <f t="shared" si="1"/>
        <v>2533589</v>
      </c>
    </row>
    <row r="33" spans="1:11" s="137" customFormat="1" ht="23.1" customHeight="1" x14ac:dyDescent="0.2">
      <c r="A33" s="241"/>
      <c r="B33" s="243"/>
      <c r="C33" s="262"/>
      <c r="D33" s="262"/>
      <c r="E33" s="262"/>
      <c r="G33" s="241">
        <v>309</v>
      </c>
      <c r="H33" s="243" t="s">
        <v>1557</v>
      </c>
      <c r="I33" s="262">
        <f>SUM('105'!O1365:O1366)</f>
        <v>1071689</v>
      </c>
      <c r="J33" s="262">
        <f>SUM('105'!O1367:O1371)</f>
        <v>1220000</v>
      </c>
      <c r="K33" s="262">
        <f t="shared" si="1"/>
        <v>2291689</v>
      </c>
    </row>
    <row r="34" spans="1:11" s="137" customFormat="1" ht="23.1" customHeight="1" x14ac:dyDescent="0.2">
      <c r="A34" s="241">
        <v>402</v>
      </c>
      <c r="B34" s="245" t="s">
        <v>1445</v>
      </c>
      <c r="C34" s="262">
        <v>-500000</v>
      </c>
      <c r="D34" s="262">
        <v>-500000</v>
      </c>
      <c r="E34" s="262">
        <f t="shared" si="0"/>
        <v>-1000000</v>
      </c>
      <c r="G34" s="241">
        <v>402</v>
      </c>
      <c r="H34" s="245" t="s">
        <v>1445</v>
      </c>
      <c r="I34" s="262">
        <f>'105'!O1389</f>
        <v>-500000</v>
      </c>
      <c r="J34" s="262">
        <f>'105'!O1391</f>
        <v>-591896</v>
      </c>
      <c r="K34" s="262">
        <f t="shared" si="1"/>
        <v>-1091896</v>
      </c>
    </row>
    <row r="35" spans="1:11" s="137" customFormat="1" ht="23.1" customHeight="1" x14ac:dyDescent="0.2">
      <c r="A35" s="241">
        <v>403</v>
      </c>
      <c r="B35" s="243" t="s">
        <v>526</v>
      </c>
      <c r="C35" s="262" t="e">
        <f>'105'!#REF!</f>
        <v>#REF!</v>
      </c>
      <c r="D35" s="262">
        <v>0</v>
      </c>
      <c r="E35" s="262" t="e">
        <f t="shared" si="0"/>
        <v>#REF!</v>
      </c>
      <c r="G35" s="241">
        <v>403</v>
      </c>
      <c r="H35" s="243" t="s">
        <v>526</v>
      </c>
      <c r="I35" s="262">
        <f>'105'!O1422</f>
        <v>3200000</v>
      </c>
      <c r="J35" s="262">
        <v>0</v>
      </c>
      <c r="K35" s="262">
        <f t="shared" si="1"/>
        <v>3200000</v>
      </c>
    </row>
    <row r="36" spans="1:11" s="137" customFormat="1" ht="23.1" customHeight="1" x14ac:dyDescent="0.2">
      <c r="A36" s="241">
        <v>404</v>
      </c>
      <c r="B36" s="243" t="s">
        <v>2</v>
      </c>
      <c r="C36" s="262">
        <v>0</v>
      </c>
      <c r="D36" s="262" t="e">
        <f>SUM('105'!#REF!)</f>
        <v>#REF!</v>
      </c>
      <c r="E36" s="262" t="e">
        <f t="shared" si="0"/>
        <v>#REF!</v>
      </c>
      <c r="G36" s="241">
        <v>404</v>
      </c>
      <c r="H36" s="243" t="s">
        <v>2</v>
      </c>
      <c r="I36" s="262">
        <v>0</v>
      </c>
      <c r="J36" s="262">
        <f>SUM('105'!O1499)</f>
        <v>1155295</v>
      </c>
      <c r="K36" s="262">
        <f t="shared" si="1"/>
        <v>1155295</v>
      </c>
    </row>
    <row r="37" spans="1:11" s="137" customFormat="1" ht="23.1" customHeight="1" x14ac:dyDescent="0.2">
      <c r="A37" s="241">
        <v>405</v>
      </c>
      <c r="B37" s="243" t="s">
        <v>210</v>
      </c>
      <c r="C37" s="262">
        <v>0</v>
      </c>
      <c r="D37" s="262" t="e">
        <f>'105'!#REF!</f>
        <v>#REF!</v>
      </c>
      <c r="E37" s="262" t="e">
        <f t="shared" si="0"/>
        <v>#REF!</v>
      </c>
      <c r="G37" s="241">
        <v>405</v>
      </c>
      <c r="H37" s="243" t="s">
        <v>210</v>
      </c>
      <c r="I37" s="262">
        <v>0</v>
      </c>
      <c r="J37" s="262">
        <f>'105'!O1527</f>
        <v>815000</v>
      </c>
      <c r="K37" s="262">
        <f t="shared" si="1"/>
        <v>815000</v>
      </c>
    </row>
    <row r="38" spans="1:11" s="137" customFormat="1" ht="23.1" customHeight="1" x14ac:dyDescent="0.2">
      <c r="A38" s="241">
        <v>501</v>
      </c>
      <c r="B38" s="243" t="s">
        <v>259</v>
      </c>
      <c r="C38" s="262" t="e">
        <f>SUM('105'!#REF!)</f>
        <v>#REF!</v>
      </c>
      <c r="D38" s="262" t="e">
        <f>SUM('105'!#REF!)</f>
        <v>#REF!</v>
      </c>
      <c r="E38" s="262" t="e">
        <f t="shared" si="0"/>
        <v>#REF!</v>
      </c>
      <c r="G38" s="241">
        <v>501</v>
      </c>
      <c r="H38" s="243" t="s">
        <v>259</v>
      </c>
      <c r="I38" s="262">
        <f>SUM('105'!O1642:O1643)</f>
        <v>0</v>
      </c>
      <c r="J38" s="262">
        <f>SUM('105'!O1644:O1648)</f>
        <v>0</v>
      </c>
      <c r="K38" s="262">
        <f t="shared" si="1"/>
        <v>0</v>
      </c>
    </row>
    <row r="39" spans="1:11" s="137" customFormat="1" ht="23.1" customHeight="1" x14ac:dyDescent="0.2">
      <c r="A39" s="241">
        <v>502</v>
      </c>
      <c r="B39" s="242" t="s">
        <v>446</v>
      </c>
      <c r="C39" s="262" t="e">
        <f>SUM('105'!#REF!)</f>
        <v>#REF!</v>
      </c>
      <c r="D39" s="262" t="e">
        <f>SUM('105'!#REF!)</f>
        <v>#REF!</v>
      </c>
      <c r="E39" s="262" t="e">
        <f t="shared" si="0"/>
        <v>#REF!</v>
      </c>
      <c r="G39" s="241">
        <v>502</v>
      </c>
      <c r="H39" s="242" t="s">
        <v>446</v>
      </c>
      <c r="I39" s="262">
        <f>SUM('105'!O1690:O1691)</f>
        <v>720501</v>
      </c>
      <c r="J39" s="262">
        <f>SUM('105'!O1692:O1696)</f>
        <v>2290302</v>
      </c>
      <c r="K39" s="262">
        <f t="shared" si="1"/>
        <v>3010803</v>
      </c>
    </row>
    <row r="40" spans="1:11" s="137" customFormat="1" ht="23.1" customHeight="1" x14ac:dyDescent="0.2">
      <c r="A40" s="241"/>
      <c r="B40" s="242"/>
      <c r="C40" s="262"/>
      <c r="D40" s="262"/>
      <c r="E40" s="262"/>
      <c r="G40" s="241">
        <v>504</v>
      </c>
      <c r="H40" s="242" t="s">
        <v>1558</v>
      </c>
      <c r="I40" s="262">
        <f>SUM('105'!O1808:O1809)</f>
        <v>10695630</v>
      </c>
      <c r="J40" s="262">
        <f>SUM('105'!O1810:O1814)</f>
        <v>5236100</v>
      </c>
      <c r="K40" s="262">
        <f t="shared" si="1"/>
        <v>15931730</v>
      </c>
    </row>
    <row r="41" spans="1:11" s="137" customFormat="1" ht="23.1" customHeight="1" x14ac:dyDescent="0.2">
      <c r="A41" s="241">
        <v>600</v>
      </c>
      <c r="B41" s="242" t="s">
        <v>354</v>
      </c>
      <c r="C41" s="262">
        <v>0</v>
      </c>
      <c r="D41" s="262" t="e">
        <f>'105'!#REF!</f>
        <v>#REF!</v>
      </c>
      <c r="E41" s="262" t="e">
        <f t="shared" si="0"/>
        <v>#REF!</v>
      </c>
      <c r="G41" s="241">
        <v>600</v>
      </c>
      <c r="H41" s="242" t="s">
        <v>354</v>
      </c>
      <c r="I41" s="262">
        <v>0</v>
      </c>
      <c r="J41" s="262">
        <f>'105'!O1849</f>
        <v>57307120</v>
      </c>
      <c r="K41" s="262">
        <f t="shared" si="1"/>
        <v>57307120</v>
      </c>
    </row>
    <row r="42" spans="1:11" s="137" customFormat="1" ht="23.1" customHeight="1" x14ac:dyDescent="0.2">
      <c r="A42" s="244" t="s">
        <v>612</v>
      </c>
      <c r="B42" s="243" t="s">
        <v>777</v>
      </c>
      <c r="C42" s="262">
        <v>0</v>
      </c>
      <c r="D42" s="262" t="e">
        <f>'105'!#REF!</f>
        <v>#REF!</v>
      </c>
      <c r="E42" s="262" t="e">
        <f t="shared" si="0"/>
        <v>#REF!</v>
      </c>
      <c r="G42" s="244" t="s">
        <v>612</v>
      </c>
      <c r="H42" s="243" t="s">
        <v>777</v>
      </c>
      <c r="I42" s="262">
        <v>0</v>
      </c>
      <c r="J42" s="262">
        <f>'105'!O1873</f>
        <v>128000</v>
      </c>
      <c r="K42" s="262">
        <f t="shared" si="1"/>
        <v>128000</v>
      </c>
    </row>
    <row r="43" spans="1:11" s="137" customFormat="1" ht="23.1" customHeight="1" x14ac:dyDescent="0.2">
      <c r="A43" s="244">
        <v>602</v>
      </c>
      <c r="B43" s="243" t="s">
        <v>820</v>
      </c>
      <c r="C43" s="262">
        <v>0</v>
      </c>
      <c r="D43" s="262">
        <v>0</v>
      </c>
      <c r="E43" s="262">
        <f t="shared" si="0"/>
        <v>0</v>
      </c>
      <c r="G43" s="244">
        <v>602</v>
      </c>
      <c r="H43" s="243" t="s">
        <v>820</v>
      </c>
      <c r="I43" s="262">
        <v>0</v>
      </c>
      <c r="J43" s="262">
        <v>0</v>
      </c>
      <c r="K43" s="262">
        <f t="shared" si="1"/>
        <v>0</v>
      </c>
    </row>
    <row r="44" spans="1:11" s="137" customFormat="1" ht="23.1" customHeight="1" x14ac:dyDescent="0.2">
      <c r="A44" s="241">
        <v>701</v>
      </c>
      <c r="B44" s="243" t="s">
        <v>144</v>
      </c>
      <c r="C44" s="262">
        <v>0</v>
      </c>
      <c r="D44" s="262" t="e">
        <f>'105'!#REF!</f>
        <v>#REF!</v>
      </c>
      <c r="E44" s="262" t="e">
        <f t="shared" si="0"/>
        <v>#REF!</v>
      </c>
      <c r="G44" s="241">
        <v>701</v>
      </c>
      <c r="H44" s="243" t="s">
        <v>144</v>
      </c>
      <c r="I44" s="262">
        <v>0</v>
      </c>
      <c r="J44" s="262">
        <f>'105'!O1953</f>
        <v>350000</v>
      </c>
      <c r="K44" s="262">
        <f t="shared" si="1"/>
        <v>350000</v>
      </c>
    </row>
    <row r="45" spans="1:11" s="137" customFormat="1" ht="23.1" customHeight="1" x14ac:dyDescent="0.2">
      <c r="A45" s="241">
        <v>702</v>
      </c>
      <c r="B45" s="243" t="s">
        <v>160</v>
      </c>
      <c r="C45" s="262" t="e">
        <f>SUM('105'!#REF!)</f>
        <v>#REF!</v>
      </c>
      <c r="D45" s="262" t="e">
        <f>SUM('105'!#REF!)</f>
        <v>#REF!</v>
      </c>
      <c r="E45" s="262" t="e">
        <f t="shared" si="0"/>
        <v>#REF!</v>
      </c>
      <c r="G45" s="241">
        <v>702</v>
      </c>
      <c r="H45" s="243" t="s">
        <v>160</v>
      </c>
      <c r="I45" s="262">
        <f>SUM('105'!O1985:O1986)</f>
        <v>651127</v>
      </c>
      <c r="J45" s="262">
        <f>SUM('105'!O1987:O1991)</f>
        <v>65000</v>
      </c>
      <c r="K45" s="262">
        <f t="shared" si="1"/>
        <v>716127</v>
      </c>
    </row>
    <row r="46" spans="1:11" s="137" customFormat="1" ht="23.1" customHeight="1" x14ac:dyDescent="0.2">
      <c r="A46" s="241">
        <v>704</v>
      </c>
      <c r="B46" s="243" t="s">
        <v>474</v>
      </c>
      <c r="C46" s="262" t="e">
        <f>SUM('105'!#REF!)</f>
        <v>#REF!</v>
      </c>
      <c r="D46" s="262" t="e">
        <f>SUM('105'!#REF!)</f>
        <v>#REF!</v>
      </c>
      <c r="E46" s="262" t="e">
        <f t="shared" si="0"/>
        <v>#REF!</v>
      </c>
      <c r="G46" s="241">
        <v>704</v>
      </c>
      <c r="H46" s="243" t="s">
        <v>474</v>
      </c>
      <c r="I46" s="262">
        <f>SUM('105'!O2056:O2057)</f>
        <v>2614230</v>
      </c>
      <c r="J46" s="262">
        <f>SUM('105'!O2058:O2063)</f>
        <v>675925</v>
      </c>
      <c r="K46" s="262">
        <f t="shared" si="1"/>
        <v>3290155</v>
      </c>
    </row>
    <row r="47" spans="1:11" s="137" customFormat="1" ht="23.1" customHeight="1" x14ac:dyDescent="0.2">
      <c r="A47" s="241">
        <v>705</v>
      </c>
      <c r="B47" s="242" t="s">
        <v>360</v>
      </c>
      <c r="C47" s="262" t="e">
        <f>SUM('105'!#REF!)</f>
        <v>#REF!</v>
      </c>
      <c r="D47" s="262" t="e">
        <f>SUM('105'!#REF!)</f>
        <v>#REF!</v>
      </c>
      <c r="E47" s="262" t="e">
        <f t="shared" si="0"/>
        <v>#REF!</v>
      </c>
      <c r="G47" s="241">
        <v>705</v>
      </c>
      <c r="H47" s="242" t="s">
        <v>360</v>
      </c>
      <c r="I47" s="262">
        <f>SUM('105'!O2093:O2094)</f>
        <v>202659</v>
      </c>
      <c r="J47" s="262">
        <f>SUM('105'!O2095:O2099)</f>
        <v>15000</v>
      </c>
      <c r="K47" s="262">
        <f t="shared" si="1"/>
        <v>217659</v>
      </c>
    </row>
    <row r="48" spans="1:11" s="137" customFormat="1" ht="23.1" customHeight="1" x14ac:dyDescent="0.2">
      <c r="A48" s="241">
        <v>721</v>
      </c>
      <c r="B48" s="243" t="s">
        <v>466</v>
      </c>
      <c r="C48" s="262" t="e">
        <f>SUM('105'!#REF!)</f>
        <v>#REF!</v>
      </c>
      <c r="D48" s="262" t="e">
        <f>SUM('105'!#REF!)</f>
        <v>#REF!</v>
      </c>
      <c r="E48" s="262" t="e">
        <f t="shared" si="0"/>
        <v>#REF!</v>
      </c>
      <c r="G48" s="241">
        <v>721</v>
      </c>
      <c r="H48" s="243" t="s">
        <v>466</v>
      </c>
      <c r="I48" s="262">
        <f>SUM('105'!O2139:O2140)</f>
        <v>1088709</v>
      </c>
      <c r="J48" s="262">
        <f>SUM('105'!O2141:O2145)</f>
        <v>45250</v>
      </c>
      <c r="K48" s="262">
        <f t="shared" si="1"/>
        <v>1133959</v>
      </c>
    </row>
    <row r="49" spans="1:11" s="137" customFormat="1" ht="23.1" customHeight="1" x14ac:dyDescent="0.2">
      <c r="A49" s="241">
        <v>724</v>
      </c>
      <c r="B49" s="243" t="s">
        <v>178</v>
      </c>
      <c r="C49" s="262" t="e">
        <f>SUM('105'!#REF!)</f>
        <v>#REF!</v>
      </c>
      <c r="D49" s="262" t="e">
        <f>SUM('105'!#REF!)</f>
        <v>#REF!</v>
      </c>
      <c r="E49" s="262" t="e">
        <f t="shared" si="0"/>
        <v>#REF!</v>
      </c>
      <c r="G49" s="241">
        <v>724</v>
      </c>
      <c r="H49" s="243" t="s">
        <v>178</v>
      </c>
      <c r="I49" s="262">
        <f>SUM('105'!O2176:O2177)</f>
        <v>1134704</v>
      </c>
      <c r="J49" s="262">
        <f>SUM('105'!O2178:O2183)</f>
        <v>727740</v>
      </c>
      <c r="K49" s="262">
        <f t="shared" si="1"/>
        <v>1862444</v>
      </c>
    </row>
    <row r="50" spans="1:11" s="137" customFormat="1" ht="23.1" customHeight="1" x14ac:dyDescent="0.2">
      <c r="A50" s="244">
        <v>747</v>
      </c>
      <c r="B50" s="243" t="s">
        <v>75</v>
      </c>
      <c r="C50" s="262" t="e">
        <f>SUM('105'!#REF!)</f>
        <v>#REF!</v>
      </c>
      <c r="D50" s="262" t="e">
        <f>SUM('105'!#REF!)</f>
        <v>#REF!</v>
      </c>
      <c r="E50" s="262" t="e">
        <f t="shared" si="0"/>
        <v>#REF!</v>
      </c>
      <c r="G50" s="244">
        <v>747</v>
      </c>
      <c r="H50" s="243" t="s">
        <v>75</v>
      </c>
      <c r="I50" s="262">
        <f>SUM('105'!O2202:O2203)</f>
        <v>794564</v>
      </c>
      <c r="J50" s="262">
        <f>SUM('105'!O2205:O2209)</f>
        <v>45000</v>
      </c>
      <c r="K50" s="262">
        <f t="shared" si="1"/>
        <v>839564</v>
      </c>
    </row>
    <row r="51" spans="1:11" s="137" customFormat="1" ht="23.1" customHeight="1" x14ac:dyDescent="0.2">
      <c r="A51" s="241">
        <v>802</v>
      </c>
      <c r="B51" s="243" t="s">
        <v>189</v>
      </c>
      <c r="C51" s="262">
        <v>0</v>
      </c>
      <c r="D51" s="262" t="e">
        <f>'105'!#REF!</f>
        <v>#REF!</v>
      </c>
      <c r="E51" s="262" t="e">
        <f t="shared" si="0"/>
        <v>#REF!</v>
      </c>
      <c r="G51" s="241">
        <v>802</v>
      </c>
      <c r="H51" s="243" t="s">
        <v>189</v>
      </c>
      <c r="I51" s="262">
        <v>0</v>
      </c>
      <c r="J51" s="262">
        <f>'105'!O2263</f>
        <v>67260780</v>
      </c>
      <c r="K51" s="262">
        <f t="shared" si="1"/>
        <v>67260780</v>
      </c>
    </row>
    <row r="52" spans="1:11" s="137" customFormat="1" ht="23.1" customHeight="1" x14ac:dyDescent="0.2">
      <c r="A52" s="241">
        <v>804</v>
      </c>
      <c r="B52" s="243" t="s">
        <v>84</v>
      </c>
      <c r="C52" s="262">
        <v>0</v>
      </c>
      <c r="D52" s="262" t="e">
        <f>'105'!#REF!</f>
        <v>#REF!</v>
      </c>
      <c r="E52" s="262" t="e">
        <f t="shared" si="0"/>
        <v>#REF!</v>
      </c>
      <c r="G52" s="241">
        <v>804</v>
      </c>
      <c r="H52" s="243" t="s">
        <v>84</v>
      </c>
      <c r="I52" s="262">
        <v>0</v>
      </c>
      <c r="J52" s="262">
        <f>'105'!O2290</f>
        <v>5600000</v>
      </c>
      <c r="K52" s="262">
        <f t="shared" si="1"/>
        <v>5600000</v>
      </c>
    </row>
    <row r="53" spans="1:11" s="137" customFormat="1" ht="23.1" customHeight="1" x14ac:dyDescent="0.2">
      <c r="A53" s="241">
        <v>805</v>
      </c>
      <c r="B53" s="243" t="s">
        <v>417</v>
      </c>
      <c r="C53" s="262">
        <v>0</v>
      </c>
      <c r="D53" s="262" t="e">
        <f>'105'!#REF!</f>
        <v>#REF!</v>
      </c>
      <c r="E53" s="262" t="e">
        <f t="shared" si="0"/>
        <v>#REF!</v>
      </c>
      <c r="G53" s="241">
        <v>805</v>
      </c>
      <c r="H53" s="243" t="s">
        <v>417</v>
      </c>
      <c r="I53" s="262">
        <v>0</v>
      </c>
      <c r="J53" s="262">
        <f>'105'!O2335</f>
        <v>93591210</v>
      </c>
      <c r="K53" s="262">
        <f t="shared" si="1"/>
        <v>93591210</v>
      </c>
    </row>
    <row r="54" spans="1:11" s="137" customFormat="1" ht="23.1" customHeight="1" x14ac:dyDescent="0.2">
      <c r="A54" s="241">
        <v>900</v>
      </c>
      <c r="B54" s="243" t="s">
        <v>321</v>
      </c>
      <c r="C54" s="262">
        <v>0</v>
      </c>
      <c r="D54" s="262">
        <v>0</v>
      </c>
      <c r="E54" s="262" t="e">
        <f>'105'!#REF!</f>
        <v>#REF!</v>
      </c>
      <c r="G54" s="241">
        <v>900</v>
      </c>
      <c r="H54" s="243" t="s">
        <v>321</v>
      </c>
      <c r="I54" s="262">
        <f>'105'!O2520+'105'!O2521</f>
        <v>119936917</v>
      </c>
      <c r="J54" s="262">
        <f>SUM('105'!O2522:O2527)</f>
        <v>71781780</v>
      </c>
      <c r="K54" s="262">
        <f>SUM(I54:J54)</f>
        <v>191718697</v>
      </c>
    </row>
    <row r="55" spans="1:11" s="137" customFormat="1" ht="20.25" customHeight="1" x14ac:dyDescent="0.2">
      <c r="A55" s="246">
        <v>999</v>
      </c>
      <c r="B55" s="247" t="s">
        <v>778</v>
      </c>
      <c r="C55" s="262">
        <v>0</v>
      </c>
      <c r="D55" s="262">
        <v>0</v>
      </c>
      <c r="E55" s="262">
        <f t="shared" si="0"/>
        <v>0</v>
      </c>
      <c r="G55" s="246">
        <v>999</v>
      </c>
      <c r="H55" s="247" t="s">
        <v>778</v>
      </c>
      <c r="I55" s="262">
        <v>0</v>
      </c>
      <c r="J55" s="262">
        <v>0</v>
      </c>
      <c r="K55" s="262">
        <f>+I55+J55</f>
        <v>0</v>
      </c>
    </row>
    <row r="56" spans="1:11" s="147" customFormat="1" ht="21" customHeight="1" x14ac:dyDescent="0.2">
      <c r="A56" s="250"/>
      <c r="B56" s="251" t="s">
        <v>218</v>
      </c>
      <c r="C56" s="263" t="e">
        <f>SUM(C12:C55)</f>
        <v>#REF!</v>
      </c>
      <c r="D56" s="263" t="e">
        <f>SUM(D11:D55)</f>
        <v>#REF!</v>
      </c>
      <c r="E56" s="264" t="e">
        <f>SUM(E11:E55)</f>
        <v>#REF!</v>
      </c>
      <c r="G56" s="250"/>
      <c r="H56" s="251" t="s">
        <v>218</v>
      </c>
      <c r="I56" s="263">
        <f ca="1">SUM(I12:I55)</f>
        <v>236529052</v>
      </c>
      <c r="J56" s="263">
        <f ca="1">SUM(J11:J55)</f>
        <v>332586025</v>
      </c>
      <c r="K56" s="264">
        <f ca="1">SUM(K11:K55)</f>
        <v>569115077</v>
      </c>
    </row>
    <row r="57" spans="1:11" ht="16.5" customHeight="1" x14ac:dyDescent="0.25">
      <c r="A57" s="630"/>
      <c r="B57" s="631"/>
      <c r="C57" s="631"/>
      <c r="D57" s="631"/>
      <c r="E57" s="631"/>
      <c r="G57" s="630"/>
      <c r="H57" s="631"/>
      <c r="I57" s="631"/>
      <c r="J57" s="631"/>
      <c r="K57" s="631"/>
    </row>
    <row r="58" spans="1:11" ht="3.75" customHeight="1" x14ac:dyDescent="0.2">
      <c r="A58" s="5"/>
      <c r="B58" s="4"/>
      <c r="C58" s="4"/>
      <c r="D58" s="4"/>
      <c r="E58" s="4"/>
      <c r="G58" s="5"/>
      <c r="H58" s="4"/>
      <c r="I58" s="4"/>
      <c r="J58" s="4"/>
      <c r="K58" s="4"/>
    </row>
    <row r="59" spans="1:11" s="237" customFormat="1" ht="15" customHeight="1" x14ac:dyDescent="0.25">
      <c r="A59" s="628"/>
      <c r="B59" s="628"/>
      <c r="C59" s="628"/>
      <c r="D59" s="628"/>
      <c r="E59" s="628"/>
      <c r="G59" s="628"/>
      <c r="H59" s="628"/>
      <c r="I59" s="628"/>
      <c r="J59" s="628"/>
      <c r="K59" s="628"/>
    </row>
    <row r="60" spans="1:11" s="237" customFormat="1" ht="16.5" customHeight="1" x14ac:dyDescent="0.25">
      <c r="A60" s="628"/>
      <c r="B60" s="628"/>
      <c r="C60" s="628"/>
      <c r="D60" s="628"/>
      <c r="E60" s="628"/>
      <c r="G60" s="628"/>
      <c r="H60" s="628"/>
      <c r="I60" s="628"/>
      <c r="J60" s="628"/>
      <c r="K60" s="628"/>
    </row>
    <row r="61" spans="1:11" s="237" customFormat="1" ht="18" customHeight="1" x14ac:dyDescent="0.25">
      <c r="A61" s="628"/>
      <c r="B61" s="628"/>
      <c r="C61" s="628"/>
      <c r="D61" s="628"/>
      <c r="E61" s="628"/>
      <c r="G61" s="628"/>
      <c r="H61" s="628"/>
      <c r="I61" s="628"/>
      <c r="J61" s="628"/>
      <c r="K61" s="628"/>
    </row>
    <row r="62" spans="1:11" s="237" customFormat="1" ht="17.25" customHeight="1" x14ac:dyDescent="0.25">
      <c r="A62" s="628"/>
      <c r="B62" s="628"/>
      <c r="C62" s="628"/>
      <c r="D62" s="628"/>
      <c r="E62" s="628"/>
      <c r="G62" s="628"/>
      <c r="H62" s="628"/>
      <c r="I62" s="628"/>
      <c r="J62" s="628"/>
      <c r="K62" s="628"/>
    </row>
    <row r="63" spans="1:11" s="237" customFormat="1" ht="17.25" customHeight="1" x14ac:dyDescent="0.25">
      <c r="A63" s="628"/>
      <c r="B63" s="628"/>
      <c r="C63" s="628"/>
      <c r="D63" s="628"/>
      <c r="E63" s="628"/>
      <c r="G63" s="628"/>
      <c r="H63" s="628"/>
      <c r="I63" s="628"/>
      <c r="J63" s="628"/>
      <c r="K63" s="628"/>
    </row>
    <row r="64" spans="1:11" ht="32.25" customHeight="1" x14ac:dyDescent="0.2">
      <c r="A64" s="629"/>
      <c r="B64" s="629"/>
      <c r="C64" s="629"/>
      <c r="D64" s="629"/>
      <c r="E64" s="629"/>
      <c r="G64" s="629"/>
      <c r="H64" s="629"/>
      <c r="I64" s="629"/>
      <c r="J64" s="629"/>
      <c r="K64" s="629"/>
    </row>
    <row r="65" spans="1:11" x14ac:dyDescent="0.2">
      <c r="A65" s="9"/>
      <c r="B65" s="5"/>
      <c r="C65" s="5"/>
      <c r="D65" s="4"/>
      <c r="E65" s="4"/>
      <c r="G65" s="553"/>
      <c r="H65" s="5"/>
      <c r="I65" s="5"/>
      <c r="J65" s="4"/>
      <c r="K65" s="4"/>
    </row>
    <row r="66" spans="1:11" ht="6" customHeight="1" x14ac:dyDescent="0.25">
      <c r="A66" s="238"/>
      <c r="B66" s="4"/>
      <c r="C66" s="4"/>
      <c r="D66" s="4"/>
      <c r="E66" s="4"/>
      <c r="G66" s="238"/>
      <c r="H66" s="4"/>
      <c r="I66" s="4"/>
      <c r="J66" s="4"/>
      <c r="K66" s="4"/>
    </row>
    <row r="67" spans="1:11" ht="11.25" customHeight="1" x14ac:dyDescent="0.2">
      <c r="A67" s="9"/>
      <c r="B67" s="5"/>
      <c r="C67" s="5"/>
      <c r="D67" s="4"/>
      <c r="E67" s="4"/>
      <c r="G67" s="553"/>
      <c r="H67" s="5"/>
      <c r="I67" s="5"/>
      <c r="J67" s="4"/>
      <c r="K67" s="4"/>
    </row>
    <row r="68" spans="1:11" ht="6.75" customHeight="1" x14ac:dyDescent="0.2">
      <c r="A68" s="9"/>
      <c r="B68" s="4"/>
      <c r="C68" s="4"/>
      <c r="D68" s="4"/>
      <c r="E68" s="4"/>
      <c r="G68" s="553"/>
      <c r="H68" s="4"/>
      <c r="I68" s="4"/>
      <c r="J68" s="4"/>
      <c r="K68" s="4"/>
    </row>
    <row r="69" spans="1:11" ht="22.5" customHeight="1" x14ac:dyDescent="0.2">
      <c r="A69" s="9"/>
      <c r="B69" s="5"/>
      <c r="C69" s="4"/>
      <c r="D69" s="4"/>
      <c r="E69" s="4"/>
      <c r="G69" s="553"/>
      <c r="H69" s="5"/>
      <c r="I69" s="4"/>
      <c r="J69" s="4"/>
      <c r="K69" s="4"/>
    </row>
  </sheetData>
  <mergeCells count="24">
    <mergeCell ref="A64:E64"/>
    <mergeCell ref="A2:E2"/>
    <mergeCell ref="A6:E6"/>
    <mergeCell ref="A7:E7"/>
    <mergeCell ref="A8:E8"/>
    <mergeCell ref="A10:B10"/>
    <mergeCell ref="A57:E57"/>
    <mergeCell ref="A59:E59"/>
    <mergeCell ref="A60:E60"/>
    <mergeCell ref="A61:E61"/>
    <mergeCell ref="A62:E62"/>
    <mergeCell ref="A63:E63"/>
    <mergeCell ref="G2:K2"/>
    <mergeCell ref="G6:K6"/>
    <mergeCell ref="G7:K7"/>
    <mergeCell ref="G8:K8"/>
    <mergeCell ref="G10:H10"/>
    <mergeCell ref="G63:K63"/>
    <mergeCell ref="G64:K64"/>
    <mergeCell ref="G57:K57"/>
    <mergeCell ref="G59:K59"/>
    <mergeCell ref="G60:K60"/>
    <mergeCell ref="G61:K61"/>
    <mergeCell ref="G62:K62"/>
  </mergeCells>
  <printOptions horizontalCentered="1"/>
  <pageMargins left="0.55000000000000004" right="0.55000000000000004" top="0.4" bottom="0.5" header="0" footer="0.25"/>
  <pageSetup scale="62" firstPageNumber="7" orientation="portrait" useFirstPageNumber="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002060"/>
    <pageSetUpPr fitToPage="1"/>
  </sheetPr>
  <dimension ref="B1:G62"/>
  <sheetViews>
    <sheetView zoomScaleNormal="100" workbookViewId="0">
      <selection activeCell="E5" sqref="E5"/>
    </sheetView>
  </sheetViews>
  <sheetFormatPr defaultColWidth="4.140625" defaultRowHeight="15" x14ac:dyDescent="0.2"/>
  <cols>
    <col min="1" max="1" width="4.140625" style="130"/>
    <col min="2" max="2" width="4.5703125" style="130" bestFit="1" customWidth="1"/>
    <col min="3" max="3" width="43.42578125" style="130" bestFit="1" customWidth="1"/>
    <col min="4" max="4" width="13.28515625" style="130" bestFit="1" customWidth="1"/>
    <col min="5" max="5" width="12" style="130" bestFit="1" customWidth="1"/>
    <col min="6" max="6" width="12.85546875" style="130" bestFit="1" customWidth="1"/>
    <col min="7" max="7" width="13.28515625" style="130" bestFit="1" customWidth="1"/>
    <col min="8" max="16384" width="4.140625" style="130"/>
  </cols>
  <sheetData>
    <row r="1" spans="2:7" s="124" customFormat="1" ht="48.75" customHeight="1" x14ac:dyDescent="0.2">
      <c r="B1" s="637" t="s">
        <v>1564</v>
      </c>
      <c r="C1" s="637"/>
      <c r="D1" s="637"/>
      <c r="E1" s="637"/>
      <c r="F1" s="637"/>
      <c r="G1" s="637"/>
    </row>
    <row r="2" spans="2:7" ht="24" customHeight="1" x14ac:dyDescent="0.2">
      <c r="B2" s="125"/>
      <c r="C2" s="126" t="s">
        <v>199</v>
      </c>
      <c r="D2" s="127" t="s">
        <v>58</v>
      </c>
      <c r="E2" s="128" t="s">
        <v>244</v>
      </c>
      <c r="F2" s="127" t="s">
        <v>518</v>
      </c>
      <c r="G2" s="129" t="s">
        <v>375</v>
      </c>
    </row>
    <row r="3" spans="2:7" ht="3" customHeight="1" x14ac:dyDescent="0.2">
      <c r="B3" s="131"/>
      <c r="C3" s="132"/>
      <c r="D3" s="133"/>
      <c r="E3" s="133"/>
      <c r="F3" s="133"/>
      <c r="G3" s="134"/>
    </row>
    <row r="4" spans="2:7" s="138" customFormat="1" ht="18.95" customHeight="1" x14ac:dyDescent="0.2">
      <c r="B4" s="135">
        <v>111</v>
      </c>
      <c r="C4" s="136" t="s">
        <v>309</v>
      </c>
      <c r="D4" s="258">
        <f ca="1">'1-19 APPROP ORD # 1 MAYOR'!K12</f>
        <v>989413</v>
      </c>
      <c r="E4" s="259">
        <v>0</v>
      </c>
      <c r="F4" s="259">
        <v>0</v>
      </c>
      <c r="G4" s="258">
        <f ca="1">SUM(D4:F4)</f>
        <v>989413</v>
      </c>
    </row>
    <row r="5" spans="2:7" s="138" customFormat="1" ht="18.95" customHeight="1" x14ac:dyDescent="0.2">
      <c r="B5" s="135">
        <v>131</v>
      </c>
      <c r="C5" s="139" t="s">
        <v>331</v>
      </c>
      <c r="D5" s="258">
        <f ca="1">'1-19 APPROP ORD # 1 MAYOR'!K13</f>
        <v>954196</v>
      </c>
      <c r="E5" s="259">
        <v>0</v>
      </c>
      <c r="F5" s="259">
        <v>308661</v>
      </c>
      <c r="G5" s="258">
        <f t="shared" ref="G5:G59" ca="1" si="0">SUM(D5:F5)</f>
        <v>1262857</v>
      </c>
    </row>
    <row r="6" spans="2:7" s="138" customFormat="1" ht="18.95" customHeight="1" x14ac:dyDescent="0.2">
      <c r="B6" s="135">
        <v>132</v>
      </c>
      <c r="C6" s="139" t="s">
        <v>428</v>
      </c>
      <c r="D6" s="258">
        <f>'1-19 APPROP ORD # 1 MAYOR'!K14</f>
        <v>1824306</v>
      </c>
      <c r="E6" s="259">
        <v>0</v>
      </c>
      <c r="F6" s="259">
        <v>778487</v>
      </c>
      <c r="G6" s="258">
        <f t="shared" si="0"/>
        <v>2602793</v>
      </c>
    </row>
    <row r="7" spans="2:7" s="138" customFormat="1" ht="18.95" customHeight="1" x14ac:dyDescent="0.2">
      <c r="B7" s="135">
        <v>133</v>
      </c>
      <c r="C7" s="139" t="s">
        <v>477</v>
      </c>
      <c r="D7" s="258">
        <f>'1-19 APPROP ORD # 1 MAYOR'!K15</f>
        <v>2667409</v>
      </c>
      <c r="E7" s="259">
        <v>0</v>
      </c>
      <c r="F7" s="259">
        <v>0</v>
      </c>
      <c r="G7" s="258">
        <f t="shared" si="0"/>
        <v>2667409</v>
      </c>
    </row>
    <row r="8" spans="2:7" s="138" customFormat="1" ht="18.95" customHeight="1" x14ac:dyDescent="0.2">
      <c r="B8" s="135">
        <v>137</v>
      </c>
      <c r="C8" s="139" t="s">
        <v>556</v>
      </c>
      <c r="D8" s="258">
        <f>'1-19 APPROP ORD # 1 MAYOR'!K16</f>
        <v>11578345</v>
      </c>
      <c r="E8" s="259">
        <v>0</v>
      </c>
      <c r="F8" s="259">
        <v>751979</v>
      </c>
      <c r="G8" s="258">
        <f t="shared" si="0"/>
        <v>12330324</v>
      </c>
    </row>
    <row r="9" spans="2:7" s="138" customFormat="1" ht="18.95" hidden="1" customHeight="1" x14ac:dyDescent="0.2">
      <c r="B9" s="135">
        <v>138</v>
      </c>
      <c r="C9" s="140" t="s">
        <v>808</v>
      </c>
      <c r="D9" s="258">
        <f>'1-19 APPROP ORD # 1 MAYOR'!K17</f>
        <v>0</v>
      </c>
      <c r="E9" s="259">
        <v>0</v>
      </c>
      <c r="F9" s="259">
        <v>0</v>
      </c>
      <c r="G9" s="258">
        <f t="shared" si="0"/>
        <v>0</v>
      </c>
    </row>
    <row r="10" spans="2:7" s="138" customFormat="1" ht="18.95" customHeight="1" x14ac:dyDescent="0.2">
      <c r="B10" s="135">
        <v>143</v>
      </c>
      <c r="C10" s="140" t="s">
        <v>1444</v>
      </c>
      <c r="D10" s="258">
        <f>'1-19 APPROP ORD # 1 MAYOR'!K18</f>
        <v>7660144</v>
      </c>
      <c r="E10" s="259">
        <v>0</v>
      </c>
      <c r="F10" s="259">
        <v>0</v>
      </c>
      <c r="G10" s="258">
        <f t="shared" si="0"/>
        <v>7660144</v>
      </c>
    </row>
    <row r="11" spans="2:7" s="138" customFormat="1" ht="18.95" customHeight="1" x14ac:dyDescent="0.2">
      <c r="B11" s="135">
        <v>139</v>
      </c>
      <c r="C11" s="141" t="s">
        <v>425</v>
      </c>
      <c r="D11" s="258">
        <f>'1-19 APPROP ORD # 1 MAYOR'!K19</f>
        <v>773453</v>
      </c>
      <c r="E11" s="259">
        <v>0</v>
      </c>
      <c r="F11" s="259">
        <v>0</v>
      </c>
      <c r="G11" s="258">
        <f t="shared" si="0"/>
        <v>773453</v>
      </c>
    </row>
    <row r="12" spans="2:7" s="138" customFormat="1" ht="18.95" customHeight="1" x14ac:dyDescent="0.2">
      <c r="B12" s="135">
        <v>152</v>
      </c>
      <c r="C12" s="139" t="s">
        <v>51</v>
      </c>
      <c r="D12" s="258">
        <f>'1-19 APPROP ORD # 1 MAYOR'!K20</f>
        <v>3883843</v>
      </c>
      <c r="E12" s="259">
        <v>0</v>
      </c>
      <c r="F12" s="259">
        <v>104516</v>
      </c>
      <c r="G12" s="258">
        <f t="shared" si="0"/>
        <v>3988359</v>
      </c>
    </row>
    <row r="13" spans="2:7" s="138" customFormat="1" ht="18.95" customHeight="1" x14ac:dyDescent="0.2">
      <c r="B13" s="135">
        <v>160</v>
      </c>
      <c r="C13" s="139" t="s">
        <v>400</v>
      </c>
      <c r="D13" s="258">
        <f>'1-19 APPROP ORD # 1 MAYOR'!K21</f>
        <v>0</v>
      </c>
      <c r="E13" s="259">
        <v>0</v>
      </c>
      <c r="F13" s="259">
        <v>0</v>
      </c>
      <c r="G13" s="258">
        <f t="shared" si="0"/>
        <v>0</v>
      </c>
    </row>
    <row r="14" spans="2:7" s="138" customFormat="1" ht="18.95" customHeight="1" x14ac:dyDescent="0.2">
      <c r="B14" s="135">
        <v>161</v>
      </c>
      <c r="C14" s="141" t="s">
        <v>158</v>
      </c>
      <c r="D14" s="258">
        <f>'1-19 APPROP ORD # 1 MAYOR'!K22</f>
        <v>454400</v>
      </c>
      <c r="E14" s="259">
        <v>0</v>
      </c>
      <c r="F14" s="259">
        <v>0</v>
      </c>
      <c r="G14" s="258">
        <f t="shared" si="0"/>
        <v>454400</v>
      </c>
    </row>
    <row r="15" spans="2:7" s="138" customFormat="1" ht="18.95" customHeight="1" x14ac:dyDescent="0.2">
      <c r="B15" s="135">
        <v>162</v>
      </c>
      <c r="C15" s="139" t="s">
        <v>586</v>
      </c>
      <c r="D15" s="258">
        <f>'1-19 APPROP ORD # 1 MAYOR'!K23</f>
        <v>1059020</v>
      </c>
      <c r="E15" s="259">
        <v>0</v>
      </c>
      <c r="F15" s="259">
        <v>0</v>
      </c>
      <c r="G15" s="258">
        <f t="shared" si="0"/>
        <v>1059020</v>
      </c>
    </row>
    <row r="16" spans="2:7" s="138" customFormat="1" ht="18.95" customHeight="1" x14ac:dyDescent="0.2">
      <c r="B16" s="142" t="s">
        <v>594</v>
      </c>
      <c r="C16" s="139" t="s">
        <v>78</v>
      </c>
      <c r="D16" s="258">
        <f>'1-19 APPROP ORD # 1 MAYOR'!K24</f>
        <v>3466892</v>
      </c>
      <c r="E16" s="259">
        <v>0</v>
      </c>
      <c r="F16" s="259">
        <v>548701</v>
      </c>
      <c r="G16" s="258">
        <f t="shared" si="0"/>
        <v>4015593</v>
      </c>
    </row>
    <row r="17" spans="2:7" s="138" customFormat="1" ht="18.95" customHeight="1" x14ac:dyDescent="0.2">
      <c r="B17" s="135">
        <v>201</v>
      </c>
      <c r="C17" s="141" t="s">
        <v>101</v>
      </c>
      <c r="D17" s="258">
        <f>'1-19 APPROP ORD # 1 MAYOR'!K25</f>
        <v>42852829</v>
      </c>
      <c r="E17" s="259">
        <v>0</v>
      </c>
      <c r="F17" s="259">
        <v>456502</v>
      </c>
      <c r="G17" s="258">
        <f t="shared" si="0"/>
        <v>43309331</v>
      </c>
    </row>
    <row r="18" spans="2:7" s="138" customFormat="1" ht="18.95" customHeight="1" x14ac:dyDescent="0.2">
      <c r="B18" s="135">
        <v>202</v>
      </c>
      <c r="C18" s="141" t="s">
        <v>38</v>
      </c>
      <c r="D18" s="258">
        <f>'1-19 APPROP ORD # 1 MAYOR'!K26</f>
        <v>33980466</v>
      </c>
      <c r="E18" s="259">
        <v>0</v>
      </c>
      <c r="F18" s="259">
        <v>5000</v>
      </c>
      <c r="G18" s="258">
        <f t="shared" si="0"/>
        <v>33985466</v>
      </c>
    </row>
    <row r="19" spans="2:7" s="138" customFormat="1" ht="18.95" customHeight="1" x14ac:dyDescent="0.2">
      <c r="B19" s="135">
        <v>301</v>
      </c>
      <c r="C19" s="141" t="s">
        <v>19</v>
      </c>
      <c r="D19" s="258">
        <f>'1-19 APPROP ORD # 1 MAYOR'!K27</f>
        <v>4112992</v>
      </c>
      <c r="E19" s="259">
        <v>0</v>
      </c>
      <c r="F19" s="259">
        <v>7402087.3800000008</v>
      </c>
      <c r="G19" s="258">
        <f t="shared" si="0"/>
        <v>11515079.380000001</v>
      </c>
    </row>
    <row r="20" spans="2:7" s="138" customFormat="1" ht="18.95" customHeight="1" x14ac:dyDescent="0.2">
      <c r="B20" s="135">
        <v>302</v>
      </c>
      <c r="C20" s="141" t="s">
        <v>254</v>
      </c>
      <c r="D20" s="258">
        <f>'1-19 APPROP ORD # 1 MAYOR'!K28</f>
        <v>127034</v>
      </c>
      <c r="E20" s="259">
        <v>0</v>
      </c>
      <c r="F20" s="259">
        <v>0</v>
      </c>
      <c r="G20" s="258">
        <f t="shared" si="0"/>
        <v>127034</v>
      </c>
    </row>
    <row r="21" spans="2:7" s="138" customFormat="1" ht="18.95" customHeight="1" x14ac:dyDescent="0.2">
      <c r="B21" s="135">
        <v>303</v>
      </c>
      <c r="C21" s="139" t="s">
        <v>0</v>
      </c>
      <c r="D21" s="258">
        <f>'1-19 APPROP ORD # 1 MAYOR'!K29</f>
        <v>771606</v>
      </c>
      <c r="E21" s="259">
        <v>0</v>
      </c>
      <c r="F21" s="259">
        <v>47500</v>
      </c>
      <c r="G21" s="258">
        <f t="shared" si="0"/>
        <v>819106</v>
      </c>
    </row>
    <row r="22" spans="2:7" s="138" customFormat="1" ht="18.95" customHeight="1" x14ac:dyDescent="0.2">
      <c r="B22" s="135">
        <v>304</v>
      </c>
      <c r="C22" s="139" t="s">
        <v>470</v>
      </c>
      <c r="D22" s="258">
        <f>'1-19 APPROP ORD # 1 MAYOR'!K30</f>
        <v>0</v>
      </c>
      <c r="E22" s="259">
        <v>0</v>
      </c>
      <c r="F22" s="259">
        <v>0</v>
      </c>
      <c r="G22" s="258">
        <f t="shared" si="0"/>
        <v>0</v>
      </c>
    </row>
    <row r="23" spans="2:7" s="138" customFormat="1" ht="18.95" customHeight="1" x14ac:dyDescent="0.2">
      <c r="B23" s="135">
        <v>305</v>
      </c>
      <c r="C23" s="141" t="s">
        <v>303</v>
      </c>
      <c r="D23" s="258">
        <f>'1-19 APPROP ORD # 1 MAYOR'!K31</f>
        <v>96804</v>
      </c>
      <c r="E23" s="259">
        <v>0</v>
      </c>
      <c r="F23" s="259">
        <v>0</v>
      </c>
      <c r="G23" s="258">
        <f t="shared" si="0"/>
        <v>96804</v>
      </c>
    </row>
    <row r="24" spans="2:7" s="138" customFormat="1" ht="18.95" customHeight="1" x14ac:dyDescent="0.2">
      <c r="B24" s="135">
        <v>308</v>
      </c>
      <c r="C24" s="139" t="s">
        <v>18</v>
      </c>
      <c r="D24" s="258">
        <f>'1-19 APPROP ORD # 1 MAYOR'!K32</f>
        <v>2533589</v>
      </c>
      <c r="E24" s="259">
        <v>0</v>
      </c>
      <c r="F24" s="259">
        <v>2010560</v>
      </c>
      <c r="G24" s="258">
        <f t="shared" si="0"/>
        <v>4544149</v>
      </c>
    </row>
    <row r="25" spans="2:7" s="138" customFormat="1" ht="18.95" customHeight="1" x14ac:dyDescent="0.2">
      <c r="B25" s="135">
        <v>309</v>
      </c>
      <c r="C25" s="140" t="s">
        <v>1557</v>
      </c>
      <c r="D25" s="258">
        <f>'1-19 APPROP ORD # 1 MAYOR'!K33</f>
        <v>2291689</v>
      </c>
      <c r="E25" s="259">
        <v>0</v>
      </c>
      <c r="F25" s="259">
        <v>2490721.04</v>
      </c>
      <c r="G25" s="258">
        <f t="shared" si="0"/>
        <v>4782410.04</v>
      </c>
    </row>
    <row r="26" spans="2:7" s="138" customFormat="1" ht="18.95" customHeight="1" x14ac:dyDescent="0.2">
      <c r="B26" s="135">
        <v>402</v>
      </c>
      <c r="C26" s="140" t="s">
        <v>684</v>
      </c>
      <c r="D26" s="258">
        <f>'1-19 APPROP ORD # 1 MAYOR'!K34</f>
        <v>-1091896</v>
      </c>
      <c r="E26" s="259">
        <v>0</v>
      </c>
      <c r="F26" s="259">
        <v>0</v>
      </c>
      <c r="G26" s="258">
        <f t="shared" si="0"/>
        <v>-1091896</v>
      </c>
    </row>
    <row r="27" spans="2:7" s="138" customFormat="1" ht="18.95" customHeight="1" x14ac:dyDescent="0.2">
      <c r="B27" s="135">
        <v>403</v>
      </c>
      <c r="C27" s="140" t="s">
        <v>222</v>
      </c>
      <c r="D27" s="258">
        <f>'1-19 APPROP ORD # 1 MAYOR'!K35</f>
        <v>3200000</v>
      </c>
      <c r="E27" s="259">
        <v>0</v>
      </c>
      <c r="F27" s="259">
        <v>0</v>
      </c>
      <c r="G27" s="258">
        <f t="shared" si="0"/>
        <v>3200000</v>
      </c>
    </row>
    <row r="28" spans="2:7" s="138" customFormat="1" ht="18.95" customHeight="1" x14ac:dyDescent="0.2">
      <c r="B28" s="135">
        <v>404</v>
      </c>
      <c r="C28" s="139" t="s">
        <v>2</v>
      </c>
      <c r="D28" s="258">
        <f>'1-19 APPROP ORD # 1 MAYOR'!K36</f>
        <v>1155295</v>
      </c>
      <c r="E28" s="259">
        <v>0</v>
      </c>
      <c r="F28" s="259">
        <v>0</v>
      </c>
      <c r="G28" s="258">
        <f t="shared" si="0"/>
        <v>1155295</v>
      </c>
    </row>
    <row r="29" spans="2:7" s="138" customFormat="1" ht="18.95" customHeight="1" x14ac:dyDescent="0.2">
      <c r="B29" s="135">
        <v>405</v>
      </c>
      <c r="C29" s="139" t="s">
        <v>92</v>
      </c>
      <c r="D29" s="258">
        <f>'1-19 APPROP ORD # 1 MAYOR'!K37</f>
        <v>815000</v>
      </c>
      <c r="E29" s="259">
        <v>0</v>
      </c>
      <c r="F29" s="259">
        <v>0</v>
      </c>
      <c r="G29" s="258">
        <f t="shared" si="0"/>
        <v>815000</v>
      </c>
    </row>
    <row r="30" spans="2:7" s="138" customFormat="1" ht="18.95" customHeight="1" x14ac:dyDescent="0.2">
      <c r="B30" s="135">
        <v>501</v>
      </c>
      <c r="C30" s="139" t="s">
        <v>259</v>
      </c>
      <c r="D30" s="258">
        <f>'1-19 APPROP ORD # 1 MAYOR'!K38</f>
        <v>0</v>
      </c>
      <c r="E30" s="259">
        <v>0</v>
      </c>
      <c r="F30" s="259">
        <v>0</v>
      </c>
      <c r="G30" s="258">
        <f t="shared" si="0"/>
        <v>0</v>
      </c>
    </row>
    <row r="31" spans="2:7" s="138" customFormat="1" ht="18.95" customHeight="1" x14ac:dyDescent="0.2">
      <c r="B31" s="135">
        <v>502</v>
      </c>
      <c r="C31" s="141" t="s">
        <v>446</v>
      </c>
      <c r="D31" s="258">
        <f>'1-19 APPROP ORD # 1 MAYOR'!K39</f>
        <v>3010803</v>
      </c>
      <c r="E31" s="259">
        <v>0</v>
      </c>
      <c r="F31" s="259">
        <v>50000</v>
      </c>
      <c r="G31" s="258">
        <f t="shared" si="0"/>
        <v>3060803</v>
      </c>
    </row>
    <row r="32" spans="2:7" s="138" customFormat="1" ht="18.95" customHeight="1" x14ac:dyDescent="0.2">
      <c r="B32" s="135">
        <v>504</v>
      </c>
      <c r="C32" s="136" t="s">
        <v>1559</v>
      </c>
      <c r="D32" s="258">
        <f>'1-19 APPROP ORD # 1 MAYOR'!K40</f>
        <v>15931730</v>
      </c>
      <c r="E32" s="259">
        <v>0</v>
      </c>
      <c r="F32" s="259">
        <v>0</v>
      </c>
      <c r="G32" s="258">
        <f t="shared" si="0"/>
        <v>15931730</v>
      </c>
    </row>
    <row r="33" spans="2:7" s="138" customFormat="1" ht="18.95" customHeight="1" x14ac:dyDescent="0.2">
      <c r="B33" s="135">
        <v>600</v>
      </c>
      <c r="C33" s="136" t="s">
        <v>1075</v>
      </c>
      <c r="D33" s="258">
        <f>'105'!O1834</f>
        <v>59807120</v>
      </c>
      <c r="E33" s="259">
        <v>0</v>
      </c>
      <c r="F33" s="259">
        <v>0</v>
      </c>
      <c r="G33" s="258">
        <f t="shared" si="0"/>
        <v>59807120</v>
      </c>
    </row>
    <row r="34" spans="2:7" s="138" customFormat="1" ht="18.95" customHeight="1" x14ac:dyDescent="0.2">
      <c r="B34" s="121"/>
      <c r="C34" s="136" t="s">
        <v>1073</v>
      </c>
      <c r="D34" s="258">
        <f>'105'!O1842</f>
        <v>-2500000</v>
      </c>
      <c r="E34" s="259">
        <v>0</v>
      </c>
      <c r="F34" s="259">
        <v>0</v>
      </c>
      <c r="G34" s="258">
        <f t="shared" si="0"/>
        <v>-2500000</v>
      </c>
    </row>
    <row r="35" spans="2:7" s="138" customFormat="1" ht="18.95" customHeight="1" x14ac:dyDescent="0.2">
      <c r="B35" s="121"/>
      <c r="C35" s="136" t="s">
        <v>1074</v>
      </c>
      <c r="D35" s="258">
        <v>0</v>
      </c>
      <c r="E35" s="259">
        <v>0</v>
      </c>
      <c r="F35" s="259">
        <v>0</v>
      </c>
      <c r="G35" s="258">
        <f t="shared" si="0"/>
        <v>0</v>
      </c>
    </row>
    <row r="36" spans="2:7" s="138" customFormat="1" ht="18.95" customHeight="1" x14ac:dyDescent="0.2">
      <c r="B36" s="135">
        <v>601</v>
      </c>
      <c r="C36" s="140" t="s">
        <v>681</v>
      </c>
      <c r="D36" s="258">
        <f>'105'!O1873</f>
        <v>128000</v>
      </c>
      <c r="E36" s="259">
        <v>0</v>
      </c>
      <c r="F36" s="259">
        <v>0</v>
      </c>
      <c r="G36" s="258">
        <f t="shared" si="0"/>
        <v>128000</v>
      </c>
    </row>
    <row r="37" spans="2:7" s="138" customFormat="1" ht="18.95" customHeight="1" x14ac:dyDescent="0.2">
      <c r="B37" s="135">
        <v>602</v>
      </c>
      <c r="C37" s="140" t="s">
        <v>822</v>
      </c>
      <c r="D37" s="258" t="e">
        <f>'1-19 APPROP ORD # 1 MAYOR'!#REF!</f>
        <v>#REF!</v>
      </c>
      <c r="E37" s="259">
        <v>0</v>
      </c>
      <c r="F37" s="259">
        <v>0</v>
      </c>
      <c r="G37" s="258" t="e">
        <f t="shared" si="0"/>
        <v>#REF!</v>
      </c>
    </row>
    <row r="38" spans="2:7" s="138" customFormat="1" ht="18.95" customHeight="1" x14ac:dyDescent="0.2">
      <c r="B38" s="135">
        <v>701</v>
      </c>
      <c r="C38" s="143" t="s">
        <v>145</v>
      </c>
      <c r="D38" s="258">
        <f>'105'!O1953</f>
        <v>350000</v>
      </c>
      <c r="E38" s="259">
        <v>0</v>
      </c>
      <c r="F38" s="259">
        <v>0</v>
      </c>
      <c r="G38" s="258">
        <f t="shared" si="0"/>
        <v>350000</v>
      </c>
    </row>
    <row r="39" spans="2:7" s="138" customFormat="1" ht="18.95" customHeight="1" x14ac:dyDescent="0.2">
      <c r="B39" s="135">
        <v>702</v>
      </c>
      <c r="C39" s="139" t="s">
        <v>160</v>
      </c>
      <c r="D39" s="258">
        <f>'1-19 APPROP ORD # 1 MAYOR'!K45</f>
        <v>716127</v>
      </c>
      <c r="E39" s="259">
        <v>0</v>
      </c>
      <c r="F39" s="259">
        <v>155777</v>
      </c>
      <c r="G39" s="258">
        <f t="shared" si="0"/>
        <v>871904</v>
      </c>
    </row>
    <row r="40" spans="2:7" s="138" customFormat="1" ht="18.95" customHeight="1" x14ac:dyDescent="0.2">
      <c r="B40" s="135">
        <v>704</v>
      </c>
      <c r="C40" s="139" t="s">
        <v>474</v>
      </c>
      <c r="D40" s="258">
        <f>'1-19 APPROP ORD # 1 MAYOR'!K46</f>
        <v>3290155</v>
      </c>
      <c r="E40" s="259">
        <v>0</v>
      </c>
      <c r="F40" s="259">
        <v>0</v>
      </c>
      <c r="G40" s="258">
        <f t="shared" si="0"/>
        <v>3290155</v>
      </c>
    </row>
    <row r="41" spans="2:7" s="138" customFormat="1" ht="18.95" customHeight="1" x14ac:dyDescent="0.2">
      <c r="B41" s="135">
        <v>705</v>
      </c>
      <c r="C41" s="141" t="s">
        <v>360</v>
      </c>
      <c r="D41" s="258">
        <f>'1-19 APPROP ORD # 1 MAYOR'!K47</f>
        <v>217659</v>
      </c>
      <c r="E41" s="259">
        <v>0</v>
      </c>
      <c r="F41" s="259">
        <v>60000</v>
      </c>
      <c r="G41" s="258">
        <f t="shared" si="0"/>
        <v>277659</v>
      </c>
    </row>
    <row r="42" spans="2:7" s="138" customFormat="1" ht="18.95" customHeight="1" x14ac:dyDescent="0.2">
      <c r="B42" s="135">
        <v>721</v>
      </c>
      <c r="C42" s="141" t="s">
        <v>288</v>
      </c>
      <c r="D42" s="258">
        <f>'1-19 APPROP ORD # 1 MAYOR'!K48</f>
        <v>1133959</v>
      </c>
      <c r="E42" s="259">
        <v>0</v>
      </c>
      <c r="F42" s="259">
        <v>239587</v>
      </c>
      <c r="G42" s="258">
        <f t="shared" si="0"/>
        <v>1373546</v>
      </c>
    </row>
    <row r="43" spans="2:7" s="138" customFormat="1" ht="18.95" customHeight="1" x14ac:dyDescent="0.2">
      <c r="B43" s="135">
        <v>724</v>
      </c>
      <c r="C43" s="139" t="s">
        <v>178</v>
      </c>
      <c r="D43" s="258">
        <f>'1-19 APPROP ORD # 1 MAYOR'!K49</f>
        <v>1862444</v>
      </c>
      <c r="E43" s="259">
        <v>0</v>
      </c>
      <c r="F43" s="259">
        <v>919067</v>
      </c>
      <c r="G43" s="258">
        <f t="shared" si="0"/>
        <v>2781511</v>
      </c>
    </row>
    <row r="44" spans="2:7" s="138" customFormat="1" ht="18.95" customHeight="1" x14ac:dyDescent="0.2">
      <c r="B44" s="142">
        <v>747</v>
      </c>
      <c r="C44" s="139" t="s">
        <v>75</v>
      </c>
      <c r="D44" s="258">
        <f>'1-19 APPROP ORD # 1 MAYOR'!K50</f>
        <v>839564</v>
      </c>
      <c r="E44" s="259">
        <v>0</v>
      </c>
      <c r="F44" s="259">
        <v>9078554</v>
      </c>
      <c r="G44" s="258">
        <f t="shared" si="0"/>
        <v>9918118</v>
      </c>
    </row>
    <row r="45" spans="2:7" s="138" customFormat="1" ht="18.95" customHeight="1" x14ac:dyDescent="0.2">
      <c r="B45" s="135">
        <v>802</v>
      </c>
      <c r="C45" s="140" t="s">
        <v>682</v>
      </c>
      <c r="D45" s="258">
        <f>'105'!O2254</f>
        <v>39595014</v>
      </c>
      <c r="E45" s="259">
        <v>0</v>
      </c>
      <c r="F45" s="259">
        <v>0</v>
      </c>
      <c r="G45" s="258">
        <f t="shared" si="0"/>
        <v>39595014</v>
      </c>
    </row>
    <row r="46" spans="2:7" s="138" customFormat="1" ht="18.95" hidden="1" customHeight="1" x14ac:dyDescent="0.2">
      <c r="B46" s="135">
        <v>802</v>
      </c>
      <c r="C46" s="140" t="s">
        <v>683</v>
      </c>
      <c r="D46" s="258">
        <f>'105'!P2248</f>
        <v>0</v>
      </c>
      <c r="E46" s="259">
        <v>0</v>
      </c>
      <c r="F46" s="259">
        <v>0</v>
      </c>
      <c r="G46" s="258">
        <f t="shared" si="0"/>
        <v>0</v>
      </c>
    </row>
    <row r="47" spans="2:7" s="138" customFormat="1" ht="18.95" customHeight="1" x14ac:dyDescent="0.2">
      <c r="B47" s="135">
        <v>802</v>
      </c>
      <c r="C47" s="140" t="s">
        <v>996</v>
      </c>
      <c r="D47" s="258">
        <f>'105'!O2241</f>
        <v>22665766</v>
      </c>
      <c r="E47" s="259">
        <v>0</v>
      </c>
      <c r="F47" s="259">
        <v>0</v>
      </c>
      <c r="G47" s="258">
        <f t="shared" si="0"/>
        <v>22665766</v>
      </c>
    </row>
    <row r="48" spans="2:7" s="138" customFormat="1" ht="18.95" customHeight="1" x14ac:dyDescent="0.2">
      <c r="B48" s="135">
        <v>802</v>
      </c>
      <c r="C48" s="140" t="s">
        <v>1448</v>
      </c>
      <c r="D48" s="258">
        <f>'105'!O2243</f>
        <v>300000</v>
      </c>
      <c r="E48" s="259">
        <v>0</v>
      </c>
      <c r="F48" s="259">
        <v>0</v>
      </c>
      <c r="G48" s="258">
        <f t="shared" si="0"/>
        <v>300000</v>
      </c>
    </row>
    <row r="49" spans="2:7" s="138" customFormat="1" ht="18.95" customHeight="1" x14ac:dyDescent="0.2">
      <c r="B49" s="135">
        <v>802</v>
      </c>
      <c r="C49" s="140" t="s">
        <v>1560</v>
      </c>
      <c r="D49" s="258">
        <f>'105'!O2249</f>
        <v>4700000</v>
      </c>
      <c r="E49" s="259">
        <v>0</v>
      </c>
      <c r="F49" s="259">
        <v>0</v>
      </c>
      <c r="G49" s="258">
        <f t="shared" si="0"/>
        <v>4700000</v>
      </c>
    </row>
    <row r="50" spans="2:7" s="138" customFormat="1" ht="18.95" customHeight="1" x14ac:dyDescent="0.2">
      <c r="B50" s="135">
        <v>802</v>
      </c>
      <c r="C50" s="140" t="s">
        <v>1449</v>
      </c>
      <c r="D50" s="258">
        <f>'105'!O2257</f>
        <v>0</v>
      </c>
      <c r="E50" s="259">
        <v>0</v>
      </c>
      <c r="F50" s="259">
        <v>0</v>
      </c>
      <c r="G50" s="258">
        <f t="shared" si="0"/>
        <v>0</v>
      </c>
    </row>
    <row r="51" spans="2:7" s="138" customFormat="1" ht="18.95" customHeight="1" x14ac:dyDescent="0.2">
      <c r="B51" s="135">
        <v>804</v>
      </c>
      <c r="C51" s="139" t="s">
        <v>84</v>
      </c>
      <c r="D51" s="258">
        <f>'1-19 APPROP ORD # 1 MAYOR'!K52</f>
        <v>5600000</v>
      </c>
      <c r="E51" s="259">
        <v>0</v>
      </c>
      <c r="F51" s="259">
        <v>0</v>
      </c>
      <c r="G51" s="258">
        <f t="shared" si="0"/>
        <v>5600000</v>
      </c>
    </row>
    <row r="52" spans="2:7" s="138" customFormat="1" ht="18.95" customHeight="1" x14ac:dyDescent="0.2">
      <c r="B52" s="135">
        <v>805</v>
      </c>
      <c r="C52" s="140" t="s">
        <v>1076</v>
      </c>
      <c r="D52" s="258">
        <f>'105'!O2318</f>
        <v>7500000</v>
      </c>
      <c r="E52" s="259">
        <v>0</v>
      </c>
      <c r="F52" s="259">
        <v>0</v>
      </c>
      <c r="G52" s="258">
        <f t="shared" si="0"/>
        <v>7500000</v>
      </c>
    </row>
    <row r="53" spans="2:7" s="138" customFormat="1" ht="18.95" customHeight="1" x14ac:dyDescent="0.2">
      <c r="B53" s="135">
        <v>805</v>
      </c>
      <c r="C53" s="140" t="s">
        <v>1561</v>
      </c>
      <c r="D53" s="258">
        <f>'105'!O2311</f>
        <v>84398210</v>
      </c>
      <c r="E53" s="259">
        <v>0</v>
      </c>
      <c r="F53" s="259">
        <v>0</v>
      </c>
      <c r="G53" s="258">
        <f t="shared" si="0"/>
        <v>84398210</v>
      </c>
    </row>
    <row r="54" spans="2:7" s="137" customFormat="1" ht="18.95" hidden="1" customHeight="1" x14ac:dyDescent="0.2">
      <c r="B54" s="121">
        <v>805</v>
      </c>
      <c r="C54" s="140" t="s">
        <v>685</v>
      </c>
      <c r="D54" s="258">
        <f>'105'!P2328</f>
        <v>0</v>
      </c>
      <c r="E54" s="259">
        <v>0</v>
      </c>
      <c r="F54" s="259">
        <v>0</v>
      </c>
      <c r="G54" s="258">
        <f t="shared" si="0"/>
        <v>0</v>
      </c>
    </row>
    <row r="55" spans="2:7" s="137" customFormat="1" ht="18.75" customHeight="1" x14ac:dyDescent="0.2">
      <c r="B55" s="121">
        <v>805</v>
      </c>
      <c r="C55" s="140" t="s">
        <v>1562</v>
      </c>
      <c r="D55" s="258">
        <f>'105'!O2328</f>
        <v>1693000</v>
      </c>
      <c r="E55" s="259">
        <v>0</v>
      </c>
      <c r="F55" s="259">
        <v>0</v>
      </c>
      <c r="G55" s="258">
        <f t="shared" si="0"/>
        <v>1693000</v>
      </c>
    </row>
    <row r="56" spans="2:7" s="137" customFormat="1" ht="18.95" customHeight="1" x14ac:dyDescent="0.2">
      <c r="B56" s="135">
        <v>900</v>
      </c>
      <c r="C56" s="139" t="s">
        <v>321</v>
      </c>
      <c r="D56" s="258">
        <f>'1-19 APPROP ORD # 1 MAYOR'!K54</f>
        <v>191718697</v>
      </c>
      <c r="E56" s="259">
        <v>0</v>
      </c>
      <c r="F56" s="259">
        <v>0</v>
      </c>
      <c r="G56" s="258">
        <f t="shared" si="0"/>
        <v>191718697</v>
      </c>
    </row>
    <row r="57" spans="2:7" s="147" customFormat="1" ht="19.5" customHeight="1" x14ac:dyDescent="0.2">
      <c r="B57" s="135"/>
      <c r="C57" s="140" t="s">
        <v>639</v>
      </c>
      <c r="D57" s="258">
        <v>0</v>
      </c>
      <c r="E57" s="259">
        <v>0</v>
      </c>
      <c r="F57" s="259">
        <v>0</v>
      </c>
      <c r="G57" s="258">
        <f t="shared" si="0"/>
        <v>0</v>
      </c>
    </row>
    <row r="58" spans="2:7" x14ac:dyDescent="0.2">
      <c r="B58" s="135"/>
      <c r="C58" s="140" t="s">
        <v>1072</v>
      </c>
      <c r="D58" s="258">
        <v>0</v>
      </c>
      <c r="E58" s="259">
        <v>0</v>
      </c>
      <c r="F58" s="259">
        <v>0</v>
      </c>
      <c r="G58" s="258">
        <f t="shared" si="0"/>
        <v>0</v>
      </c>
    </row>
    <row r="59" spans="2:7" x14ac:dyDescent="0.2">
      <c r="B59" s="135"/>
      <c r="C59" s="140" t="s">
        <v>29</v>
      </c>
      <c r="D59" s="258">
        <v>0</v>
      </c>
      <c r="E59" s="259">
        <v>0</v>
      </c>
      <c r="F59" s="259">
        <v>0</v>
      </c>
      <c r="G59" s="258">
        <f t="shared" si="0"/>
        <v>0</v>
      </c>
    </row>
    <row r="60" spans="2:7" ht="15.75" thickBot="1" x14ac:dyDescent="0.25">
      <c r="B60" s="144"/>
      <c r="C60" s="145" t="s">
        <v>218</v>
      </c>
      <c r="D60" s="146" t="e">
        <f ca="1">SUM(D4:D59)</f>
        <v>#REF!</v>
      </c>
      <c r="E60" s="146">
        <f>SUM(E4:E59)</f>
        <v>0</v>
      </c>
      <c r="F60" s="146">
        <f>SUM(F4:F59)</f>
        <v>25407699.420000002</v>
      </c>
      <c r="G60" s="146" t="e">
        <f ca="1">SUM(G4:G59)</f>
        <v>#REF!</v>
      </c>
    </row>
    <row r="61" spans="2:7" ht="15.75" thickTop="1" x14ac:dyDescent="0.2">
      <c r="D61" s="149"/>
      <c r="F61" s="260"/>
    </row>
    <row r="62" spans="2:7" ht="15" customHeight="1" x14ac:dyDescent="0.2"/>
  </sheetData>
  <mergeCells count="1">
    <mergeCell ref="B1:G1"/>
  </mergeCells>
  <phoneticPr fontId="26" type="noConversion"/>
  <printOptions horizontalCentered="1"/>
  <pageMargins left="0.25" right="0.25" top="0.25" bottom="0.5" header="0.25" footer="0.4"/>
  <pageSetup scale="66" firstPageNumber="12" orientation="portrait" useFirstPageNumber="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002060"/>
  </sheetPr>
  <dimension ref="A1:BC2600"/>
  <sheetViews>
    <sheetView view="pageBreakPreview" topLeftCell="C1" zoomScale="130" zoomScaleNormal="115" zoomScaleSheetLayoutView="130" workbookViewId="0">
      <pane ySplit="8" topLeftCell="A9" activePane="bottomLeft" state="frozen"/>
      <selection sqref="A1:XFD1048576"/>
      <selection pane="bottomLeft" activeCell="C9" sqref="C9"/>
    </sheetView>
  </sheetViews>
  <sheetFormatPr defaultColWidth="9.85546875" defaultRowHeight="12.75" customHeight="1" x14ac:dyDescent="0.2"/>
  <cols>
    <col min="1" max="1" width="11.7109375" style="5" hidden="1" customWidth="1"/>
    <col min="2" max="2" width="9.7109375" style="555" hidden="1" customWidth="1"/>
    <col min="3" max="3" width="17.7109375" style="43" customWidth="1"/>
    <col min="4" max="4" width="35.140625" style="48" customWidth="1"/>
    <col min="5" max="5" width="13.28515625" style="229" customWidth="1"/>
    <col min="6" max="7" width="14.28515625" style="229" customWidth="1"/>
    <col min="8" max="8" width="14.7109375" style="229" customWidth="1"/>
    <col min="9" max="10" width="13" style="229" hidden="1" customWidth="1"/>
    <col min="11" max="11" width="14.7109375" style="229" hidden="1" customWidth="1"/>
    <col min="12" max="12" width="13" style="229" hidden="1" customWidth="1"/>
    <col min="13" max="13" width="14.7109375" style="229" hidden="1" customWidth="1"/>
    <col min="14" max="14" width="13" style="229" hidden="1" customWidth="1"/>
    <col min="15" max="15" width="14.7109375" style="229" customWidth="1"/>
    <col min="16" max="16" width="13" style="229" customWidth="1"/>
    <col min="17" max="18" width="13" style="229" hidden="1" customWidth="1"/>
    <col min="19" max="21" width="14.7109375" style="229" hidden="1" customWidth="1"/>
    <col min="22" max="22" width="11.28515625" style="5" customWidth="1"/>
    <col min="23" max="23" width="10.7109375" style="5" bestFit="1" customWidth="1"/>
    <col min="24" max="28" width="9.85546875" style="5" customWidth="1"/>
    <col min="29" max="16384" width="9.85546875" style="5"/>
  </cols>
  <sheetData>
    <row r="1" spans="1:21" ht="20.100000000000001" customHeight="1" x14ac:dyDescent="0.3">
      <c r="B1" s="5"/>
      <c r="C1" s="643" t="s">
        <v>557</v>
      </c>
      <c r="D1" s="643"/>
      <c r="E1" s="643"/>
      <c r="F1" s="643"/>
      <c r="G1" s="643"/>
      <c r="H1" s="643"/>
      <c r="I1" s="643"/>
      <c r="J1" s="643"/>
      <c r="K1" s="5"/>
      <c r="L1" s="5"/>
      <c r="M1" s="5"/>
      <c r="N1" s="5"/>
      <c r="O1" s="5"/>
      <c r="P1" s="5"/>
      <c r="Q1" s="5"/>
      <c r="R1" s="5"/>
      <c r="S1" s="5"/>
      <c r="T1" s="5"/>
      <c r="U1" s="5"/>
    </row>
    <row r="2" spans="1:21" ht="20.100000000000001" customHeight="1" x14ac:dyDescent="0.3">
      <c r="B2" s="5"/>
      <c r="C2" s="643" t="s">
        <v>468</v>
      </c>
      <c r="D2" s="643"/>
      <c r="E2" s="643"/>
      <c r="F2" s="643"/>
      <c r="G2" s="643"/>
      <c r="H2" s="643"/>
      <c r="I2" s="643"/>
      <c r="J2" s="643"/>
      <c r="K2" s="5"/>
      <c r="L2" s="5"/>
      <c r="M2" s="5"/>
      <c r="N2" s="5"/>
      <c r="O2" s="5"/>
      <c r="P2" s="5"/>
      <c r="Q2" s="5"/>
      <c r="R2" s="5"/>
      <c r="S2" s="5"/>
      <c r="T2" s="5"/>
      <c r="U2" s="5"/>
    </row>
    <row r="3" spans="1:21" ht="20.100000000000001" customHeight="1" x14ac:dyDescent="0.3">
      <c r="B3" s="5"/>
      <c r="C3" s="643" t="s">
        <v>1548</v>
      </c>
      <c r="D3" s="643"/>
      <c r="E3" s="643"/>
      <c r="F3" s="643"/>
      <c r="G3" s="643"/>
      <c r="H3" s="643"/>
      <c r="I3" s="643"/>
      <c r="J3" s="643"/>
      <c r="K3" s="5"/>
      <c r="L3" s="5"/>
      <c r="M3" s="5"/>
      <c r="N3" s="5"/>
      <c r="O3" s="5"/>
      <c r="P3" s="5"/>
      <c r="Q3" s="5"/>
      <c r="R3" s="5"/>
      <c r="S3" s="5"/>
      <c r="T3" s="5"/>
      <c r="U3" s="5"/>
    </row>
    <row r="4" spans="1:21" ht="13.5" customHeight="1" x14ac:dyDescent="0.25">
      <c r="C4" s="26"/>
      <c r="D4" s="27"/>
    </row>
    <row r="5" spans="1:21" ht="11.25" customHeight="1" x14ac:dyDescent="0.25">
      <c r="B5" s="151"/>
      <c r="C5" s="28"/>
      <c r="D5" s="29"/>
      <c r="E5" s="498" t="s">
        <v>668</v>
      </c>
      <c r="F5" s="498" t="s">
        <v>1549</v>
      </c>
      <c r="G5" s="498" t="s">
        <v>228</v>
      </c>
      <c r="H5" s="498" t="s">
        <v>669</v>
      </c>
      <c r="I5" s="224" t="s">
        <v>224</v>
      </c>
      <c r="J5" s="224" t="s">
        <v>224</v>
      </c>
      <c r="K5" s="498" t="s">
        <v>613</v>
      </c>
      <c r="L5" s="224" t="s">
        <v>224</v>
      </c>
      <c r="M5" s="498" t="s">
        <v>613</v>
      </c>
      <c r="N5" s="224" t="s">
        <v>224</v>
      </c>
      <c r="O5" s="498" t="s">
        <v>657</v>
      </c>
      <c r="P5" s="224" t="s">
        <v>1474</v>
      </c>
      <c r="Q5" s="498"/>
      <c r="R5" s="498"/>
      <c r="S5" s="498" t="s">
        <v>613</v>
      </c>
      <c r="T5" s="498" t="s">
        <v>613</v>
      </c>
      <c r="U5" s="498" t="s">
        <v>613</v>
      </c>
    </row>
    <row r="6" spans="1:21" ht="12.75" customHeight="1" x14ac:dyDescent="0.2">
      <c r="B6" s="152"/>
      <c r="C6" s="31"/>
      <c r="D6" s="5"/>
      <c r="E6" s="500" t="s">
        <v>784</v>
      </c>
      <c r="F6" s="500" t="s">
        <v>783</v>
      </c>
      <c r="G6" s="500" t="s">
        <v>1035</v>
      </c>
      <c r="H6" s="500" t="s">
        <v>1130</v>
      </c>
      <c r="I6" s="501" t="s">
        <v>983</v>
      </c>
      <c r="J6" s="501" t="s">
        <v>983</v>
      </c>
      <c r="K6" s="500" t="s">
        <v>1220</v>
      </c>
      <c r="L6" s="501" t="s">
        <v>983</v>
      </c>
      <c r="M6" s="500" t="s">
        <v>1220</v>
      </c>
      <c r="N6" s="501" t="s">
        <v>983</v>
      </c>
      <c r="O6" s="500" t="s">
        <v>1220</v>
      </c>
      <c r="P6" s="501" t="s">
        <v>1544</v>
      </c>
      <c r="Q6" s="559"/>
      <c r="R6" s="559"/>
      <c r="S6" s="500" t="s">
        <v>1221</v>
      </c>
      <c r="T6" s="500" t="s">
        <v>1222</v>
      </c>
      <c r="U6" s="500" t="s">
        <v>1223</v>
      </c>
    </row>
    <row r="7" spans="1:21" ht="38.25" customHeight="1" x14ac:dyDescent="0.2">
      <c r="B7" s="153"/>
      <c r="C7" s="32" t="s">
        <v>432</v>
      </c>
      <c r="D7" s="33"/>
      <c r="E7" s="503" t="s">
        <v>412</v>
      </c>
      <c r="F7" s="503" t="s">
        <v>412</v>
      </c>
      <c r="G7" s="502" t="s">
        <v>412</v>
      </c>
      <c r="H7" s="502" t="s">
        <v>1459</v>
      </c>
      <c r="I7" s="504" t="s">
        <v>1466</v>
      </c>
      <c r="J7" s="504" t="s">
        <v>1465</v>
      </c>
      <c r="K7" s="502" t="s">
        <v>472</v>
      </c>
      <c r="L7" s="504" t="s">
        <v>1466</v>
      </c>
      <c r="M7" s="502" t="s">
        <v>1498</v>
      </c>
      <c r="N7" s="504" t="s">
        <v>1466</v>
      </c>
      <c r="O7" s="502" t="s">
        <v>163</v>
      </c>
      <c r="P7" s="504" t="s">
        <v>1466</v>
      </c>
      <c r="Q7" s="503"/>
      <c r="R7" s="503"/>
      <c r="S7" s="502" t="s">
        <v>1459</v>
      </c>
      <c r="T7" s="502" t="s">
        <v>1459</v>
      </c>
      <c r="U7" s="502" t="s">
        <v>1459</v>
      </c>
    </row>
    <row r="8" spans="1:21" ht="6.75" customHeight="1" x14ac:dyDescent="0.2">
      <c r="C8" s="34"/>
      <c r="D8" s="35"/>
    </row>
    <row r="9" spans="1:21" ht="6.75" customHeight="1" x14ac:dyDescent="0.2">
      <c r="C9" s="34"/>
      <c r="D9" s="36"/>
    </row>
    <row r="10" spans="1:21" ht="24" customHeight="1" x14ac:dyDescent="0.25">
      <c r="C10" s="37" t="s">
        <v>307</v>
      </c>
      <c r="D10" s="38"/>
    </row>
    <row r="11" spans="1:21" ht="12.75" customHeight="1" x14ac:dyDescent="0.2">
      <c r="C11" s="39"/>
      <c r="D11" s="40"/>
    </row>
    <row r="12" spans="1:21" ht="12.75" customHeight="1" x14ac:dyDescent="0.2">
      <c r="C12" s="41" t="s">
        <v>295</v>
      </c>
      <c r="D12" s="40"/>
    </row>
    <row r="13" spans="1:21" ht="12.75" customHeight="1" x14ac:dyDescent="0.2">
      <c r="A13" s="5">
        <v>11111010</v>
      </c>
      <c r="B13" s="555">
        <v>100</v>
      </c>
      <c r="C13" s="42">
        <v>50110</v>
      </c>
      <c r="D13" s="43" t="s">
        <v>36</v>
      </c>
      <c r="E13" s="229">
        <f>'102'!H20</f>
        <v>615688</v>
      </c>
      <c r="F13" s="229">
        <f>'102'!K20</f>
        <v>589279</v>
      </c>
      <c r="G13" s="229">
        <f>'102'!N20</f>
        <v>649279</v>
      </c>
      <c r="H13" s="229">
        <f>'102'!R20</f>
        <v>643512</v>
      </c>
      <c r="I13" s="229" t="e">
        <f>#REF!-G13</f>
        <v>#REF!</v>
      </c>
      <c r="J13" s="229">
        <f t="shared" ref="J13:J21" si="0">H13-G13</f>
        <v>-5767</v>
      </c>
      <c r="K13" s="229" t="e">
        <f>'102'!#REF!</f>
        <v>#REF!</v>
      </c>
      <c r="L13" s="229" t="e">
        <f t="shared" ref="L13:L21" si="1">K13-H13</f>
        <v>#REF!</v>
      </c>
      <c r="M13" s="229" t="e">
        <f>'102'!#REF!</f>
        <v>#REF!</v>
      </c>
      <c r="N13" s="229" t="e">
        <f t="shared" ref="N13:N21" si="2">M13-H13</f>
        <v>#REF!</v>
      </c>
      <c r="O13" s="229">
        <f>'102'!Z20</f>
        <v>643512</v>
      </c>
      <c r="P13" s="229">
        <f t="shared" ref="P13:P21" si="3">O13-H13</f>
        <v>0</v>
      </c>
      <c r="S13" s="229" t="e">
        <f>'102'!#REF!</f>
        <v>#REF!</v>
      </c>
      <c r="T13" s="229" t="e">
        <f>'102'!#REF!</f>
        <v>#REF!</v>
      </c>
      <c r="U13" s="229" t="e">
        <f>'102'!#REF!</f>
        <v>#REF!</v>
      </c>
    </row>
    <row r="14" spans="1:21" ht="12.75" customHeight="1" x14ac:dyDescent="0.2">
      <c r="A14" s="5">
        <v>11111010</v>
      </c>
      <c r="B14" s="555">
        <v>101</v>
      </c>
      <c r="C14" s="42">
        <v>50130</v>
      </c>
      <c r="D14" s="43" t="s">
        <v>37</v>
      </c>
      <c r="E14" s="378">
        <v>6000</v>
      </c>
      <c r="F14" s="378">
        <v>6000</v>
      </c>
      <c r="G14" s="378">
        <v>10000</v>
      </c>
      <c r="H14" s="378">
        <v>10000</v>
      </c>
      <c r="I14" s="229" t="e">
        <f>#REF!-G14</f>
        <v>#REF!</v>
      </c>
      <c r="J14" s="229">
        <f t="shared" si="0"/>
        <v>0</v>
      </c>
      <c r="K14" s="378">
        <v>10000</v>
      </c>
      <c r="L14" s="229">
        <f t="shared" si="1"/>
        <v>0</v>
      </c>
      <c r="M14" s="378">
        <v>10000</v>
      </c>
      <c r="N14" s="229">
        <f t="shared" si="2"/>
        <v>0</v>
      </c>
      <c r="O14" s="378">
        <v>10000</v>
      </c>
      <c r="P14" s="229">
        <f t="shared" si="3"/>
        <v>0</v>
      </c>
      <c r="S14" s="378">
        <v>10000</v>
      </c>
      <c r="T14" s="378">
        <v>10000</v>
      </c>
      <c r="U14" s="378">
        <v>10000</v>
      </c>
    </row>
    <row r="15" spans="1:21" ht="12.75" customHeight="1" x14ac:dyDescent="0.2">
      <c r="A15" s="5">
        <v>11111010</v>
      </c>
      <c r="B15" s="555">
        <v>300</v>
      </c>
      <c r="C15" s="42">
        <v>53330</v>
      </c>
      <c r="D15" s="43" t="s">
        <v>311</v>
      </c>
      <c r="E15" s="378">
        <v>15000</v>
      </c>
      <c r="F15" s="378">
        <v>15000</v>
      </c>
      <c r="G15" s="378">
        <v>20000</v>
      </c>
      <c r="H15" s="378">
        <v>20000</v>
      </c>
      <c r="I15" s="229" t="e">
        <f>#REF!-G15</f>
        <v>#REF!</v>
      </c>
      <c r="J15" s="229">
        <f t="shared" si="0"/>
        <v>0</v>
      </c>
      <c r="K15" s="378">
        <v>20000</v>
      </c>
      <c r="L15" s="229">
        <f t="shared" si="1"/>
        <v>0</v>
      </c>
      <c r="M15" s="378">
        <v>20000</v>
      </c>
      <c r="N15" s="229">
        <f t="shared" si="2"/>
        <v>0</v>
      </c>
      <c r="O15" s="378">
        <v>20000</v>
      </c>
      <c r="P15" s="229">
        <f t="shared" si="3"/>
        <v>0</v>
      </c>
      <c r="S15" s="378">
        <v>20000</v>
      </c>
      <c r="T15" s="378">
        <v>20000</v>
      </c>
      <c r="U15" s="378">
        <v>20000</v>
      </c>
    </row>
    <row r="16" spans="1:21" ht="12.75" customHeight="1" x14ac:dyDescent="0.2">
      <c r="A16" s="5">
        <v>11111010</v>
      </c>
      <c r="B16" s="555">
        <v>500</v>
      </c>
      <c r="C16" s="42">
        <v>55520</v>
      </c>
      <c r="D16" s="43" t="s">
        <v>431</v>
      </c>
      <c r="E16" s="378">
        <v>6627</v>
      </c>
      <c r="F16" s="378">
        <v>6627</v>
      </c>
      <c r="G16" s="378">
        <v>6627</v>
      </c>
      <c r="H16" s="378">
        <v>6627</v>
      </c>
      <c r="I16" s="229" t="e">
        <f>#REF!-G16</f>
        <v>#REF!</v>
      </c>
      <c r="J16" s="229">
        <f t="shared" si="0"/>
        <v>0</v>
      </c>
      <c r="K16" s="378">
        <v>6627</v>
      </c>
      <c r="L16" s="229">
        <f t="shared" si="1"/>
        <v>0</v>
      </c>
      <c r="M16" s="378">
        <v>6627</v>
      </c>
      <c r="N16" s="229">
        <f t="shared" si="2"/>
        <v>0</v>
      </c>
      <c r="O16" s="378">
        <v>6627</v>
      </c>
      <c r="P16" s="229">
        <f t="shared" si="3"/>
        <v>0</v>
      </c>
      <c r="S16" s="378">
        <v>6627</v>
      </c>
      <c r="T16" s="378">
        <v>6627</v>
      </c>
      <c r="U16" s="378">
        <v>6627</v>
      </c>
    </row>
    <row r="17" spans="1:21" ht="12.75" customHeight="1" x14ac:dyDescent="0.2">
      <c r="A17" s="5">
        <v>11111010</v>
      </c>
      <c r="B17" s="555">
        <v>600</v>
      </c>
      <c r="C17" s="42">
        <v>56610</v>
      </c>
      <c r="D17" s="43" t="s">
        <v>365</v>
      </c>
      <c r="E17" s="378">
        <v>10450</v>
      </c>
      <c r="F17" s="378">
        <v>10450</v>
      </c>
      <c r="G17" s="378">
        <v>10450</v>
      </c>
      <c r="H17" s="378">
        <v>10450</v>
      </c>
      <c r="I17" s="229" t="e">
        <f>#REF!-G17</f>
        <v>#REF!</v>
      </c>
      <c r="J17" s="229">
        <f t="shared" si="0"/>
        <v>0</v>
      </c>
      <c r="K17" s="378">
        <v>10450</v>
      </c>
      <c r="L17" s="229">
        <f t="shared" si="1"/>
        <v>0</v>
      </c>
      <c r="M17" s="378">
        <v>10450</v>
      </c>
      <c r="N17" s="229">
        <f t="shared" si="2"/>
        <v>0</v>
      </c>
      <c r="O17" s="378">
        <v>10450</v>
      </c>
      <c r="P17" s="229">
        <f t="shared" si="3"/>
        <v>0</v>
      </c>
      <c r="S17" s="378">
        <v>10450</v>
      </c>
      <c r="T17" s="378">
        <v>10450</v>
      </c>
      <c r="U17" s="378">
        <v>10450</v>
      </c>
    </row>
    <row r="18" spans="1:21" ht="12.75" customHeight="1" x14ac:dyDescent="0.2">
      <c r="A18" s="5">
        <v>11111010</v>
      </c>
      <c r="B18" s="555">
        <v>600</v>
      </c>
      <c r="C18" s="42">
        <v>56615</v>
      </c>
      <c r="D18" s="43" t="s">
        <v>26</v>
      </c>
      <c r="E18" s="378">
        <v>20000</v>
      </c>
      <c r="F18" s="378">
        <v>20000</v>
      </c>
      <c r="G18" s="378">
        <v>20000</v>
      </c>
      <c r="H18" s="378">
        <v>20000</v>
      </c>
      <c r="I18" s="229" t="e">
        <f>#REF!-G18</f>
        <v>#REF!</v>
      </c>
      <c r="J18" s="229">
        <f t="shared" si="0"/>
        <v>0</v>
      </c>
      <c r="K18" s="378">
        <v>20000</v>
      </c>
      <c r="L18" s="229">
        <f t="shared" si="1"/>
        <v>0</v>
      </c>
      <c r="M18" s="378">
        <v>20000</v>
      </c>
      <c r="N18" s="229">
        <f t="shared" si="2"/>
        <v>0</v>
      </c>
      <c r="O18" s="378">
        <v>20000</v>
      </c>
      <c r="P18" s="229">
        <f t="shared" si="3"/>
        <v>0</v>
      </c>
      <c r="S18" s="378">
        <v>20000</v>
      </c>
      <c r="T18" s="378">
        <v>20000</v>
      </c>
      <c r="U18" s="378">
        <v>20000</v>
      </c>
    </row>
    <row r="19" spans="1:21" ht="12.75" customHeight="1" x14ac:dyDescent="0.2">
      <c r="A19" s="5">
        <v>11111010</v>
      </c>
      <c r="B19" s="555">
        <v>600</v>
      </c>
      <c r="C19" s="42">
        <v>56677</v>
      </c>
      <c r="D19" s="43" t="s">
        <v>305</v>
      </c>
      <c r="E19" s="378">
        <v>7500</v>
      </c>
      <c r="F19" s="378">
        <v>7500</v>
      </c>
      <c r="G19" s="378">
        <v>7500</v>
      </c>
      <c r="H19" s="378">
        <v>7500</v>
      </c>
      <c r="I19" s="229" t="e">
        <f>#REF!-G19</f>
        <v>#REF!</v>
      </c>
      <c r="J19" s="229">
        <f t="shared" si="0"/>
        <v>0</v>
      </c>
      <c r="K19" s="378">
        <v>7500</v>
      </c>
      <c r="L19" s="229">
        <f t="shared" si="1"/>
        <v>0</v>
      </c>
      <c r="M19" s="378">
        <v>7500</v>
      </c>
      <c r="N19" s="229">
        <f t="shared" si="2"/>
        <v>0</v>
      </c>
      <c r="O19" s="378">
        <v>7500</v>
      </c>
      <c r="P19" s="229">
        <f t="shared" si="3"/>
        <v>0</v>
      </c>
      <c r="S19" s="378">
        <v>7500</v>
      </c>
      <c r="T19" s="378">
        <v>7500</v>
      </c>
      <c r="U19" s="378">
        <v>7500</v>
      </c>
    </row>
    <row r="20" spans="1:21" ht="12.75" customHeight="1" x14ac:dyDescent="0.2">
      <c r="A20" s="5">
        <v>11111010</v>
      </c>
      <c r="B20" s="555">
        <v>600</v>
      </c>
      <c r="C20" s="42">
        <v>56694</v>
      </c>
      <c r="D20" s="45" t="s">
        <v>376</v>
      </c>
      <c r="E20" s="496">
        <v>219924</v>
      </c>
      <c r="F20" s="496">
        <f>219924+60000</f>
        <v>279924</v>
      </c>
      <c r="G20" s="496">
        <v>210924</v>
      </c>
      <c r="H20" s="496">
        <v>210924</v>
      </c>
      <c r="I20" s="497" t="e">
        <f>#REF!-G20</f>
        <v>#REF!</v>
      </c>
      <c r="J20" s="497">
        <f t="shared" si="0"/>
        <v>0</v>
      </c>
      <c r="K20" s="496">
        <v>210924</v>
      </c>
      <c r="L20" s="497">
        <f t="shared" si="1"/>
        <v>0</v>
      </c>
      <c r="M20" s="496">
        <v>210924</v>
      </c>
      <c r="N20" s="497">
        <f t="shared" si="2"/>
        <v>0</v>
      </c>
      <c r="O20" s="496">
        <v>210924</v>
      </c>
      <c r="P20" s="497">
        <f t="shared" si="3"/>
        <v>0</v>
      </c>
      <c r="Q20" s="497"/>
      <c r="R20" s="497"/>
      <c r="S20" s="496">
        <v>210924</v>
      </c>
      <c r="T20" s="496">
        <v>210924</v>
      </c>
      <c r="U20" s="496">
        <v>210924</v>
      </c>
    </row>
    <row r="21" spans="1:21" ht="12.75" customHeight="1" x14ac:dyDescent="0.2">
      <c r="C21" s="42"/>
      <c r="D21" s="74"/>
      <c r="E21" s="378">
        <f t="shared" ref="E21" si="4">SUM(E13:E20)</f>
        <v>901189</v>
      </c>
      <c r="F21" s="378">
        <f>SUM(F13:F20)</f>
        <v>934780</v>
      </c>
      <c r="G21" s="378">
        <f>SUM(G13:G20)</f>
        <v>934780</v>
      </c>
      <c r="H21" s="378">
        <f>SUM(H13:H20)</f>
        <v>929013</v>
      </c>
      <c r="I21" s="229" t="e">
        <f>#REF!-G21</f>
        <v>#REF!</v>
      </c>
      <c r="J21" s="229">
        <f t="shared" si="0"/>
        <v>-5767</v>
      </c>
      <c r="K21" s="378" t="e">
        <f>SUM(K13:K20)</f>
        <v>#REF!</v>
      </c>
      <c r="L21" s="229" t="e">
        <f t="shared" si="1"/>
        <v>#REF!</v>
      </c>
      <c r="M21" s="378" t="e">
        <f>SUM(M13:M20)</f>
        <v>#REF!</v>
      </c>
      <c r="N21" s="229" t="e">
        <f t="shared" si="2"/>
        <v>#REF!</v>
      </c>
      <c r="O21" s="378">
        <f>SUM(O13:O20)</f>
        <v>929013</v>
      </c>
      <c r="P21" s="229">
        <f t="shared" si="3"/>
        <v>0</v>
      </c>
      <c r="S21" s="378" t="e">
        <f>SUM(S13:S20)</f>
        <v>#REF!</v>
      </c>
      <c r="T21" s="378" t="e">
        <f>SUM(T13:T20)</f>
        <v>#REF!</v>
      </c>
      <c r="U21" s="378" t="e">
        <f>SUM(U13:U20)</f>
        <v>#REF!</v>
      </c>
    </row>
    <row r="22" spans="1:21" ht="12.75" customHeight="1" x14ac:dyDescent="0.2">
      <c r="C22" s="42"/>
      <c r="D22" s="43"/>
    </row>
    <row r="23" spans="1:21" ht="12.75" customHeight="1" x14ac:dyDescent="0.2">
      <c r="C23" s="42"/>
      <c r="D23" s="43"/>
    </row>
    <row r="24" spans="1:21" ht="12.75" customHeight="1" x14ac:dyDescent="0.2">
      <c r="C24" s="41" t="s">
        <v>308</v>
      </c>
      <c r="D24" s="46"/>
    </row>
    <row r="25" spans="1:21" ht="12.75" customHeight="1" x14ac:dyDescent="0.2">
      <c r="A25" s="5">
        <v>11111020</v>
      </c>
      <c r="B25" s="555">
        <v>100</v>
      </c>
      <c r="C25" s="47">
        <v>50110</v>
      </c>
      <c r="D25" s="45" t="s">
        <v>36</v>
      </c>
      <c r="E25" s="497">
        <f>'102'!H57</f>
        <v>60400</v>
      </c>
      <c r="F25" s="497">
        <f>'102'!K57</f>
        <v>60400</v>
      </c>
      <c r="G25" s="497">
        <f>'102'!N57</f>
        <v>60400</v>
      </c>
      <c r="H25" s="497">
        <f>'102'!R57</f>
        <v>60400</v>
      </c>
      <c r="I25" s="497" t="e">
        <f>#REF!-G25</f>
        <v>#REF!</v>
      </c>
      <c r="J25" s="497">
        <f>H25-G25</f>
        <v>0</v>
      </c>
      <c r="K25" s="497" t="e">
        <f>'102'!#REF!</f>
        <v>#REF!</v>
      </c>
      <c r="L25" s="497" t="e">
        <f>K25-H25</f>
        <v>#REF!</v>
      </c>
      <c r="M25" s="497" t="e">
        <f>'102'!#REF!</f>
        <v>#REF!</v>
      </c>
      <c r="N25" s="497" t="e">
        <f>M25-H25</f>
        <v>#REF!</v>
      </c>
      <c r="O25" s="497">
        <f>'102'!Z57</f>
        <v>60400</v>
      </c>
      <c r="P25" s="497">
        <f>O25-H25</f>
        <v>0</v>
      </c>
      <c r="Q25" s="497"/>
      <c r="R25" s="497"/>
      <c r="S25" s="497" t="e">
        <f>'102'!#REF!</f>
        <v>#REF!</v>
      </c>
      <c r="T25" s="497" t="e">
        <f>'102'!#REF!</f>
        <v>#REF!</v>
      </c>
      <c r="U25" s="497" t="e">
        <f>'102'!#REF!</f>
        <v>#REF!</v>
      </c>
    </row>
    <row r="26" spans="1:21" ht="12.75" customHeight="1" x14ac:dyDescent="0.2">
      <c r="D26" s="43"/>
      <c r="E26" s="378">
        <f t="shared" ref="E26" si="5">SUM(E25)</f>
        <v>60400</v>
      </c>
      <c r="F26" s="378">
        <f>SUM(F25)</f>
        <v>60400</v>
      </c>
      <c r="G26" s="378">
        <f>SUM(G25)</f>
        <v>60400</v>
      </c>
      <c r="H26" s="378">
        <f>SUM(H25)</f>
        <v>60400</v>
      </c>
      <c r="I26" s="229" t="e">
        <f>#REF!-G26</f>
        <v>#REF!</v>
      </c>
      <c r="J26" s="229">
        <f>H26-G26</f>
        <v>0</v>
      </c>
      <c r="K26" s="378" t="e">
        <f>SUM(K25)</f>
        <v>#REF!</v>
      </c>
      <c r="L26" s="229" t="e">
        <f>K26-H26</f>
        <v>#REF!</v>
      </c>
      <c r="M26" s="378" t="e">
        <f>SUM(M25)</f>
        <v>#REF!</v>
      </c>
      <c r="N26" s="229" t="e">
        <f>M26-H26</f>
        <v>#REF!</v>
      </c>
      <c r="O26" s="378">
        <f>SUM(O25)</f>
        <v>60400</v>
      </c>
      <c r="P26" s="229">
        <f>O26-H26</f>
        <v>0</v>
      </c>
      <c r="S26" s="378" t="e">
        <f>SUM(S25)</f>
        <v>#REF!</v>
      </c>
      <c r="T26" s="378" t="e">
        <f>SUM(T25)</f>
        <v>#REF!</v>
      </c>
      <c r="U26" s="378" t="e">
        <f>SUM(U25)</f>
        <v>#REF!</v>
      </c>
    </row>
    <row r="27" spans="1:21" ht="12.75" customHeight="1" x14ac:dyDescent="0.2">
      <c r="D27" s="43"/>
    </row>
    <row r="29" spans="1:21" ht="12.75" customHeight="1" x14ac:dyDescent="0.2">
      <c r="C29" s="43" t="s">
        <v>1252</v>
      </c>
    </row>
    <row r="30" spans="1:21" ht="13.5" customHeight="1" x14ac:dyDescent="0.2">
      <c r="C30" s="50" t="s">
        <v>316</v>
      </c>
    </row>
    <row r="31" spans="1:21" ht="12.75" customHeight="1" x14ac:dyDescent="0.2">
      <c r="B31" s="555">
        <v>100</v>
      </c>
      <c r="C31" s="51" t="s">
        <v>317</v>
      </c>
      <c r="D31" s="52" t="s">
        <v>339</v>
      </c>
      <c r="E31" s="378">
        <f t="shared" ref="E31:H31" ca="1" si="6">SUMIF($B$13:$B$25,$B31,E$13:E$20)</f>
        <v>676088</v>
      </c>
      <c r="F31" s="378">
        <f t="shared" ca="1" si="6"/>
        <v>649679</v>
      </c>
      <c r="G31" s="378">
        <f t="shared" ca="1" si="6"/>
        <v>709679</v>
      </c>
      <c r="H31" s="378">
        <f t="shared" ca="1" si="6"/>
        <v>703912</v>
      </c>
      <c r="I31" s="229" t="e">
        <f ca="1">#REF!-G31</f>
        <v>#REF!</v>
      </c>
      <c r="J31" s="229">
        <f t="shared" ref="J31:J38" ca="1" si="7">H31-G31</f>
        <v>-5767</v>
      </c>
      <c r="K31" s="378" t="e">
        <f t="shared" ref="K31:U37" ca="1" si="8">SUMIF($B$13:$B$25,$B31,K$13:K$20)</f>
        <v>#REF!</v>
      </c>
      <c r="L31" s="229" t="e">
        <f t="shared" ref="L31:L38" ca="1" si="9">K31-H31</f>
        <v>#REF!</v>
      </c>
      <c r="M31" s="378" t="e">
        <f t="shared" ca="1" si="8"/>
        <v>#REF!</v>
      </c>
      <c r="N31" s="229" t="e">
        <f t="shared" ref="N31:N38" ca="1" si="10">M31-H31</f>
        <v>#REF!</v>
      </c>
      <c r="O31" s="378">
        <f t="shared" ca="1" si="8"/>
        <v>703912</v>
      </c>
      <c r="P31" s="229">
        <f t="shared" ref="P31:P38" ca="1" si="11">O31-H31</f>
        <v>0</v>
      </c>
      <c r="S31" s="378" t="e">
        <f t="shared" ca="1" si="8"/>
        <v>#REF!</v>
      </c>
      <c r="T31" s="378" t="e">
        <f t="shared" ca="1" si="8"/>
        <v>#REF!</v>
      </c>
      <c r="U31" s="378" t="e">
        <f t="shared" ca="1" si="8"/>
        <v>#REF!</v>
      </c>
    </row>
    <row r="32" spans="1:21" ht="12.75" customHeight="1" x14ac:dyDescent="0.2">
      <c r="B32" s="555">
        <v>101</v>
      </c>
      <c r="C32" s="51">
        <v>50130</v>
      </c>
      <c r="D32" s="52" t="s">
        <v>37</v>
      </c>
      <c r="E32" s="378">
        <f t="shared" ref="E32:H37" ca="1" si="12">SUMIF($B$13:$B$25,$B32,E$13:E$20)</f>
        <v>6000</v>
      </c>
      <c r="F32" s="378">
        <f t="shared" ca="1" si="12"/>
        <v>6000</v>
      </c>
      <c r="G32" s="378">
        <f t="shared" ca="1" si="12"/>
        <v>10000</v>
      </c>
      <c r="H32" s="378">
        <f t="shared" ca="1" si="12"/>
        <v>10000</v>
      </c>
      <c r="I32" s="229" t="e">
        <f ca="1">#REF!-G32</f>
        <v>#REF!</v>
      </c>
      <c r="J32" s="229">
        <f t="shared" ca="1" si="7"/>
        <v>0</v>
      </c>
      <c r="K32" s="378">
        <f t="shared" ca="1" si="8"/>
        <v>10000</v>
      </c>
      <c r="L32" s="229">
        <f t="shared" ca="1" si="9"/>
        <v>0</v>
      </c>
      <c r="M32" s="378">
        <f t="shared" ca="1" si="8"/>
        <v>10000</v>
      </c>
      <c r="N32" s="229">
        <f t="shared" ca="1" si="10"/>
        <v>0</v>
      </c>
      <c r="O32" s="378">
        <f t="shared" ca="1" si="8"/>
        <v>10000</v>
      </c>
      <c r="P32" s="229">
        <f t="shared" ca="1" si="11"/>
        <v>0</v>
      </c>
      <c r="S32" s="378">
        <f t="shared" ca="1" si="8"/>
        <v>10000</v>
      </c>
      <c r="T32" s="378">
        <f t="shared" ca="1" si="8"/>
        <v>10000</v>
      </c>
      <c r="U32" s="378">
        <f t="shared" ca="1" si="8"/>
        <v>10000</v>
      </c>
    </row>
    <row r="33" spans="2:21" ht="12.75" customHeight="1" x14ac:dyDescent="0.2">
      <c r="B33" s="555">
        <v>200</v>
      </c>
      <c r="C33" s="51">
        <v>52000</v>
      </c>
      <c r="D33" s="52" t="s">
        <v>373</v>
      </c>
      <c r="E33" s="378">
        <f t="shared" ca="1" si="12"/>
        <v>0</v>
      </c>
      <c r="F33" s="378">
        <f t="shared" ca="1" si="12"/>
        <v>0</v>
      </c>
      <c r="G33" s="378">
        <f t="shared" ca="1" si="12"/>
        <v>0</v>
      </c>
      <c r="H33" s="378">
        <f t="shared" ca="1" si="12"/>
        <v>0</v>
      </c>
      <c r="I33" s="229" t="e">
        <f ca="1">#REF!-G33</f>
        <v>#REF!</v>
      </c>
      <c r="J33" s="229">
        <f t="shared" ca="1" si="7"/>
        <v>0</v>
      </c>
      <c r="K33" s="378">
        <f t="shared" ca="1" si="8"/>
        <v>0</v>
      </c>
      <c r="L33" s="229">
        <f t="shared" ca="1" si="9"/>
        <v>0</v>
      </c>
      <c r="M33" s="378">
        <f t="shared" ca="1" si="8"/>
        <v>0</v>
      </c>
      <c r="N33" s="229">
        <f t="shared" ca="1" si="10"/>
        <v>0</v>
      </c>
      <c r="O33" s="378">
        <f t="shared" ca="1" si="8"/>
        <v>0</v>
      </c>
      <c r="P33" s="229">
        <f t="shared" ca="1" si="11"/>
        <v>0</v>
      </c>
      <c r="S33" s="378">
        <f t="shared" ca="1" si="8"/>
        <v>0</v>
      </c>
      <c r="T33" s="378">
        <f t="shared" ca="1" si="8"/>
        <v>0</v>
      </c>
      <c r="U33" s="378">
        <f t="shared" ca="1" si="8"/>
        <v>0</v>
      </c>
    </row>
    <row r="34" spans="2:21" ht="12.75" customHeight="1" x14ac:dyDescent="0.2">
      <c r="B34" s="555">
        <v>300</v>
      </c>
      <c r="C34" s="51" t="s">
        <v>86</v>
      </c>
      <c r="D34" s="52" t="s">
        <v>457</v>
      </c>
      <c r="E34" s="378">
        <f t="shared" ca="1" si="12"/>
        <v>15000</v>
      </c>
      <c r="F34" s="378">
        <f t="shared" ca="1" si="12"/>
        <v>15000</v>
      </c>
      <c r="G34" s="378">
        <f t="shared" ca="1" si="12"/>
        <v>20000</v>
      </c>
      <c r="H34" s="378">
        <f t="shared" ca="1" si="12"/>
        <v>20000</v>
      </c>
      <c r="I34" s="229" t="e">
        <f ca="1">#REF!-G34</f>
        <v>#REF!</v>
      </c>
      <c r="J34" s="229">
        <f t="shared" ca="1" si="7"/>
        <v>0</v>
      </c>
      <c r="K34" s="378">
        <f t="shared" ca="1" si="8"/>
        <v>20000</v>
      </c>
      <c r="L34" s="229">
        <f t="shared" ca="1" si="9"/>
        <v>0</v>
      </c>
      <c r="M34" s="378">
        <f t="shared" ca="1" si="8"/>
        <v>20000</v>
      </c>
      <c r="N34" s="229">
        <f t="shared" ca="1" si="10"/>
        <v>0</v>
      </c>
      <c r="O34" s="378">
        <f t="shared" ca="1" si="8"/>
        <v>20000</v>
      </c>
      <c r="P34" s="229">
        <f t="shared" ca="1" si="11"/>
        <v>0</v>
      </c>
      <c r="S34" s="378">
        <f t="shared" ca="1" si="8"/>
        <v>20000</v>
      </c>
      <c r="T34" s="378">
        <f t="shared" ca="1" si="8"/>
        <v>20000</v>
      </c>
      <c r="U34" s="378">
        <f t="shared" ca="1" si="8"/>
        <v>20000</v>
      </c>
    </row>
    <row r="35" spans="2:21" ht="12.75" customHeight="1" x14ac:dyDescent="0.2">
      <c r="B35" s="555">
        <v>400</v>
      </c>
      <c r="C35" s="51" t="s">
        <v>574</v>
      </c>
      <c r="D35" s="52" t="s">
        <v>239</v>
      </c>
      <c r="E35" s="378">
        <f t="shared" ca="1" si="12"/>
        <v>0</v>
      </c>
      <c r="F35" s="378">
        <f t="shared" ca="1" si="12"/>
        <v>0</v>
      </c>
      <c r="G35" s="378">
        <f t="shared" ca="1" si="12"/>
        <v>0</v>
      </c>
      <c r="H35" s="378">
        <f t="shared" ca="1" si="12"/>
        <v>0</v>
      </c>
      <c r="I35" s="229" t="e">
        <f ca="1">#REF!-G35</f>
        <v>#REF!</v>
      </c>
      <c r="J35" s="229">
        <f t="shared" ca="1" si="7"/>
        <v>0</v>
      </c>
      <c r="K35" s="378">
        <f t="shared" ca="1" si="8"/>
        <v>0</v>
      </c>
      <c r="L35" s="229">
        <f t="shared" ca="1" si="9"/>
        <v>0</v>
      </c>
      <c r="M35" s="378">
        <f t="shared" ca="1" si="8"/>
        <v>0</v>
      </c>
      <c r="N35" s="229">
        <f t="shared" ca="1" si="10"/>
        <v>0</v>
      </c>
      <c r="O35" s="378">
        <f t="shared" ca="1" si="8"/>
        <v>0</v>
      </c>
      <c r="P35" s="229">
        <f t="shared" ca="1" si="11"/>
        <v>0</v>
      </c>
      <c r="S35" s="378">
        <f t="shared" ca="1" si="8"/>
        <v>0</v>
      </c>
      <c r="T35" s="378">
        <f t="shared" ca="1" si="8"/>
        <v>0</v>
      </c>
      <c r="U35" s="378">
        <f t="shared" ca="1" si="8"/>
        <v>0</v>
      </c>
    </row>
    <row r="36" spans="2:21" ht="12.75" customHeight="1" x14ac:dyDescent="0.2">
      <c r="B36" s="555">
        <v>500</v>
      </c>
      <c r="C36" s="51" t="s">
        <v>132</v>
      </c>
      <c r="D36" s="52" t="s">
        <v>340</v>
      </c>
      <c r="E36" s="378">
        <f t="shared" ca="1" si="12"/>
        <v>6627</v>
      </c>
      <c r="F36" s="378">
        <f t="shared" ca="1" si="12"/>
        <v>6627</v>
      </c>
      <c r="G36" s="378">
        <f t="shared" ca="1" si="12"/>
        <v>6627</v>
      </c>
      <c r="H36" s="378">
        <f t="shared" ca="1" si="12"/>
        <v>6627</v>
      </c>
      <c r="I36" s="229" t="e">
        <f ca="1">#REF!-G36</f>
        <v>#REF!</v>
      </c>
      <c r="J36" s="229">
        <f t="shared" ca="1" si="7"/>
        <v>0</v>
      </c>
      <c r="K36" s="378">
        <f t="shared" ca="1" si="8"/>
        <v>6627</v>
      </c>
      <c r="L36" s="229">
        <f t="shared" ca="1" si="9"/>
        <v>0</v>
      </c>
      <c r="M36" s="378">
        <f t="shared" ca="1" si="8"/>
        <v>6627</v>
      </c>
      <c r="N36" s="229">
        <f t="shared" ca="1" si="10"/>
        <v>0</v>
      </c>
      <c r="O36" s="378">
        <f t="shared" ca="1" si="8"/>
        <v>6627</v>
      </c>
      <c r="P36" s="229">
        <f t="shared" ca="1" si="11"/>
        <v>0</v>
      </c>
      <c r="S36" s="378">
        <f t="shared" ca="1" si="8"/>
        <v>6627</v>
      </c>
      <c r="T36" s="378">
        <f t="shared" ca="1" si="8"/>
        <v>6627</v>
      </c>
      <c r="U36" s="378">
        <f t="shared" ca="1" si="8"/>
        <v>6627</v>
      </c>
    </row>
    <row r="37" spans="2:21" ht="12.75" customHeight="1" x14ac:dyDescent="0.2">
      <c r="B37" s="555">
        <v>600</v>
      </c>
      <c r="C37" s="51" t="s">
        <v>341</v>
      </c>
      <c r="D37" s="53" t="s">
        <v>342</v>
      </c>
      <c r="E37" s="496">
        <f t="shared" ca="1" si="12"/>
        <v>257874</v>
      </c>
      <c r="F37" s="496">
        <f t="shared" ca="1" si="12"/>
        <v>317874</v>
      </c>
      <c r="G37" s="496">
        <f t="shared" ca="1" si="12"/>
        <v>248874</v>
      </c>
      <c r="H37" s="496">
        <f t="shared" ca="1" si="12"/>
        <v>248874</v>
      </c>
      <c r="I37" s="497" t="e">
        <f ca="1">#REF!-G37</f>
        <v>#REF!</v>
      </c>
      <c r="J37" s="497">
        <f t="shared" ca="1" si="7"/>
        <v>0</v>
      </c>
      <c r="K37" s="496">
        <f t="shared" ca="1" si="8"/>
        <v>248874</v>
      </c>
      <c r="L37" s="497">
        <f t="shared" ca="1" si="9"/>
        <v>0</v>
      </c>
      <c r="M37" s="496">
        <f t="shared" ca="1" si="8"/>
        <v>248874</v>
      </c>
      <c r="N37" s="497">
        <f t="shared" ca="1" si="10"/>
        <v>0</v>
      </c>
      <c r="O37" s="496">
        <f t="shared" ca="1" si="8"/>
        <v>248874</v>
      </c>
      <c r="P37" s="497">
        <f t="shared" ca="1" si="11"/>
        <v>0</v>
      </c>
      <c r="Q37" s="497"/>
      <c r="R37" s="497"/>
      <c r="S37" s="496">
        <f t="shared" ca="1" si="8"/>
        <v>248874</v>
      </c>
      <c r="T37" s="496">
        <f t="shared" ca="1" si="8"/>
        <v>248874</v>
      </c>
      <c r="U37" s="496">
        <f t="shared" ca="1" si="8"/>
        <v>248874</v>
      </c>
    </row>
    <row r="38" spans="2:21" ht="12.75" customHeight="1" x14ac:dyDescent="0.2">
      <c r="D38" s="48" t="s">
        <v>70</v>
      </c>
      <c r="E38" s="378">
        <f t="shared" ref="E38" ca="1" si="13">SUM(E31:E37)</f>
        <v>961589</v>
      </c>
      <c r="F38" s="378">
        <f ca="1">SUM(F31:F37)</f>
        <v>995180</v>
      </c>
      <c r="G38" s="378">
        <f ca="1">SUM(G31:G37)</f>
        <v>995180</v>
      </c>
      <c r="H38" s="378">
        <f ca="1">SUM(H31:H37)</f>
        <v>989413</v>
      </c>
      <c r="I38" s="229" t="e">
        <f ca="1">#REF!-G38</f>
        <v>#REF!</v>
      </c>
      <c r="J38" s="229">
        <f t="shared" ca="1" si="7"/>
        <v>-5767</v>
      </c>
      <c r="K38" s="378" t="e">
        <f ca="1">SUM(K31:K37)</f>
        <v>#REF!</v>
      </c>
      <c r="L38" s="229" t="e">
        <f t="shared" ca="1" si="9"/>
        <v>#REF!</v>
      </c>
      <c r="M38" s="378" t="e">
        <f ca="1">SUM(M31:M37)</f>
        <v>#REF!</v>
      </c>
      <c r="N38" s="229" t="e">
        <f t="shared" ca="1" si="10"/>
        <v>#REF!</v>
      </c>
      <c r="O38" s="378">
        <f ca="1">SUM(O31:O37)</f>
        <v>989413</v>
      </c>
      <c r="P38" s="229">
        <f t="shared" ca="1" si="11"/>
        <v>0</v>
      </c>
      <c r="S38" s="378" t="e">
        <f ca="1">SUM(S31:S37)</f>
        <v>#REF!</v>
      </c>
      <c r="T38" s="378" t="e">
        <f ca="1">SUM(T31:T37)</f>
        <v>#REF!</v>
      </c>
      <c r="U38" s="378" t="e">
        <f ca="1">SUM(U31:U37)</f>
        <v>#REF!</v>
      </c>
    </row>
    <row r="39" spans="2:21" ht="12.75" customHeight="1" x14ac:dyDescent="0.2">
      <c r="E39" s="378"/>
      <c r="F39" s="228"/>
      <c r="G39" s="228"/>
      <c r="H39" s="228"/>
      <c r="I39" s="530" t="e">
        <f ca="1">I38/G38</f>
        <v>#REF!</v>
      </c>
      <c r="J39" s="536">
        <f ca="1">J38/G38</f>
        <v>-5.7949315701682109E-3</v>
      </c>
      <c r="K39" s="228"/>
      <c r="L39" s="530"/>
      <c r="M39" s="228"/>
      <c r="N39" s="530"/>
      <c r="O39" s="564"/>
      <c r="P39" s="565">
        <f ca="1">P38/H38</f>
        <v>0</v>
      </c>
      <c r="Q39" s="530"/>
      <c r="R39" s="530"/>
      <c r="S39" s="228"/>
      <c r="T39" s="228"/>
      <c r="U39" s="228"/>
    </row>
    <row r="40" spans="2:21" ht="20.100000000000001" customHeight="1" x14ac:dyDescent="0.2">
      <c r="D40" s="391"/>
      <c r="E40" s="390"/>
      <c r="F40" s="390"/>
      <c r="G40" s="390"/>
      <c r="H40" s="390"/>
      <c r="I40" s="389"/>
      <c r="K40" s="390"/>
      <c r="L40" s="389"/>
      <c r="M40" s="390"/>
      <c r="N40" s="389"/>
      <c r="O40" s="390"/>
      <c r="P40" s="389"/>
      <c r="Q40" s="389"/>
      <c r="R40" s="389"/>
      <c r="S40" s="390"/>
      <c r="T40" s="390"/>
      <c r="U40" s="390"/>
    </row>
    <row r="41" spans="2:21" ht="12.75" customHeight="1" x14ac:dyDescent="0.2">
      <c r="D41" s="391" t="s">
        <v>123</v>
      </c>
      <c r="E41" s="507" t="s">
        <v>784</v>
      </c>
      <c r="F41" s="507" t="s">
        <v>783</v>
      </c>
      <c r="G41" s="507" t="s">
        <v>1035</v>
      </c>
      <c r="H41" s="507" t="s">
        <v>1130</v>
      </c>
      <c r="I41" s="507"/>
      <c r="J41" s="507"/>
      <c r="K41" s="544" t="s">
        <v>1220</v>
      </c>
      <c r="L41" s="507"/>
      <c r="M41" s="544" t="s">
        <v>1220</v>
      </c>
      <c r="N41" s="507"/>
      <c r="O41" s="544" t="s">
        <v>1220</v>
      </c>
      <c r="P41" s="507"/>
      <c r="Q41" s="507"/>
      <c r="R41" s="507"/>
      <c r="S41" s="507" t="s">
        <v>1130</v>
      </c>
      <c r="T41" s="507" t="s">
        <v>1130</v>
      </c>
      <c r="U41" s="507" t="s">
        <v>1130</v>
      </c>
    </row>
    <row r="42" spans="2:21" ht="25.5" x14ac:dyDescent="0.25">
      <c r="D42" s="561" t="s">
        <v>577</v>
      </c>
      <c r="E42" s="507" t="s">
        <v>412</v>
      </c>
      <c r="F42" s="507" t="s">
        <v>412</v>
      </c>
      <c r="G42" s="507" t="s">
        <v>412</v>
      </c>
      <c r="H42" s="507" t="s">
        <v>412</v>
      </c>
      <c r="I42" s="507"/>
      <c r="J42" s="507"/>
      <c r="K42" s="541" t="s">
        <v>472</v>
      </c>
      <c r="L42" s="507"/>
      <c r="M42" s="541" t="s">
        <v>472</v>
      </c>
      <c r="N42" s="507"/>
      <c r="O42" s="541" t="s">
        <v>1456</v>
      </c>
      <c r="P42" s="507"/>
      <c r="Q42" s="507"/>
      <c r="R42" s="507"/>
      <c r="S42" s="507" t="s">
        <v>412</v>
      </c>
      <c r="T42" s="507" t="s">
        <v>412</v>
      </c>
      <c r="U42" s="507" t="s">
        <v>412</v>
      </c>
    </row>
    <row r="43" spans="2:21" ht="15.75" x14ac:dyDescent="0.25">
      <c r="D43" s="562"/>
      <c r="E43" s="388"/>
      <c r="F43" s="388"/>
      <c r="G43" s="388"/>
      <c r="H43" s="388"/>
      <c r="I43" s="389"/>
      <c r="J43" s="389"/>
      <c r="K43" s="388"/>
      <c r="L43" s="389"/>
      <c r="M43" s="388"/>
      <c r="N43" s="389"/>
      <c r="O43" s="388"/>
      <c r="P43" s="389"/>
      <c r="Q43" s="389"/>
      <c r="R43" s="389"/>
      <c r="S43" s="388"/>
      <c r="T43" s="388"/>
      <c r="U43" s="388"/>
    </row>
    <row r="44" spans="2:21" x14ac:dyDescent="0.2">
      <c r="D44" s="563" t="s">
        <v>324</v>
      </c>
      <c r="E44" s="390">
        <v>10</v>
      </c>
      <c r="F44" s="390">
        <v>10</v>
      </c>
      <c r="G44" s="390">
        <v>10</v>
      </c>
      <c r="H44" s="390">
        <f>'102'!R63</f>
        <v>10</v>
      </c>
      <c r="I44" s="390"/>
      <c r="J44" s="390"/>
      <c r="K44" s="390" t="e">
        <f>'102'!#REF!</f>
        <v>#REF!</v>
      </c>
      <c r="L44" s="390"/>
      <c r="M44" s="390" t="e">
        <f>'102'!#REF!</f>
        <v>#REF!</v>
      </c>
      <c r="N44" s="390"/>
      <c r="O44" s="390">
        <f>'102'!Z63</f>
        <v>10</v>
      </c>
      <c r="P44" s="390"/>
      <c r="Q44" s="390"/>
      <c r="R44" s="390"/>
      <c r="S44" s="390" t="e">
        <f>'102'!#REF!</f>
        <v>#REF!</v>
      </c>
      <c r="T44" s="390" t="e">
        <f>'102'!#REF!</f>
        <v>#REF!</v>
      </c>
      <c r="U44" s="390" t="e">
        <f>'102'!#REF!</f>
        <v>#REF!</v>
      </c>
    </row>
    <row r="45" spans="2:21" x14ac:dyDescent="0.2">
      <c r="D45" s="563" t="s">
        <v>164</v>
      </c>
      <c r="E45" s="390">
        <v>0</v>
      </c>
      <c r="F45" s="390">
        <v>0</v>
      </c>
      <c r="G45" s="390">
        <v>0</v>
      </c>
      <c r="H45" s="390">
        <v>0</v>
      </c>
      <c r="I45" s="390"/>
      <c r="J45" s="390"/>
      <c r="K45" s="390">
        <v>0</v>
      </c>
      <c r="L45" s="390"/>
      <c r="M45" s="390">
        <v>0</v>
      </c>
      <c r="N45" s="390"/>
      <c r="O45" s="390">
        <v>0</v>
      </c>
      <c r="P45" s="390"/>
      <c r="Q45" s="390"/>
      <c r="R45" s="390"/>
      <c r="S45" s="390">
        <v>0</v>
      </c>
      <c r="T45" s="390">
        <v>0</v>
      </c>
      <c r="U45" s="390">
        <v>0</v>
      </c>
    </row>
    <row r="46" spans="2:21" x14ac:dyDescent="0.2">
      <c r="D46" s="563" t="s">
        <v>624</v>
      </c>
      <c r="E46" s="390">
        <v>0</v>
      </c>
      <c r="F46" s="390">
        <v>0</v>
      </c>
      <c r="G46" s="390">
        <v>0</v>
      </c>
      <c r="H46" s="390">
        <v>0</v>
      </c>
      <c r="I46" s="390"/>
      <c r="J46" s="390"/>
      <c r="K46" s="390">
        <v>0</v>
      </c>
      <c r="L46" s="390"/>
      <c r="M46" s="390">
        <v>0</v>
      </c>
      <c r="N46" s="390"/>
      <c r="O46" s="390">
        <v>0</v>
      </c>
      <c r="P46" s="390"/>
      <c r="Q46" s="390"/>
      <c r="R46" s="390"/>
      <c r="S46" s="390">
        <v>0</v>
      </c>
      <c r="T46" s="390">
        <v>0</v>
      </c>
      <c r="U46" s="390">
        <v>0</v>
      </c>
    </row>
    <row r="47" spans="2:21" x14ac:dyDescent="0.2">
      <c r="D47" s="391"/>
      <c r="E47" s="388"/>
      <c r="F47" s="388"/>
      <c r="G47" s="388"/>
      <c r="H47" s="388"/>
      <c r="I47" s="389"/>
      <c r="J47" s="389"/>
      <c r="K47" s="388"/>
      <c r="L47" s="389"/>
      <c r="M47" s="388"/>
      <c r="N47" s="389"/>
      <c r="O47" s="388"/>
      <c r="P47" s="389"/>
      <c r="Q47" s="389"/>
      <c r="R47" s="389"/>
      <c r="S47" s="388"/>
      <c r="T47" s="388"/>
      <c r="U47" s="388"/>
    </row>
    <row r="48" spans="2:21" ht="15.75" x14ac:dyDescent="0.25">
      <c r="D48" s="562" t="s">
        <v>625</v>
      </c>
      <c r="E48" s="388"/>
      <c r="F48" s="388"/>
      <c r="G48" s="388"/>
      <c r="H48" s="388"/>
      <c r="I48" s="389"/>
      <c r="J48" s="389"/>
      <c r="K48" s="388"/>
      <c r="L48" s="389"/>
      <c r="M48" s="388"/>
      <c r="N48" s="389"/>
      <c r="O48" s="388"/>
      <c r="P48" s="389"/>
      <c r="Q48" s="389"/>
      <c r="R48" s="389"/>
      <c r="S48" s="388"/>
      <c r="T48" s="388"/>
      <c r="U48" s="388"/>
    </row>
    <row r="49" spans="1:54" ht="30" customHeight="1" x14ac:dyDescent="0.2">
      <c r="D49" s="638" t="s">
        <v>1511</v>
      </c>
      <c r="E49" s="638"/>
      <c r="F49" s="638"/>
      <c r="G49" s="638"/>
      <c r="H49" s="638"/>
      <c r="I49" s="638"/>
      <c r="J49" s="638"/>
      <c r="K49" s="638"/>
      <c r="L49" s="638"/>
      <c r="M49" s="638"/>
      <c r="N49" s="638"/>
      <c r="O49" s="638"/>
      <c r="P49" s="519"/>
      <c r="Q49" s="519"/>
      <c r="R49" s="519"/>
      <c r="S49" s="543"/>
      <c r="T49" s="543"/>
      <c r="U49" s="543"/>
    </row>
    <row r="50" spans="1:54" ht="14.25" x14ac:dyDescent="0.2">
      <c r="D50" s="69"/>
      <c r="E50" s="510"/>
      <c r="F50" s="510"/>
      <c r="G50" s="510"/>
      <c r="H50" s="510"/>
      <c r="K50" s="510"/>
      <c r="M50" s="510"/>
      <c r="O50" s="510"/>
      <c r="S50" s="510"/>
      <c r="T50" s="510"/>
      <c r="U50" s="510"/>
    </row>
    <row r="51" spans="1:54" x14ac:dyDescent="0.2">
      <c r="D51" s="52"/>
      <c r="E51" s="228"/>
      <c r="F51" s="228"/>
      <c r="G51" s="228"/>
      <c r="H51" s="228"/>
      <c r="K51" s="228"/>
      <c r="M51" s="228"/>
      <c r="O51" s="228"/>
      <c r="S51" s="228"/>
      <c r="T51" s="228"/>
      <c r="U51" s="228"/>
    </row>
    <row r="52" spans="1:54" ht="12.75" customHeight="1" x14ac:dyDescent="0.2">
      <c r="E52" s="378"/>
      <c r="F52" s="378"/>
      <c r="G52" s="378"/>
      <c r="H52" s="378"/>
      <c r="K52" s="378"/>
      <c r="M52" s="378"/>
      <c r="O52" s="378"/>
      <c r="S52" s="378"/>
      <c r="T52" s="378"/>
      <c r="U52" s="378"/>
    </row>
    <row r="53" spans="1:54" ht="24" customHeight="1" x14ac:dyDescent="0.25">
      <c r="C53" s="61" t="s">
        <v>186</v>
      </c>
      <c r="E53" s="378"/>
      <c r="F53" s="378"/>
      <c r="G53" s="378"/>
      <c r="H53" s="378"/>
      <c r="K53" s="378"/>
      <c r="M53" s="378"/>
      <c r="O53" s="378"/>
      <c r="S53" s="378"/>
      <c r="T53" s="378"/>
      <c r="U53" s="378"/>
    </row>
    <row r="54" spans="1:54" ht="12.75" customHeight="1" x14ac:dyDescent="0.2">
      <c r="E54" s="378"/>
      <c r="F54" s="378"/>
      <c r="G54" s="378"/>
      <c r="H54" s="378"/>
      <c r="K54" s="378"/>
      <c r="M54" s="378"/>
      <c r="O54" s="378"/>
      <c r="S54" s="378"/>
      <c r="T54" s="378"/>
      <c r="U54" s="378"/>
    </row>
    <row r="55" spans="1:54" ht="12.75" customHeight="1" x14ac:dyDescent="0.2">
      <c r="C55" s="41" t="s">
        <v>291</v>
      </c>
      <c r="D55" s="62"/>
      <c r="E55" s="378"/>
      <c r="F55" s="378"/>
      <c r="G55" s="378"/>
      <c r="H55" s="378"/>
      <c r="K55" s="378"/>
      <c r="M55" s="378"/>
      <c r="O55" s="378"/>
      <c r="S55" s="378"/>
      <c r="T55" s="378"/>
      <c r="U55" s="378"/>
    </row>
    <row r="56" spans="1:54" ht="14.25" customHeight="1" x14ac:dyDescent="0.2">
      <c r="A56" s="5">
        <v>11311010</v>
      </c>
      <c r="B56" s="555">
        <v>100</v>
      </c>
      <c r="C56" s="42">
        <v>50110</v>
      </c>
      <c r="D56" s="43" t="s">
        <v>36</v>
      </c>
      <c r="E56" s="229">
        <f>'102'!H82</f>
        <v>859828</v>
      </c>
      <c r="F56" s="229">
        <f>'102'!K82</f>
        <v>859829</v>
      </c>
      <c r="G56" s="229">
        <f>'102'!N82</f>
        <v>862853</v>
      </c>
      <c r="H56" s="229">
        <f>'102'!R82</f>
        <v>909042</v>
      </c>
      <c r="I56" s="229" t="e">
        <f>#REF!-G56</f>
        <v>#REF!</v>
      </c>
      <c r="J56" s="229">
        <f t="shared" ref="J56:J64" si="14">H56-G56</f>
        <v>46189</v>
      </c>
      <c r="K56" s="229" t="e">
        <f>'102'!#REF!</f>
        <v>#REF!</v>
      </c>
      <c r="L56" s="229" t="e">
        <f t="shared" ref="L56:L64" si="15">K56-H56</f>
        <v>#REF!</v>
      </c>
      <c r="M56" s="229" t="e">
        <f>'102'!#REF!</f>
        <v>#REF!</v>
      </c>
      <c r="N56" s="229" t="e">
        <f t="shared" ref="N56:N64" si="16">M56-H56</f>
        <v>#REF!</v>
      </c>
      <c r="O56" s="229">
        <f>'102'!Z82</f>
        <v>835625</v>
      </c>
      <c r="P56" s="229">
        <f t="shared" ref="P56:P64" si="17">O56-H56</f>
        <v>-73417</v>
      </c>
      <c r="S56" s="229" t="e">
        <f>'102'!#REF!</f>
        <v>#REF!</v>
      </c>
      <c r="T56" s="229" t="e">
        <f>'102'!#REF!</f>
        <v>#REF!</v>
      </c>
      <c r="U56" s="229" t="e">
        <f>'102'!#REF!</f>
        <v>#REF!</v>
      </c>
    </row>
    <row r="57" spans="1:54" ht="12.75" customHeight="1" x14ac:dyDescent="0.2">
      <c r="A57" s="5">
        <v>11311010</v>
      </c>
      <c r="B57" s="555">
        <v>300</v>
      </c>
      <c r="C57" s="42">
        <v>53330</v>
      </c>
      <c r="D57" s="43" t="s">
        <v>507</v>
      </c>
      <c r="E57" s="378">
        <v>9000</v>
      </c>
      <c r="F57" s="378">
        <v>9000</v>
      </c>
      <c r="G57" s="378">
        <v>7800</v>
      </c>
      <c r="H57" s="378">
        <v>7800</v>
      </c>
      <c r="I57" s="229" t="e">
        <f>#REF!-G57</f>
        <v>#REF!</v>
      </c>
      <c r="J57" s="229">
        <f t="shared" si="14"/>
        <v>0</v>
      </c>
      <c r="K57" s="378">
        <v>7800</v>
      </c>
      <c r="L57" s="229">
        <f t="shared" si="15"/>
        <v>0</v>
      </c>
      <c r="M57" s="378">
        <v>7800</v>
      </c>
      <c r="N57" s="229">
        <f t="shared" si="16"/>
        <v>0</v>
      </c>
      <c r="O57" s="378">
        <v>7800</v>
      </c>
      <c r="P57" s="229">
        <f t="shared" si="17"/>
        <v>0</v>
      </c>
      <c r="S57" s="378">
        <v>7800</v>
      </c>
      <c r="T57" s="378">
        <v>7800</v>
      </c>
      <c r="U57" s="378">
        <v>7800</v>
      </c>
    </row>
    <row r="58" spans="1:54" ht="12.75" customHeight="1" x14ac:dyDescent="0.2">
      <c r="A58" s="5">
        <v>11311010</v>
      </c>
      <c r="B58" s="555">
        <v>500</v>
      </c>
      <c r="C58" s="42">
        <v>55520</v>
      </c>
      <c r="D58" s="43" t="s">
        <v>431</v>
      </c>
      <c r="E58" s="378">
        <v>3150</v>
      </c>
      <c r="F58" s="378">
        <v>3150</v>
      </c>
      <c r="G58" s="378">
        <v>0</v>
      </c>
      <c r="H58" s="378">
        <v>0</v>
      </c>
      <c r="I58" s="229" t="e">
        <f>#REF!-G58</f>
        <v>#REF!</v>
      </c>
      <c r="J58" s="229">
        <f t="shared" si="14"/>
        <v>0</v>
      </c>
      <c r="K58" s="378">
        <v>0</v>
      </c>
      <c r="L58" s="229">
        <f t="shared" si="15"/>
        <v>0</v>
      </c>
      <c r="M58" s="378">
        <v>0</v>
      </c>
      <c r="N58" s="229">
        <f t="shared" si="16"/>
        <v>0</v>
      </c>
      <c r="O58" s="378">
        <v>0</v>
      </c>
      <c r="P58" s="229">
        <f t="shared" si="17"/>
        <v>0</v>
      </c>
      <c r="S58" s="378">
        <v>0</v>
      </c>
      <c r="T58" s="378">
        <v>0</v>
      </c>
      <c r="U58" s="378">
        <v>0</v>
      </c>
    </row>
    <row r="59" spans="1:54" ht="12.75" customHeight="1" x14ac:dyDescent="0.2">
      <c r="A59" s="5">
        <v>11311010</v>
      </c>
      <c r="B59" s="555">
        <v>600</v>
      </c>
      <c r="C59" s="42">
        <v>56615</v>
      </c>
      <c r="D59" s="43" t="s">
        <v>26</v>
      </c>
      <c r="E59" s="378">
        <v>1800</v>
      </c>
      <c r="F59" s="378">
        <v>1800</v>
      </c>
      <c r="G59" s="378">
        <v>0</v>
      </c>
      <c r="H59" s="378">
        <v>0</v>
      </c>
      <c r="I59" s="229" t="e">
        <f>#REF!-G59</f>
        <v>#REF!</v>
      </c>
      <c r="J59" s="229">
        <f t="shared" si="14"/>
        <v>0</v>
      </c>
      <c r="K59" s="378">
        <v>0</v>
      </c>
      <c r="L59" s="229">
        <f t="shared" si="15"/>
        <v>0</v>
      </c>
      <c r="M59" s="378">
        <v>0</v>
      </c>
      <c r="N59" s="229">
        <f t="shared" si="16"/>
        <v>0</v>
      </c>
      <c r="O59" s="378">
        <v>0</v>
      </c>
      <c r="P59" s="229">
        <f t="shared" si="17"/>
        <v>0</v>
      </c>
      <c r="S59" s="378">
        <v>0</v>
      </c>
      <c r="T59" s="378">
        <v>0</v>
      </c>
      <c r="U59" s="378">
        <v>0</v>
      </c>
    </row>
    <row r="60" spans="1:54" ht="12.75" customHeight="1" x14ac:dyDescent="0.2">
      <c r="A60" s="5">
        <v>11311010</v>
      </c>
      <c r="B60" s="555">
        <v>600</v>
      </c>
      <c r="C60" s="42">
        <v>56650</v>
      </c>
      <c r="D60" s="43" t="s">
        <v>329</v>
      </c>
      <c r="E60" s="378">
        <v>500</v>
      </c>
      <c r="F60" s="378">
        <v>500</v>
      </c>
      <c r="G60" s="378">
        <v>500</v>
      </c>
      <c r="H60" s="378">
        <v>500</v>
      </c>
      <c r="I60" s="229" t="e">
        <f>#REF!-G60</f>
        <v>#REF!</v>
      </c>
      <c r="J60" s="229">
        <f t="shared" si="14"/>
        <v>0</v>
      </c>
      <c r="K60" s="378">
        <v>500</v>
      </c>
      <c r="L60" s="229">
        <f t="shared" si="15"/>
        <v>0</v>
      </c>
      <c r="M60" s="378">
        <v>500</v>
      </c>
      <c r="N60" s="229">
        <f t="shared" si="16"/>
        <v>0</v>
      </c>
      <c r="O60" s="378">
        <v>500</v>
      </c>
      <c r="P60" s="229">
        <f t="shared" si="17"/>
        <v>0</v>
      </c>
      <c r="S60" s="378">
        <v>500</v>
      </c>
      <c r="T60" s="378">
        <v>500</v>
      </c>
      <c r="U60" s="378">
        <v>500</v>
      </c>
    </row>
    <row r="61" spans="1:54" ht="12.75" customHeight="1" x14ac:dyDescent="0.2">
      <c r="A61" s="5">
        <v>11311010</v>
      </c>
      <c r="B61" s="555">
        <v>600</v>
      </c>
      <c r="C61" s="42">
        <v>56655</v>
      </c>
      <c r="D61" s="43" t="s">
        <v>264</v>
      </c>
      <c r="E61" s="378">
        <v>700</v>
      </c>
      <c r="F61" s="378">
        <v>700</v>
      </c>
      <c r="G61" s="378">
        <v>700</v>
      </c>
      <c r="H61" s="378">
        <v>700</v>
      </c>
      <c r="I61" s="229" t="e">
        <f>#REF!-G61</f>
        <v>#REF!</v>
      </c>
      <c r="J61" s="229">
        <f t="shared" si="14"/>
        <v>0</v>
      </c>
      <c r="K61" s="378">
        <v>700</v>
      </c>
      <c r="L61" s="229">
        <f t="shared" si="15"/>
        <v>0</v>
      </c>
      <c r="M61" s="378">
        <v>700</v>
      </c>
      <c r="N61" s="229">
        <f t="shared" si="16"/>
        <v>0</v>
      </c>
      <c r="O61" s="378">
        <v>700</v>
      </c>
      <c r="P61" s="229">
        <f t="shared" si="17"/>
        <v>0</v>
      </c>
      <c r="S61" s="378">
        <v>700</v>
      </c>
      <c r="T61" s="378">
        <v>700</v>
      </c>
      <c r="U61" s="378">
        <v>700</v>
      </c>
    </row>
    <row r="62" spans="1:54" ht="12.75" customHeight="1" x14ac:dyDescent="0.2">
      <c r="A62" s="5">
        <v>11311010</v>
      </c>
      <c r="B62" s="555">
        <v>600</v>
      </c>
      <c r="C62" s="42">
        <v>56662</v>
      </c>
      <c r="D62" s="43" t="s">
        <v>541</v>
      </c>
      <c r="E62" s="378">
        <v>9000</v>
      </c>
      <c r="F62" s="378">
        <v>9000</v>
      </c>
      <c r="G62" s="378">
        <v>0</v>
      </c>
      <c r="H62" s="378">
        <v>0</v>
      </c>
      <c r="I62" s="229" t="e">
        <f>#REF!-G62</f>
        <v>#REF!</v>
      </c>
      <c r="J62" s="229">
        <f t="shared" si="14"/>
        <v>0</v>
      </c>
      <c r="K62" s="378">
        <v>0</v>
      </c>
      <c r="L62" s="229">
        <f t="shared" si="15"/>
        <v>0</v>
      </c>
      <c r="M62" s="378">
        <v>0</v>
      </c>
      <c r="N62" s="229">
        <f t="shared" si="16"/>
        <v>0</v>
      </c>
      <c r="O62" s="378">
        <v>0</v>
      </c>
      <c r="P62" s="229">
        <f t="shared" si="17"/>
        <v>0</v>
      </c>
      <c r="S62" s="378">
        <v>0</v>
      </c>
      <c r="T62" s="378">
        <v>0</v>
      </c>
      <c r="U62" s="378">
        <v>0</v>
      </c>
      <c r="AK62" s="5" t="s">
        <v>1141</v>
      </c>
      <c r="AT62" s="5" t="s">
        <v>1141</v>
      </c>
      <c r="AX62" s="5" t="s">
        <v>1141</v>
      </c>
      <c r="BB62" s="5" t="s">
        <v>1141</v>
      </c>
    </row>
    <row r="63" spans="1:54" ht="12.75" customHeight="1" x14ac:dyDescent="0.2">
      <c r="A63" s="5">
        <v>11311010</v>
      </c>
      <c r="B63" s="154">
        <v>600</v>
      </c>
      <c r="C63" s="42">
        <v>56694</v>
      </c>
      <c r="D63" s="45" t="s">
        <v>376</v>
      </c>
      <c r="E63" s="496">
        <v>99000</v>
      </c>
      <c r="F63" s="496">
        <v>145000</v>
      </c>
      <c r="G63" s="496">
        <v>139000</v>
      </c>
      <c r="H63" s="496">
        <v>139000</v>
      </c>
      <c r="I63" s="497" t="e">
        <f>#REF!-G63</f>
        <v>#REF!</v>
      </c>
      <c r="J63" s="497">
        <f t="shared" si="14"/>
        <v>0</v>
      </c>
      <c r="K63" s="496">
        <v>139000</v>
      </c>
      <c r="L63" s="497">
        <f t="shared" si="15"/>
        <v>0</v>
      </c>
      <c r="M63" s="496">
        <v>139000</v>
      </c>
      <c r="N63" s="497">
        <f t="shared" si="16"/>
        <v>0</v>
      </c>
      <c r="O63" s="496">
        <f>105000+4571</f>
        <v>109571</v>
      </c>
      <c r="P63" s="497">
        <f t="shared" si="17"/>
        <v>-29429</v>
      </c>
      <c r="Q63" s="497"/>
      <c r="R63" s="497"/>
      <c r="S63" s="496">
        <v>139000</v>
      </c>
      <c r="T63" s="496">
        <v>139000</v>
      </c>
      <c r="U63" s="496">
        <v>139000</v>
      </c>
    </row>
    <row r="64" spans="1:54" ht="12.75" customHeight="1" x14ac:dyDescent="0.2">
      <c r="C64" s="42"/>
      <c r="D64" s="43"/>
      <c r="E64" s="378">
        <f t="shared" ref="E64" si="18">SUM(E56:E63)</f>
        <v>982978</v>
      </c>
      <c r="F64" s="378">
        <f>SUM(F56:F63)</f>
        <v>1028979</v>
      </c>
      <c r="G64" s="378">
        <f>SUM(G56:G63)</f>
        <v>1010853</v>
      </c>
      <c r="H64" s="378">
        <f>SUM(H56:H63)</f>
        <v>1057042</v>
      </c>
      <c r="I64" s="229" t="e">
        <f>#REF!-G64</f>
        <v>#REF!</v>
      </c>
      <c r="J64" s="229">
        <f t="shared" si="14"/>
        <v>46189</v>
      </c>
      <c r="K64" s="378" t="e">
        <f>SUM(K56:K63)</f>
        <v>#REF!</v>
      </c>
      <c r="L64" s="229" t="e">
        <f t="shared" si="15"/>
        <v>#REF!</v>
      </c>
      <c r="M64" s="378" t="e">
        <f>SUM(M56:M63)</f>
        <v>#REF!</v>
      </c>
      <c r="N64" s="229" t="e">
        <f t="shared" si="16"/>
        <v>#REF!</v>
      </c>
      <c r="O64" s="378">
        <f>SUM(O56:O63)</f>
        <v>954196</v>
      </c>
      <c r="P64" s="229">
        <f t="shared" si="17"/>
        <v>-102846</v>
      </c>
      <c r="S64" s="378" t="e">
        <f>SUM(S56:S63)</f>
        <v>#REF!</v>
      </c>
      <c r="T64" s="378" t="e">
        <f>SUM(T56:T63)</f>
        <v>#REF!</v>
      </c>
      <c r="U64" s="378" t="e">
        <f>SUM(U56:U63)</f>
        <v>#REF!</v>
      </c>
    </row>
    <row r="65" spans="1:54" ht="12.75" customHeight="1" x14ac:dyDescent="0.2">
      <c r="C65" s="42"/>
      <c r="D65" s="43"/>
      <c r="E65" s="378"/>
      <c r="F65" s="378"/>
      <c r="G65" s="378"/>
      <c r="H65" s="378"/>
      <c r="K65" s="378"/>
      <c r="M65" s="378"/>
      <c r="O65" s="378"/>
      <c r="S65" s="378"/>
      <c r="T65" s="378"/>
      <c r="U65" s="378"/>
      <c r="AK65" s="5" t="s">
        <v>1141</v>
      </c>
      <c r="AT65" s="5" t="s">
        <v>1141</v>
      </c>
      <c r="AX65" s="5" t="s">
        <v>1141</v>
      </c>
      <c r="BB65" s="5" t="s">
        <v>1141</v>
      </c>
    </row>
    <row r="66" spans="1:54" ht="12.75" customHeight="1" x14ac:dyDescent="0.2">
      <c r="C66" s="41" t="s">
        <v>534</v>
      </c>
      <c r="D66" s="62"/>
      <c r="E66" s="378"/>
      <c r="F66" s="378"/>
      <c r="G66" s="378"/>
      <c r="H66" s="378"/>
      <c r="K66" s="378"/>
      <c r="M66" s="378"/>
      <c r="O66" s="378"/>
      <c r="S66" s="378"/>
      <c r="T66" s="378"/>
      <c r="U66" s="378"/>
    </row>
    <row r="67" spans="1:54" ht="12.75" customHeight="1" x14ac:dyDescent="0.2">
      <c r="A67" s="5">
        <v>11311020</v>
      </c>
      <c r="B67" s="555">
        <v>600</v>
      </c>
      <c r="C67" s="43">
        <v>56694</v>
      </c>
      <c r="D67" s="387" t="s">
        <v>376</v>
      </c>
      <c r="E67" s="390"/>
      <c r="F67" s="390"/>
      <c r="G67" s="390"/>
      <c r="H67" s="390"/>
      <c r="I67" s="389"/>
      <c r="J67" s="389"/>
      <c r="K67" s="390"/>
      <c r="L67" s="389"/>
      <c r="M67" s="390"/>
      <c r="N67" s="389"/>
      <c r="O67" s="390"/>
      <c r="P67" s="389"/>
      <c r="Q67" s="389"/>
      <c r="R67" s="389"/>
      <c r="S67" s="390"/>
      <c r="T67" s="390"/>
      <c r="U67" s="390"/>
    </row>
    <row r="68" spans="1:54" ht="12.75" customHeight="1" x14ac:dyDescent="0.2">
      <c r="C68" s="42"/>
      <c r="D68" s="95"/>
      <c r="E68" s="511"/>
      <c r="F68" s="511">
        <f>F67</f>
        <v>0</v>
      </c>
      <c r="G68" s="511">
        <f>G67</f>
        <v>0</v>
      </c>
      <c r="H68" s="511">
        <f>H67</f>
        <v>0</v>
      </c>
      <c r="I68" s="518"/>
      <c r="J68" s="518"/>
      <c r="K68" s="511">
        <f>K67</f>
        <v>0</v>
      </c>
      <c r="L68" s="518"/>
      <c r="M68" s="511">
        <f>M67</f>
        <v>0</v>
      </c>
      <c r="N68" s="518"/>
      <c r="O68" s="511">
        <f>O67</f>
        <v>0</v>
      </c>
      <c r="P68" s="518"/>
      <c r="Q68" s="518"/>
      <c r="R68" s="518"/>
      <c r="S68" s="511">
        <f>S67</f>
        <v>0</v>
      </c>
      <c r="T68" s="511">
        <f>T67</f>
        <v>0</v>
      </c>
      <c r="U68" s="511">
        <f>U67</f>
        <v>0</v>
      </c>
    </row>
    <row r="69" spans="1:54" ht="12.75" customHeight="1" x14ac:dyDescent="0.2">
      <c r="C69" s="41"/>
      <c r="D69" s="41"/>
      <c r="E69" s="378"/>
      <c r="F69" s="378"/>
      <c r="G69" s="378"/>
      <c r="H69" s="378"/>
      <c r="K69" s="378"/>
      <c r="M69" s="378"/>
      <c r="O69" s="378"/>
      <c r="S69" s="378"/>
      <c r="T69" s="378"/>
      <c r="U69" s="378"/>
    </row>
    <row r="70" spans="1:54" ht="12.75" customHeight="1" x14ac:dyDescent="0.2">
      <c r="C70" s="41" t="s">
        <v>404</v>
      </c>
      <c r="D70" s="62"/>
      <c r="E70" s="378"/>
      <c r="F70" s="378"/>
      <c r="G70" s="378"/>
      <c r="H70" s="378"/>
      <c r="K70" s="378"/>
      <c r="M70" s="378"/>
      <c r="O70" s="378"/>
      <c r="S70" s="378"/>
      <c r="T70" s="378"/>
      <c r="U70" s="378"/>
    </row>
    <row r="71" spans="1:54" ht="12.75" customHeight="1" x14ac:dyDescent="0.2">
      <c r="A71" s="5">
        <v>11311030</v>
      </c>
      <c r="B71" s="555">
        <v>100</v>
      </c>
      <c r="C71" s="42">
        <v>50110</v>
      </c>
      <c r="D71" s="43" t="s">
        <v>36</v>
      </c>
      <c r="E71" s="378">
        <f>'102'!H87</f>
        <v>1</v>
      </c>
      <c r="F71" s="378">
        <f>'102'!K87</f>
        <v>0</v>
      </c>
      <c r="G71" s="378">
        <f>'102'!N87</f>
        <v>0</v>
      </c>
      <c r="H71" s="378">
        <f>'102'!R87</f>
        <v>0</v>
      </c>
      <c r="I71" s="229" t="e">
        <f>#REF!-G71</f>
        <v>#REF!</v>
      </c>
      <c r="J71" s="229">
        <f t="shared" ref="J71:J79" si="19">H71-G71</f>
        <v>0</v>
      </c>
      <c r="K71" s="378" t="e">
        <f>'102'!#REF!</f>
        <v>#REF!</v>
      </c>
      <c r="L71" s="229" t="e">
        <f t="shared" ref="L71:L79" si="20">K71-H71</f>
        <v>#REF!</v>
      </c>
      <c r="M71" s="378" t="e">
        <f>'102'!#REF!</f>
        <v>#REF!</v>
      </c>
      <c r="N71" s="229" t="e">
        <f t="shared" ref="N71:N79" si="21">M71-H71</f>
        <v>#REF!</v>
      </c>
      <c r="O71" s="378">
        <f>'102'!Z87</f>
        <v>0</v>
      </c>
      <c r="P71" s="229">
        <f t="shared" ref="P71:P79" si="22">O71-H71</f>
        <v>0</v>
      </c>
      <c r="S71" s="378" t="e">
        <f>'102'!#REF!</f>
        <v>#REF!</v>
      </c>
      <c r="T71" s="378" t="e">
        <f>'102'!#REF!</f>
        <v>#REF!</v>
      </c>
      <c r="U71" s="378" t="e">
        <f>'102'!#REF!</f>
        <v>#REF!</v>
      </c>
    </row>
    <row r="72" spans="1:54" ht="12.75" customHeight="1" x14ac:dyDescent="0.2">
      <c r="A72" s="5">
        <v>11311030</v>
      </c>
      <c r="B72" s="555">
        <v>300</v>
      </c>
      <c r="C72" s="42">
        <v>53330</v>
      </c>
      <c r="D72" s="43" t="s">
        <v>507</v>
      </c>
      <c r="E72" s="378">
        <v>8000</v>
      </c>
      <c r="F72" s="378">
        <v>0</v>
      </c>
      <c r="G72" s="378">
        <v>0</v>
      </c>
      <c r="H72" s="378">
        <v>0</v>
      </c>
      <c r="I72" s="229" t="e">
        <f>#REF!-G72</f>
        <v>#REF!</v>
      </c>
      <c r="J72" s="229">
        <f t="shared" si="19"/>
        <v>0</v>
      </c>
      <c r="K72" s="378">
        <v>0</v>
      </c>
      <c r="L72" s="229">
        <f t="shared" si="20"/>
        <v>0</v>
      </c>
      <c r="M72" s="378">
        <v>0</v>
      </c>
      <c r="N72" s="229">
        <f t="shared" si="21"/>
        <v>0</v>
      </c>
      <c r="O72" s="378">
        <v>0</v>
      </c>
      <c r="P72" s="229">
        <f t="shared" si="22"/>
        <v>0</v>
      </c>
      <c r="S72" s="378">
        <v>0</v>
      </c>
      <c r="T72" s="378">
        <v>0</v>
      </c>
      <c r="U72" s="378">
        <v>0</v>
      </c>
    </row>
    <row r="73" spans="1:54" ht="12.75" customHeight="1" x14ac:dyDescent="0.2">
      <c r="A73" s="5">
        <v>11311030</v>
      </c>
      <c r="B73" s="555">
        <v>500</v>
      </c>
      <c r="C73" s="42">
        <v>55520</v>
      </c>
      <c r="D73" s="43" t="s">
        <v>431</v>
      </c>
      <c r="E73" s="378">
        <v>5000</v>
      </c>
      <c r="F73" s="378">
        <v>0</v>
      </c>
      <c r="G73" s="378">
        <v>0</v>
      </c>
      <c r="H73" s="378">
        <v>0</v>
      </c>
      <c r="I73" s="229" t="e">
        <f>#REF!-G73</f>
        <v>#REF!</v>
      </c>
      <c r="J73" s="229">
        <f t="shared" si="19"/>
        <v>0</v>
      </c>
      <c r="K73" s="378">
        <v>0</v>
      </c>
      <c r="L73" s="229">
        <f t="shared" si="20"/>
        <v>0</v>
      </c>
      <c r="M73" s="378">
        <v>0</v>
      </c>
      <c r="N73" s="229">
        <f t="shared" si="21"/>
        <v>0</v>
      </c>
      <c r="O73" s="378">
        <v>0</v>
      </c>
      <c r="P73" s="229">
        <f t="shared" si="22"/>
        <v>0</v>
      </c>
      <c r="S73" s="378">
        <v>0</v>
      </c>
      <c r="T73" s="378">
        <v>0</v>
      </c>
      <c r="U73" s="378">
        <v>0</v>
      </c>
    </row>
    <row r="74" spans="1:54" ht="12.75" customHeight="1" x14ac:dyDescent="0.2">
      <c r="A74" s="5">
        <v>11311030</v>
      </c>
      <c r="B74" s="555">
        <v>600</v>
      </c>
      <c r="C74" s="42">
        <v>56650</v>
      </c>
      <c r="D74" s="43" t="s">
        <v>329</v>
      </c>
      <c r="E74" s="378">
        <v>2000</v>
      </c>
      <c r="F74" s="378">
        <v>0</v>
      </c>
      <c r="G74" s="378">
        <v>0</v>
      </c>
      <c r="H74" s="378">
        <v>0</v>
      </c>
      <c r="I74" s="229" t="e">
        <f>#REF!-G74</f>
        <v>#REF!</v>
      </c>
      <c r="J74" s="229">
        <f t="shared" si="19"/>
        <v>0</v>
      </c>
      <c r="K74" s="378">
        <v>0</v>
      </c>
      <c r="L74" s="229">
        <f t="shared" si="20"/>
        <v>0</v>
      </c>
      <c r="M74" s="378">
        <v>0</v>
      </c>
      <c r="N74" s="229">
        <f t="shared" si="21"/>
        <v>0</v>
      </c>
      <c r="O74" s="378">
        <v>0</v>
      </c>
      <c r="P74" s="229">
        <f t="shared" si="22"/>
        <v>0</v>
      </c>
      <c r="S74" s="378">
        <v>0</v>
      </c>
      <c r="T74" s="378">
        <v>0</v>
      </c>
      <c r="U74" s="378">
        <v>0</v>
      </c>
    </row>
    <row r="75" spans="1:54" ht="12.75" customHeight="1" x14ac:dyDescent="0.2">
      <c r="A75" s="5">
        <v>11311030</v>
      </c>
      <c r="B75" s="555">
        <v>600</v>
      </c>
      <c r="C75" s="42">
        <v>56655</v>
      </c>
      <c r="D75" s="43" t="s">
        <v>264</v>
      </c>
      <c r="E75" s="378">
        <v>2000</v>
      </c>
      <c r="F75" s="378">
        <v>0</v>
      </c>
      <c r="G75" s="378">
        <v>0</v>
      </c>
      <c r="H75" s="378">
        <v>0</v>
      </c>
      <c r="I75" s="229" t="e">
        <f>#REF!-G75</f>
        <v>#REF!</v>
      </c>
      <c r="J75" s="229">
        <f t="shared" si="19"/>
        <v>0</v>
      </c>
      <c r="K75" s="378">
        <v>0</v>
      </c>
      <c r="L75" s="229">
        <f t="shared" si="20"/>
        <v>0</v>
      </c>
      <c r="M75" s="378">
        <v>0</v>
      </c>
      <c r="N75" s="229">
        <f t="shared" si="21"/>
        <v>0</v>
      </c>
      <c r="O75" s="378">
        <v>0</v>
      </c>
      <c r="P75" s="229">
        <f t="shared" si="22"/>
        <v>0</v>
      </c>
      <c r="S75" s="378">
        <v>0</v>
      </c>
      <c r="T75" s="378">
        <v>0</v>
      </c>
      <c r="U75" s="378">
        <v>0</v>
      </c>
    </row>
    <row r="76" spans="1:54" ht="12.75" customHeight="1" x14ac:dyDescent="0.2">
      <c r="A76" s="5">
        <v>11311030</v>
      </c>
      <c r="B76" s="555">
        <v>600</v>
      </c>
      <c r="C76" s="42">
        <v>56677</v>
      </c>
      <c r="D76" s="43" t="s">
        <v>405</v>
      </c>
      <c r="E76" s="378">
        <v>5000</v>
      </c>
      <c r="F76" s="378">
        <v>0</v>
      </c>
      <c r="G76" s="378">
        <v>0</v>
      </c>
      <c r="H76" s="378">
        <v>0</v>
      </c>
      <c r="I76" s="229" t="e">
        <f>#REF!-G76</f>
        <v>#REF!</v>
      </c>
      <c r="J76" s="229">
        <f t="shared" si="19"/>
        <v>0</v>
      </c>
      <c r="K76" s="378">
        <v>0</v>
      </c>
      <c r="L76" s="229">
        <f t="shared" si="20"/>
        <v>0</v>
      </c>
      <c r="M76" s="378">
        <v>0</v>
      </c>
      <c r="N76" s="229">
        <f t="shared" si="21"/>
        <v>0</v>
      </c>
      <c r="O76" s="378">
        <v>0</v>
      </c>
      <c r="P76" s="229">
        <f t="shared" si="22"/>
        <v>0</v>
      </c>
      <c r="S76" s="378">
        <v>0</v>
      </c>
      <c r="T76" s="378">
        <v>0</v>
      </c>
      <c r="U76" s="378">
        <v>0</v>
      </c>
    </row>
    <row r="77" spans="1:54" ht="12.75" customHeight="1" x14ac:dyDescent="0.2">
      <c r="A77" s="5">
        <v>11311030</v>
      </c>
      <c r="B77" s="555">
        <v>600</v>
      </c>
      <c r="C77" s="42">
        <v>56694</v>
      </c>
      <c r="D77" s="43" t="s">
        <v>376</v>
      </c>
      <c r="E77" s="378">
        <v>10000</v>
      </c>
      <c r="F77" s="378">
        <v>0</v>
      </c>
      <c r="G77" s="378">
        <v>0</v>
      </c>
      <c r="H77" s="378">
        <v>0</v>
      </c>
      <c r="I77" s="229" t="e">
        <f>#REF!-G77</f>
        <v>#REF!</v>
      </c>
      <c r="J77" s="229">
        <f t="shared" si="19"/>
        <v>0</v>
      </c>
      <c r="K77" s="378">
        <v>0</v>
      </c>
      <c r="L77" s="229">
        <f t="shared" si="20"/>
        <v>0</v>
      </c>
      <c r="M77" s="378">
        <v>0</v>
      </c>
      <c r="N77" s="229">
        <f t="shared" si="21"/>
        <v>0</v>
      </c>
      <c r="O77" s="378">
        <v>0</v>
      </c>
      <c r="P77" s="229">
        <f t="shared" si="22"/>
        <v>0</v>
      </c>
      <c r="S77" s="378">
        <v>0</v>
      </c>
      <c r="T77" s="378">
        <v>0</v>
      </c>
      <c r="U77" s="378">
        <v>0</v>
      </c>
    </row>
    <row r="78" spans="1:54" ht="14.25" customHeight="1" x14ac:dyDescent="0.2">
      <c r="A78" s="5">
        <v>11311030</v>
      </c>
      <c r="B78" s="154">
        <v>600</v>
      </c>
      <c r="C78" s="42">
        <v>56699</v>
      </c>
      <c r="D78" s="45" t="s">
        <v>406</v>
      </c>
      <c r="E78" s="496">
        <v>14000</v>
      </c>
      <c r="F78" s="496">
        <v>0</v>
      </c>
      <c r="G78" s="496">
        <v>0</v>
      </c>
      <c r="H78" s="496">
        <v>0</v>
      </c>
      <c r="I78" s="497" t="e">
        <f>#REF!-G78</f>
        <v>#REF!</v>
      </c>
      <c r="J78" s="497">
        <f t="shared" si="19"/>
        <v>0</v>
      </c>
      <c r="K78" s="496">
        <v>0</v>
      </c>
      <c r="L78" s="497">
        <f t="shared" si="20"/>
        <v>0</v>
      </c>
      <c r="M78" s="496">
        <v>0</v>
      </c>
      <c r="N78" s="497">
        <f t="shared" si="21"/>
        <v>0</v>
      </c>
      <c r="O78" s="496">
        <v>0</v>
      </c>
      <c r="P78" s="497">
        <f t="shared" si="22"/>
        <v>0</v>
      </c>
      <c r="Q78" s="497"/>
      <c r="R78" s="497"/>
      <c r="S78" s="496">
        <v>0</v>
      </c>
      <c r="T78" s="496">
        <v>0</v>
      </c>
      <c r="U78" s="496">
        <v>0</v>
      </c>
    </row>
    <row r="79" spans="1:54" ht="12.75" customHeight="1" x14ac:dyDescent="0.2">
      <c r="C79" s="42"/>
      <c r="D79" s="43"/>
      <c r="E79" s="378">
        <f t="shared" ref="E79" si="23">SUM(E71:E78)</f>
        <v>46001</v>
      </c>
      <c r="F79" s="378">
        <f>SUM(F71:F78)</f>
        <v>0</v>
      </c>
      <c r="G79" s="378">
        <f>SUM(G71:G78)</f>
        <v>0</v>
      </c>
      <c r="H79" s="378">
        <f>SUM(H71:H78)</f>
        <v>0</v>
      </c>
      <c r="I79" s="229" t="e">
        <f>#REF!-G79</f>
        <v>#REF!</v>
      </c>
      <c r="J79" s="229">
        <f t="shared" si="19"/>
        <v>0</v>
      </c>
      <c r="K79" s="378" t="e">
        <f>SUM(K71:K78)</f>
        <v>#REF!</v>
      </c>
      <c r="L79" s="229" t="e">
        <f t="shared" si="20"/>
        <v>#REF!</v>
      </c>
      <c r="M79" s="378" t="e">
        <f>SUM(M71:M78)</f>
        <v>#REF!</v>
      </c>
      <c r="N79" s="229" t="e">
        <f t="shared" si="21"/>
        <v>#REF!</v>
      </c>
      <c r="O79" s="378">
        <f>SUM(O71:O78)</f>
        <v>0</v>
      </c>
      <c r="P79" s="229">
        <f t="shared" si="22"/>
        <v>0</v>
      </c>
      <c r="S79" s="378" t="e">
        <f>SUM(S71:S78)</f>
        <v>#REF!</v>
      </c>
      <c r="T79" s="378" t="e">
        <f>SUM(T71:T78)</f>
        <v>#REF!</v>
      </c>
      <c r="U79" s="378" t="e">
        <f>SUM(U71:U78)</f>
        <v>#REF!</v>
      </c>
    </row>
    <row r="80" spans="1:54" ht="12.75" customHeight="1" x14ac:dyDescent="0.2">
      <c r="C80" s="42"/>
      <c r="D80" s="43"/>
      <c r="E80" s="378"/>
      <c r="F80" s="378"/>
      <c r="G80" s="378"/>
      <c r="H80" s="378"/>
      <c r="K80" s="378"/>
      <c r="M80" s="378"/>
      <c r="O80" s="378"/>
      <c r="S80" s="378"/>
      <c r="T80" s="378"/>
      <c r="U80" s="378"/>
    </row>
    <row r="81" spans="2:21" ht="12.75" customHeight="1" x14ac:dyDescent="0.2">
      <c r="C81" s="41" t="s">
        <v>315</v>
      </c>
      <c r="E81" s="378"/>
      <c r="F81" s="378"/>
      <c r="G81" s="378"/>
      <c r="H81" s="378"/>
      <c r="K81" s="378"/>
      <c r="M81" s="378"/>
      <c r="O81" s="378"/>
      <c r="S81" s="378"/>
      <c r="T81" s="378"/>
      <c r="U81" s="378"/>
    </row>
    <row r="82" spans="2:21" ht="12.75" customHeight="1" x14ac:dyDescent="0.2">
      <c r="C82" s="50" t="s">
        <v>316</v>
      </c>
      <c r="E82" s="378"/>
      <c r="F82" s="378"/>
      <c r="G82" s="378"/>
      <c r="H82" s="378"/>
      <c r="K82" s="378"/>
      <c r="M82" s="378"/>
      <c r="O82" s="378"/>
      <c r="S82" s="378"/>
      <c r="T82" s="378"/>
      <c r="U82" s="378"/>
    </row>
    <row r="83" spans="2:21" ht="12.75" customHeight="1" x14ac:dyDescent="0.2">
      <c r="B83" s="555">
        <v>100</v>
      </c>
      <c r="C83" s="51" t="s">
        <v>317</v>
      </c>
      <c r="D83" s="52" t="s">
        <v>339</v>
      </c>
      <c r="E83" s="229">
        <f t="shared" ref="E83:H83" si="24">SUMIF($B$56:$B$78,$B83,E$56:E$78)</f>
        <v>859829</v>
      </c>
      <c r="F83" s="229">
        <f t="shared" si="24"/>
        <v>859829</v>
      </c>
      <c r="G83" s="229">
        <f t="shared" si="24"/>
        <v>862853</v>
      </c>
      <c r="H83" s="229">
        <f t="shared" si="24"/>
        <v>909042</v>
      </c>
      <c r="I83" s="229" t="e">
        <f>#REF!-G83</f>
        <v>#REF!</v>
      </c>
      <c r="J83" s="229">
        <f t="shared" ref="J83:J90" si="25">H83-G83</f>
        <v>46189</v>
      </c>
      <c r="K83" s="229" t="e">
        <f>SUMIF($B$56:$B$78,$B83,K$56:K$78)</f>
        <v>#REF!</v>
      </c>
      <c r="L83" s="229" t="e">
        <f t="shared" ref="L83:L90" si="26">K83-H83</f>
        <v>#REF!</v>
      </c>
      <c r="M83" s="229" t="e">
        <f>SUMIF($B$56:$B$78,$B83,M$56:M$78)</f>
        <v>#REF!</v>
      </c>
      <c r="N83" s="229" t="e">
        <f t="shared" ref="N83:N90" si="27">M83-H83</f>
        <v>#REF!</v>
      </c>
      <c r="O83" s="229">
        <f>SUMIF($B$56:$B$78,$B83,O$56:O$78)</f>
        <v>835625</v>
      </c>
      <c r="P83" s="229">
        <f t="shared" ref="P83:P90" si="28">O83-H83</f>
        <v>-73417</v>
      </c>
      <c r="S83" s="229" t="e">
        <f>SUMIF($B$56:$B$78,$B83,S$56:S$78)</f>
        <v>#REF!</v>
      </c>
      <c r="T83" s="229" t="e">
        <f>SUMIF($B$56:$B$78,$B83,T$56:T$78)</f>
        <v>#REF!</v>
      </c>
      <c r="U83" s="229" t="e">
        <f>SUMIF($B$56:$B$78,$B83,U$56:U$78)</f>
        <v>#REF!</v>
      </c>
    </row>
    <row r="84" spans="2:21" ht="12.75" customHeight="1" x14ac:dyDescent="0.2">
      <c r="B84" s="555">
        <v>101</v>
      </c>
      <c r="C84" s="51">
        <v>50130</v>
      </c>
      <c r="D84" s="52" t="s">
        <v>37</v>
      </c>
      <c r="E84" s="229">
        <v>0</v>
      </c>
      <c r="F84" s="229">
        <v>0</v>
      </c>
      <c r="G84" s="229">
        <v>0</v>
      </c>
      <c r="H84" s="229">
        <v>0</v>
      </c>
      <c r="I84" s="229" t="e">
        <f>#REF!-G84</f>
        <v>#REF!</v>
      </c>
      <c r="J84" s="229">
        <f t="shared" si="25"/>
        <v>0</v>
      </c>
      <c r="K84" s="229">
        <v>0</v>
      </c>
      <c r="L84" s="229">
        <f t="shared" si="26"/>
        <v>0</v>
      </c>
      <c r="M84" s="229">
        <v>0</v>
      </c>
      <c r="N84" s="229">
        <f t="shared" si="27"/>
        <v>0</v>
      </c>
      <c r="O84" s="229">
        <v>0</v>
      </c>
      <c r="P84" s="229">
        <f t="shared" si="28"/>
        <v>0</v>
      </c>
      <c r="S84" s="229">
        <v>0</v>
      </c>
      <c r="T84" s="229">
        <v>0</v>
      </c>
      <c r="U84" s="229">
        <v>0</v>
      </c>
    </row>
    <row r="85" spans="2:21" ht="12" customHeight="1" x14ac:dyDescent="0.2">
      <c r="B85" s="555">
        <v>200</v>
      </c>
      <c r="C85" s="51">
        <v>52000</v>
      </c>
      <c r="D85" s="52" t="s">
        <v>373</v>
      </c>
      <c r="E85" s="229">
        <f t="shared" ref="E85:E89" si="29">SUMIF($B$56:$B$78,$B85,E$56:E$78)</f>
        <v>0</v>
      </c>
      <c r="F85" s="229">
        <f>SUMIF($B$56:$B$78,$B85,F$56:F$78)</f>
        <v>0</v>
      </c>
      <c r="G85" s="229">
        <f>SUMIF($B$56:$B$78,$B85,G$56:G$78)</f>
        <v>0</v>
      </c>
      <c r="H85" s="229">
        <f>SUMIF($B$56:$B$78,$B85,H$56:H$78)</f>
        <v>0</v>
      </c>
      <c r="I85" s="229" t="e">
        <f>#REF!-G85</f>
        <v>#REF!</v>
      </c>
      <c r="J85" s="229">
        <f t="shared" si="25"/>
        <v>0</v>
      </c>
      <c r="K85" s="229">
        <f>SUMIF($B$56:$B$78,$B85,K$56:K$78)</f>
        <v>0</v>
      </c>
      <c r="L85" s="229">
        <f t="shared" si="26"/>
        <v>0</v>
      </c>
      <c r="M85" s="229">
        <f>SUMIF($B$56:$B$78,$B85,M$56:M$78)</f>
        <v>0</v>
      </c>
      <c r="N85" s="229">
        <f t="shared" si="27"/>
        <v>0</v>
      </c>
      <c r="O85" s="229">
        <f>SUMIF($B$56:$B$78,$B85,O$56:O$78)</f>
        <v>0</v>
      </c>
      <c r="P85" s="229">
        <f t="shared" si="28"/>
        <v>0</v>
      </c>
      <c r="S85" s="229">
        <f>SUMIF($B$56:$B$78,$B85,S$56:S$78)</f>
        <v>0</v>
      </c>
      <c r="T85" s="229">
        <f>SUMIF($B$56:$B$78,$B85,T$56:T$78)</f>
        <v>0</v>
      </c>
      <c r="U85" s="229">
        <f>SUMIF($B$56:$B$78,$B85,U$56:U$78)</f>
        <v>0</v>
      </c>
    </row>
    <row r="86" spans="2:21" ht="12.75" customHeight="1" x14ac:dyDescent="0.2">
      <c r="B86" s="555">
        <v>300</v>
      </c>
      <c r="C86" s="51" t="s">
        <v>86</v>
      </c>
      <c r="D86" s="52" t="s">
        <v>573</v>
      </c>
      <c r="E86" s="229">
        <f t="shared" si="29"/>
        <v>17000</v>
      </c>
      <c r="F86" s="229">
        <f ca="1">SUMIF($B$56:$B$78,$B86,F$56:F$63)</f>
        <v>9000</v>
      </c>
      <c r="G86" s="229">
        <f ca="1">SUMIF($B$56:$B$78,$B86,G$56:G$63)</f>
        <v>7800</v>
      </c>
      <c r="H86" s="229">
        <f ca="1">SUMIF($B$56:$B$78,$B86,H$56:H$63)</f>
        <v>7800</v>
      </c>
      <c r="I86" s="229" t="e">
        <f ca="1">#REF!-G86</f>
        <v>#REF!</v>
      </c>
      <c r="J86" s="229">
        <f t="shared" ca="1" si="25"/>
        <v>0</v>
      </c>
      <c r="K86" s="229">
        <f ca="1">SUMIF($B$56:$B$78,$B86,K$56:K$63)</f>
        <v>7800</v>
      </c>
      <c r="L86" s="229">
        <f t="shared" ca="1" si="26"/>
        <v>0</v>
      </c>
      <c r="M86" s="229">
        <f ca="1">SUMIF($B$56:$B$78,$B86,M$56:M$63)</f>
        <v>7800</v>
      </c>
      <c r="N86" s="229">
        <f t="shared" ca="1" si="27"/>
        <v>0</v>
      </c>
      <c r="O86" s="229">
        <f ca="1">SUMIF($B$56:$B$78,$B86,O$56:O$63)</f>
        <v>7800</v>
      </c>
      <c r="P86" s="229">
        <f t="shared" ca="1" si="28"/>
        <v>0</v>
      </c>
      <c r="S86" s="229">
        <f ca="1">SUMIF($B$56:$B$78,$B86,S$56:S$63)</f>
        <v>7800</v>
      </c>
      <c r="T86" s="229">
        <f ca="1">SUMIF($B$56:$B$78,$B86,T$56:T$63)</f>
        <v>7800</v>
      </c>
      <c r="U86" s="229">
        <f ca="1">SUMIF($B$56:$B$78,$B86,U$56:U$63)</f>
        <v>7800</v>
      </c>
    </row>
    <row r="87" spans="2:21" ht="12.75" customHeight="1" x14ac:dyDescent="0.2">
      <c r="B87" s="555">
        <v>400</v>
      </c>
      <c r="C87" s="51" t="s">
        <v>574</v>
      </c>
      <c r="D87" s="52" t="s">
        <v>239</v>
      </c>
      <c r="E87" s="229">
        <f t="shared" si="29"/>
        <v>0</v>
      </c>
      <c r="F87" s="229">
        <f t="shared" ref="F87:H89" si="30">SUMIF($B$56:$B$78,$B87,F$56:F$78)</f>
        <v>0</v>
      </c>
      <c r="G87" s="229">
        <f t="shared" si="30"/>
        <v>0</v>
      </c>
      <c r="H87" s="229">
        <f t="shared" si="30"/>
        <v>0</v>
      </c>
      <c r="I87" s="229" t="e">
        <f>#REF!-G87</f>
        <v>#REF!</v>
      </c>
      <c r="J87" s="229">
        <f t="shared" si="25"/>
        <v>0</v>
      </c>
      <c r="K87" s="229">
        <f t="shared" ref="K87:U89" si="31">SUMIF($B$56:$B$78,$B87,K$56:K$78)</f>
        <v>0</v>
      </c>
      <c r="L87" s="229">
        <f t="shared" si="26"/>
        <v>0</v>
      </c>
      <c r="M87" s="229">
        <f t="shared" si="31"/>
        <v>0</v>
      </c>
      <c r="N87" s="229">
        <f t="shared" si="27"/>
        <v>0</v>
      </c>
      <c r="O87" s="229">
        <f t="shared" si="31"/>
        <v>0</v>
      </c>
      <c r="P87" s="229">
        <f t="shared" si="28"/>
        <v>0</v>
      </c>
      <c r="S87" s="229">
        <f t="shared" si="31"/>
        <v>0</v>
      </c>
      <c r="T87" s="229">
        <f t="shared" si="31"/>
        <v>0</v>
      </c>
      <c r="U87" s="229">
        <f t="shared" si="31"/>
        <v>0</v>
      </c>
    </row>
    <row r="88" spans="2:21" ht="12.75" customHeight="1" x14ac:dyDescent="0.2">
      <c r="B88" s="555">
        <v>500</v>
      </c>
      <c r="C88" s="51" t="s">
        <v>132</v>
      </c>
      <c r="D88" s="52" t="s">
        <v>340</v>
      </c>
      <c r="E88" s="229">
        <f t="shared" si="29"/>
        <v>8150</v>
      </c>
      <c r="F88" s="229">
        <f t="shared" si="30"/>
        <v>3150</v>
      </c>
      <c r="G88" s="229">
        <f t="shared" si="30"/>
        <v>0</v>
      </c>
      <c r="H88" s="229">
        <f t="shared" si="30"/>
        <v>0</v>
      </c>
      <c r="I88" s="229" t="e">
        <f>#REF!-G88</f>
        <v>#REF!</v>
      </c>
      <c r="J88" s="229">
        <f t="shared" si="25"/>
        <v>0</v>
      </c>
      <c r="K88" s="229">
        <f t="shared" si="31"/>
        <v>0</v>
      </c>
      <c r="L88" s="229">
        <f t="shared" si="26"/>
        <v>0</v>
      </c>
      <c r="M88" s="229">
        <f t="shared" si="31"/>
        <v>0</v>
      </c>
      <c r="N88" s="229">
        <f t="shared" si="27"/>
        <v>0</v>
      </c>
      <c r="O88" s="229">
        <f t="shared" si="31"/>
        <v>0</v>
      </c>
      <c r="P88" s="229">
        <f t="shared" si="28"/>
        <v>0</v>
      </c>
      <c r="S88" s="229">
        <f t="shared" si="31"/>
        <v>0</v>
      </c>
      <c r="T88" s="229">
        <f t="shared" si="31"/>
        <v>0</v>
      </c>
      <c r="U88" s="229">
        <f t="shared" si="31"/>
        <v>0</v>
      </c>
    </row>
    <row r="89" spans="2:21" ht="12.75" customHeight="1" x14ac:dyDescent="0.2">
      <c r="B89" s="555">
        <v>600</v>
      </c>
      <c r="C89" s="51" t="s">
        <v>341</v>
      </c>
      <c r="D89" s="53" t="s">
        <v>342</v>
      </c>
      <c r="E89" s="497">
        <f t="shared" si="29"/>
        <v>144000</v>
      </c>
      <c r="F89" s="497">
        <f t="shared" si="30"/>
        <v>157000</v>
      </c>
      <c r="G89" s="497">
        <f t="shared" si="30"/>
        <v>140200</v>
      </c>
      <c r="H89" s="497">
        <f t="shared" si="30"/>
        <v>140200</v>
      </c>
      <c r="I89" s="497" t="e">
        <f>#REF!-G89</f>
        <v>#REF!</v>
      </c>
      <c r="J89" s="497">
        <f t="shared" si="25"/>
        <v>0</v>
      </c>
      <c r="K89" s="497">
        <f t="shared" si="31"/>
        <v>140200</v>
      </c>
      <c r="L89" s="497">
        <f t="shared" si="26"/>
        <v>0</v>
      </c>
      <c r="M89" s="497">
        <f t="shared" si="31"/>
        <v>140200</v>
      </c>
      <c r="N89" s="497">
        <f t="shared" si="27"/>
        <v>0</v>
      </c>
      <c r="O89" s="497">
        <f t="shared" si="31"/>
        <v>110771</v>
      </c>
      <c r="P89" s="497">
        <f t="shared" si="28"/>
        <v>-29429</v>
      </c>
      <c r="Q89" s="497"/>
      <c r="R89" s="497"/>
      <c r="S89" s="497">
        <f t="shared" si="31"/>
        <v>140200</v>
      </c>
      <c r="T89" s="497">
        <f t="shared" si="31"/>
        <v>140200</v>
      </c>
      <c r="U89" s="497">
        <f t="shared" si="31"/>
        <v>140200</v>
      </c>
    </row>
    <row r="90" spans="2:21" ht="12.75" customHeight="1" x14ac:dyDescent="0.2">
      <c r="D90" s="48" t="s">
        <v>70</v>
      </c>
      <c r="E90" s="229">
        <f t="shared" ref="E90:F90" si="32">SUM(E83:E89)</f>
        <v>1028979</v>
      </c>
      <c r="F90" s="229">
        <f t="shared" ca="1" si="32"/>
        <v>1028979</v>
      </c>
      <c r="G90" s="229">
        <f ca="1">SUM(G83:G89)</f>
        <v>1010853</v>
      </c>
      <c r="H90" s="229">
        <f ca="1">SUM(H83:H89)</f>
        <v>1057042</v>
      </c>
      <c r="I90" s="229" t="e">
        <f ca="1">#REF!-G90</f>
        <v>#REF!</v>
      </c>
      <c r="J90" s="229">
        <f t="shared" ca="1" si="25"/>
        <v>46189</v>
      </c>
      <c r="K90" s="229" t="e">
        <f>SUM(K83:K89)</f>
        <v>#REF!</v>
      </c>
      <c r="L90" s="229" t="e">
        <f t="shared" ca="1" si="26"/>
        <v>#REF!</v>
      </c>
      <c r="M90" s="229" t="e">
        <f>SUM(M83:M89)</f>
        <v>#REF!</v>
      </c>
      <c r="N90" s="229" t="e">
        <f t="shared" ca="1" si="27"/>
        <v>#REF!</v>
      </c>
      <c r="O90" s="229">
        <f ca="1">SUM(O83:O89)</f>
        <v>954196</v>
      </c>
      <c r="P90" s="229">
        <f t="shared" ca="1" si="28"/>
        <v>-102846</v>
      </c>
      <c r="S90" s="229" t="e">
        <f>SUM(S83:S89)</f>
        <v>#REF!</v>
      </c>
      <c r="T90" s="229" t="e">
        <f>SUM(T83:T89)</f>
        <v>#REF!</v>
      </c>
      <c r="U90" s="229" t="e">
        <f>SUM(U83:U89)</f>
        <v>#REF!</v>
      </c>
    </row>
    <row r="91" spans="2:21" ht="12.75" customHeight="1" x14ac:dyDescent="0.2">
      <c r="I91" s="530" t="e">
        <f ca="1">I90/G90</f>
        <v>#REF!</v>
      </c>
      <c r="J91" s="536">
        <f ca="1">J90/G90</f>
        <v>4.5693092863156169E-2</v>
      </c>
      <c r="L91" s="530" t="e">
        <f ca="1">L90/#REF!</f>
        <v>#REF!</v>
      </c>
      <c r="N91" s="530" t="e">
        <f ca="1">N90/I90</f>
        <v>#REF!</v>
      </c>
      <c r="P91" s="565">
        <f ca="1">P90/H90</f>
        <v>-9.7296039324832884E-2</v>
      </c>
      <c r="Q91" s="549"/>
      <c r="R91" s="549"/>
    </row>
    <row r="92" spans="2:21" ht="22.5" customHeight="1" x14ac:dyDescent="0.2">
      <c r="D92" s="391" t="s">
        <v>123</v>
      </c>
      <c r="E92" s="507" t="s">
        <v>784</v>
      </c>
      <c r="F92" s="507" t="s">
        <v>783</v>
      </c>
      <c r="G92" s="507" t="s">
        <v>1035</v>
      </c>
      <c r="H92" s="507" t="s">
        <v>1130</v>
      </c>
      <c r="I92" s="507"/>
      <c r="J92" s="507"/>
      <c r="K92" s="544" t="s">
        <v>1220</v>
      </c>
      <c r="L92" s="507"/>
      <c r="M92" s="544" t="s">
        <v>1220</v>
      </c>
      <c r="N92" s="507"/>
      <c r="O92" s="544" t="s">
        <v>1220</v>
      </c>
      <c r="P92" s="507"/>
      <c r="Q92" s="505"/>
      <c r="R92" s="505"/>
      <c r="S92" s="506" t="s">
        <v>1130</v>
      </c>
      <c r="T92" s="506" t="s">
        <v>1130</v>
      </c>
      <c r="U92" s="506" t="s">
        <v>1130</v>
      </c>
    </row>
    <row r="93" spans="2:21" ht="27.75" customHeight="1" x14ac:dyDescent="0.25">
      <c r="D93" s="561" t="s">
        <v>577</v>
      </c>
      <c r="E93" s="507" t="s">
        <v>412</v>
      </c>
      <c r="F93" s="507" t="s">
        <v>412</v>
      </c>
      <c r="G93" s="507" t="s">
        <v>412</v>
      </c>
      <c r="H93" s="507" t="s">
        <v>412</v>
      </c>
      <c r="I93" s="507"/>
      <c r="J93" s="507"/>
      <c r="K93" s="541" t="s">
        <v>472</v>
      </c>
      <c r="L93" s="507"/>
      <c r="M93" s="541" t="s">
        <v>472</v>
      </c>
      <c r="N93" s="507"/>
      <c r="O93" s="541" t="s">
        <v>1456</v>
      </c>
      <c r="P93" s="507"/>
      <c r="Q93" s="507"/>
      <c r="R93" s="507"/>
      <c r="S93" s="508" t="s">
        <v>412</v>
      </c>
      <c r="T93" s="508" t="s">
        <v>412</v>
      </c>
      <c r="U93" s="508" t="s">
        <v>412</v>
      </c>
    </row>
    <row r="94" spans="2:21" ht="29.25" customHeight="1" x14ac:dyDescent="0.2">
      <c r="D94" s="563" t="s">
        <v>324</v>
      </c>
      <c r="E94" s="388">
        <v>12</v>
      </c>
      <c r="F94" s="389">
        <v>12</v>
      </c>
      <c r="G94" s="389">
        <v>12</v>
      </c>
      <c r="H94" s="389">
        <f>'102'!R95</f>
        <v>12</v>
      </c>
      <c r="I94" s="389"/>
      <c r="J94" s="389"/>
      <c r="K94" s="389" t="e">
        <f>'102'!#REF!</f>
        <v>#REF!</v>
      </c>
      <c r="L94" s="389"/>
      <c r="M94" s="389" t="e">
        <f>'102'!#REF!</f>
        <v>#REF!</v>
      </c>
      <c r="N94" s="389"/>
      <c r="O94" s="389">
        <f>'102'!Z95</f>
        <v>10</v>
      </c>
      <c r="P94" s="389"/>
      <c r="Q94" s="389"/>
      <c r="R94" s="389"/>
      <c r="S94" s="393" t="e">
        <f>'102'!#REF!</f>
        <v>#REF!</v>
      </c>
      <c r="T94" s="393" t="e">
        <f>'102'!#REF!</f>
        <v>#REF!</v>
      </c>
      <c r="U94" s="393" t="e">
        <f>'102'!#REF!</f>
        <v>#REF!</v>
      </c>
    </row>
    <row r="95" spans="2:21" ht="12.75" customHeight="1" x14ac:dyDescent="0.2">
      <c r="D95" s="563" t="s">
        <v>164</v>
      </c>
      <c r="E95" s="390">
        <v>0</v>
      </c>
      <c r="F95" s="389">
        <v>0</v>
      </c>
      <c r="G95" s="389">
        <v>0</v>
      </c>
      <c r="H95" s="389">
        <v>0</v>
      </c>
      <c r="I95" s="390"/>
      <c r="J95" s="390"/>
      <c r="K95" s="389">
        <v>0</v>
      </c>
      <c r="L95" s="390"/>
      <c r="M95" s="389">
        <v>0</v>
      </c>
      <c r="N95" s="390"/>
      <c r="O95" s="389">
        <v>0</v>
      </c>
      <c r="P95" s="390"/>
      <c r="Q95" s="390"/>
      <c r="R95" s="390"/>
      <c r="S95" s="393">
        <v>0</v>
      </c>
      <c r="T95" s="393">
        <v>0</v>
      </c>
      <c r="U95" s="393">
        <v>0</v>
      </c>
    </row>
    <row r="96" spans="2:21" ht="12.75" customHeight="1" x14ac:dyDescent="0.2">
      <c r="D96" s="563" t="s">
        <v>624</v>
      </c>
      <c r="E96" s="390">
        <v>25000</v>
      </c>
      <c r="F96" s="389">
        <v>5000</v>
      </c>
      <c r="G96" s="389">
        <v>199916</v>
      </c>
      <c r="H96" s="389" t="e">
        <f>#REF!</f>
        <v>#REF!</v>
      </c>
      <c r="I96" s="390"/>
      <c r="J96" s="390"/>
      <c r="K96" s="389" t="e">
        <f>#REF!</f>
        <v>#REF!</v>
      </c>
      <c r="L96" s="390"/>
      <c r="M96" s="389" t="e">
        <f>#REF!</f>
        <v>#REF!</v>
      </c>
      <c r="N96" s="390"/>
      <c r="O96" s="389">
        <v>308661</v>
      </c>
      <c r="P96" s="390"/>
      <c r="Q96" s="390"/>
      <c r="R96" s="390"/>
      <c r="S96" s="393" t="e">
        <f>#REF!</f>
        <v>#REF!</v>
      </c>
      <c r="T96" s="393" t="e">
        <f>#REF!</f>
        <v>#REF!</v>
      </c>
      <c r="U96" s="393" t="e">
        <f>#REF!</f>
        <v>#REF!</v>
      </c>
    </row>
    <row r="97" spans="1:21" ht="12.75" customHeight="1" x14ac:dyDescent="0.2">
      <c r="D97" s="391"/>
      <c r="E97" s="388"/>
      <c r="F97" s="388"/>
      <c r="G97" s="388"/>
      <c r="H97" s="388"/>
      <c r="I97" s="390"/>
      <c r="J97" s="390"/>
      <c r="K97" s="388"/>
      <c r="L97" s="390"/>
      <c r="M97" s="388"/>
      <c r="N97" s="390"/>
      <c r="O97" s="388"/>
      <c r="P97" s="390"/>
      <c r="Q97" s="390"/>
      <c r="R97" s="390"/>
      <c r="S97" s="392"/>
      <c r="T97" s="392"/>
      <c r="U97" s="392"/>
    </row>
    <row r="98" spans="1:21" ht="16.5" customHeight="1" x14ac:dyDescent="0.25">
      <c r="D98" s="562" t="s">
        <v>625</v>
      </c>
      <c r="E98" s="388"/>
      <c r="F98" s="388"/>
      <c r="G98" s="388"/>
      <c r="H98" s="388"/>
      <c r="I98" s="389"/>
      <c r="J98" s="389"/>
      <c r="K98" s="388"/>
      <c r="L98" s="389"/>
      <c r="M98" s="388"/>
      <c r="N98" s="389"/>
      <c r="O98" s="388"/>
      <c r="P98" s="389"/>
      <c r="Q98" s="389"/>
      <c r="R98" s="389"/>
      <c r="S98" s="509"/>
      <c r="T98" s="509"/>
      <c r="U98" s="509"/>
    </row>
    <row r="99" spans="1:21" ht="39.75" customHeight="1" x14ac:dyDescent="0.2">
      <c r="D99" s="638" t="s">
        <v>1512</v>
      </c>
      <c r="E99" s="638"/>
      <c r="F99" s="638"/>
      <c r="G99" s="638"/>
      <c r="H99" s="638"/>
      <c r="I99" s="638"/>
      <c r="J99" s="638"/>
      <c r="K99" s="638"/>
      <c r="L99" s="638"/>
      <c r="M99" s="638"/>
      <c r="N99" s="638"/>
      <c r="O99" s="638"/>
      <c r="P99" s="388"/>
      <c r="Q99" s="526"/>
      <c r="R99" s="526"/>
      <c r="S99" s="60"/>
      <c r="T99" s="60"/>
      <c r="U99" s="7"/>
    </row>
    <row r="100" spans="1:21" ht="12.75" customHeight="1" x14ac:dyDescent="0.2">
      <c r="D100" s="52"/>
      <c r="E100" s="228"/>
      <c r="F100" s="228"/>
      <c r="G100" s="228"/>
      <c r="H100" s="228"/>
      <c r="K100" s="228"/>
      <c r="M100" s="228"/>
      <c r="O100" s="228"/>
      <c r="S100" s="228"/>
      <c r="T100" s="228"/>
      <c r="U100" s="228"/>
    </row>
    <row r="101" spans="1:21" ht="12.75" customHeight="1" x14ac:dyDescent="0.2">
      <c r="D101" s="5"/>
      <c r="E101" s="228"/>
      <c r="F101" s="228"/>
      <c r="G101" s="228"/>
      <c r="H101" s="228"/>
      <c r="K101" s="228"/>
      <c r="M101" s="228"/>
      <c r="O101" s="228"/>
      <c r="S101" s="228"/>
      <c r="T101" s="228"/>
      <c r="U101" s="228"/>
    </row>
    <row r="102" spans="1:21" ht="12.75" customHeight="1" x14ac:dyDescent="0.2">
      <c r="D102" s="5"/>
      <c r="E102" s="228"/>
      <c r="F102" s="228"/>
      <c r="G102" s="228"/>
      <c r="H102" s="228"/>
      <c r="K102" s="228"/>
      <c r="M102" s="228"/>
      <c r="O102" s="228"/>
      <c r="S102" s="228"/>
      <c r="T102" s="228"/>
      <c r="U102" s="228"/>
    </row>
    <row r="103" spans="1:21" ht="16.5" customHeight="1" x14ac:dyDescent="0.25">
      <c r="C103" s="61" t="s">
        <v>595</v>
      </c>
      <c r="E103" s="378"/>
      <c r="F103" s="378"/>
      <c r="G103" s="378"/>
      <c r="H103" s="378"/>
      <c r="K103" s="378"/>
      <c r="M103" s="378"/>
      <c r="O103" s="378"/>
      <c r="S103" s="378"/>
      <c r="T103" s="378"/>
      <c r="U103" s="378"/>
    </row>
    <row r="104" spans="1:21" ht="12.75" customHeight="1" x14ac:dyDescent="0.2">
      <c r="E104" s="378"/>
      <c r="F104" s="378"/>
      <c r="G104" s="378"/>
      <c r="H104" s="378"/>
      <c r="K104" s="378"/>
      <c r="M104" s="378"/>
      <c r="O104" s="378"/>
      <c r="S104" s="378"/>
      <c r="T104" s="378"/>
      <c r="U104" s="378"/>
    </row>
    <row r="105" spans="1:21" ht="12.75" customHeight="1" x14ac:dyDescent="0.2">
      <c r="C105" s="41" t="s">
        <v>108</v>
      </c>
      <c r="E105" s="378"/>
      <c r="F105" s="378"/>
      <c r="G105" s="378"/>
      <c r="H105" s="378"/>
      <c r="K105" s="378"/>
      <c r="M105" s="378"/>
      <c r="O105" s="378"/>
      <c r="S105" s="378"/>
      <c r="T105" s="378"/>
      <c r="U105" s="378"/>
    </row>
    <row r="106" spans="1:21" ht="12.75" customHeight="1" x14ac:dyDescent="0.2">
      <c r="A106" s="5">
        <v>11321010</v>
      </c>
      <c r="B106" s="555">
        <v>100</v>
      </c>
      <c r="C106" s="42">
        <v>50110</v>
      </c>
      <c r="D106" s="43" t="s">
        <v>36</v>
      </c>
      <c r="E106" s="229">
        <f>'102'!H106</f>
        <v>309628</v>
      </c>
      <c r="F106" s="229">
        <f>'102'!K106</f>
        <v>309628</v>
      </c>
      <c r="G106" s="229">
        <f>'102'!N106</f>
        <v>309628</v>
      </c>
      <c r="H106" s="229">
        <f>'102'!R106</f>
        <v>423976</v>
      </c>
      <c r="I106" s="229" t="e">
        <f>#REF!-G106</f>
        <v>#REF!</v>
      </c>
      <c r="J106" s="229">
        <f t="shared" ref="J106:J111" si="33">H106-G106</f>
        <v>114348</v>
      </c>
      <c r="K106" s="229" t="e">
        <f>'102'!#REF!</f>
        <v>#REF!</v>
      </c>
      <c r="L106" s="229" t="e">
        <f t="shared" ref="L106:L111" si="34">K106-H106</f>
        <v>#REF!</v>
      </c>
      <c r="M106" s="229" t="e">
        <f>'102'!#REF!-106747</f>
        <v>#REF!</v>
      </c>
      <c r="N106" s="229" t="e">
        <f t="shared" ref="N106:N111" si="35">M106-H106</f>
        <v>#REF!</v>
      </c>
      <c r="O106" s="229">
        <f>'102'!Z106</f>
        <v>315129</v>
      </c>
      <c r="P106" s="229">
        <f t="shared" ref="P106:P112" si="36">O106-H106</f>
        <v>-108847</v>
      </c>
      <c r="S106" s="229" t="e">
        <f>'102'!#REF!</f>
        <v>#REF!</v>
      </c>
      <c r="T106" s="229" t="e">
        <f>'102'!#REF!</f>
        <v>#REF!</v>
      </c>
      <c r="U106" s="229" t="e">
        <f>'102'!#REF!</f>
        <v>#REF!</v>
      </c>
    </row>
    <row r="107" spans="1:21" ht="12.75" customHeight="1" x14ac:dyDescent="0.2">
      <c r="B107" s="555">
        <v>300</v>
      </c>
      <c r="C107" s="42">
        <v>53330</v>
      </c>
      <c r="D107" s="43" t="s">
        <v>45</v>
      </c>
      <c r="I107" s="229" t="e">
        <f>#REF!-G107</f>
        <v>#REF!</v>
      </c>
      <c r="J107" s="229">
        <f t="shared" si="33"/>
        <v>0</v>
      </c>
      <c r="L107" s="229">
        <f t="shared" si="34"/>
        <v>0</v>
      </c>
      <c r="N107" s="229">
        <f t="shared" si="35"/>
        <v>0</v>
      </c>
      <c r="P107" s="229">
        <f t="shared" si="36"/>
        <v>0</v>
      </c>
    </row>
    <row r="108" spans="1:21" ht="12.75" customHeight="1" x14ac:dyDescent="0.2">
      <c r="A108" s="5">
        <v>11321010</v>
      </c>
      <c r="B108" s="555">
        <v>500</v>
      </c>
      <c r="C108" s="42">
        <v>55520</v>
      </c>
      <c r="D108" s="43" t="s">
        <v>431</v>
      </c>
      <c r="E108" s="378">
        <v>1000</v>
      </c>
      <c r="F108" s="378">
        <v>1000</v>
      </c>
      <c r="G108" s="378">
        <v>0</v>
      </c>
      <c r="H108" s="378">
        <v>0</v>
      </c>
      <c r="I108" s="229" t="e">
        <f>#REF!-G108</f>
        <v>#REF!</v>
      </c>
      <c r="J108" s="229">
        <f t="shared" si="33"/>
        <v>0</v>
      </c>
      <c r="K108" s="378">
        <v>0</v>
      </c>
      <c r="L108" s="229">
        <f t="shared" si="34"/>
        <v>0</v>
      </c>
      <c r="M108" s="378">
        <v>0</v>
      </c>
      <c r="N108" s="229">
        <f t="shared" si="35"/>
        <v>0</v>
      </c>
      <c r="O108" s="378">
        <v>0</v>
      </c>
      <c r="P108" s="229">
        <f t="shared" si="36"/>
        <v>0</v>
      </c>
      <c r="S108" s="378">
        <v>0</v>
      </c>
      <c r="T108" s="378">
        <v>0</v>
      </c>
      <c r="U108" s="378">
        <v>0</v>
      </c>
    </row>
    <row r="109" spans="1:21" ht="12.75" customHeight="1" x14ac:dyDescent="0.2">
      <c r="A109" s="5">
        <v>11321010</v>
      </c>
      <c r="B109" s="555">
        <v>600</v>
      </c>
      <c r="C109" s="42">
        <v>56650</v>
      </c>
      <c r="D109" s="43" t="s">
        <v>329</v>
      </c>
      <c r="E109" s="378"/>
      <c r="F109" s="378"/>
      <c r="G109" s="378"/>
      <c r="H109" s="378"/>
      <c r="I109" s="229" t="e">
        <f>#REF!-G109</f>
        <v>#REF!</v>
      </c>
      <c r="J109" s="229">
        <f t="shared" si="33"/>
        <v>0</v>
      </c>
      <c r="K109" s="378"/>
      <c r="L109" s="229">
        <f t="shared" si="34"/>
        <v>0</v>
      </c>
      <c r="M109" s="378"/>
      <c r="N109" s="229">
        <f t="shared" si="35"/>
        <v>0</v>
      </c>
      <c r="O109" s="378"/>
      <c r="P109" s="229">
        <f t="shared" si="36"/>
        <v>0</v>
      </c>
      <c r="S109" s="378"/>
      <c r="T109" s="378"/>
      <c r="U109" s="378"/>
    </row>
    <row r="110" spans="1:21" ht="12.75" customHeight="1" x14ac:dyDescent="0.2">
      <c r="A110" s="5">
        <v>11321010</v>
      </c>
      <c r="B110" s="555">
        <v>600</v>
      </c>
      <c r="C110" s="42">
        <v>56655</v>
      </c>
      <c r="D110" s="43" t="s">
        <v>264</v>
      </c>
      <c r="E110" s="378"/>
      <c r="F110" s="378"/>
      <c r="G110" s="378"/>
      <c r="H110" s="378"/>
      <c r="I110" s="229" t="e">
        <f>#REF!-G110</f>
        <v>#REF!</v>
      </c>
      <c r="J110" s="229">
        <f t="shared" si="33"/>
        <v>0</v>
      </c>
      <c r="K110" s="378"/>
      <c r="L110" s="229">
        <f t="shared" si="34"/>
        <v>0</v>
      </c>
      <c r="M110" s="378"/>
      <c r="N110" s="229">
        <f t="shared" si="35"/>
        <v>0</v>
      </c>
      <c r="O110" s="378"/>
      <c r="P110" s="229">
        <f t="shared" si="36"/>
        <v>0</v>
      </c>
      <c r="S110" s="378"/>
      <c r="T110" s="378"/>
      <c r="U110" s="378"/>
    </row>
    <row r="111" spans="1:21" ht="12.75" customHeight="1" x14ac:dyDescent="0.2">
      <c r="A111" s="5">
        <v>11321010</v>
      </c>
      <c r="B111" s="555">
        <v>600</v>
      </c>
      <c r="C111" s="42">
        <v>56694</v>
      </c>
      <c r="D111" s="43" t="s">
        <v>376</v>
      </c>
      <c r="E111" s="378">
        <v>26000</v>
      </c>
      <c r="F111" s="378">
        <f>26000</f>
        <v>26000</v>
      </c>
      <c r="G111" s="378">
        <v>20000</v>
      </c>
      <c r="H111" s="378">
        <v>20000</v>
      </c>
      <c r="I111" s="229" t="e">
        <f>#REF!-G111</f>
        <v>#REF!</v>
      </c>
      <c r="J111" s="229">
        <f t="shared" si="33"/>
        <v>0</v>
      </c>
      <c r="K111" s="378">
        <v>20000</v>
      </c>
      <c r="L111" s="229">
        <f t="shared" si="34"/>
        <v>0</v>
      </c>
      <c r="M111" s="378">
        <v>20000</v>
      </c>
      <c r="N111" s="229">
        <f t="shared" si="35"/>
        <v>0</v>
      </c>
      <c r="O111" s="378">
        <v>80000</v>
      </c>
      <c r="P111" s="229">
        <f t="shared" si="36"/>
        <v>60000</v>
      </c>
      <c r="S111" s="378">
        <v>20000</v>
      </c>
      <c r="T111" s="378">
        <v>20000</v>
      </c>
      <c r="U111" s="378">
        <v>20000</v>
      </c>
    </row>
    <row r="112" spans="1:21" ht="12.75" customHeight="1" x14ac:dyDescent="0.2">
      <c r="A112" s="5">
        <v>11321010</v>
      </c>
      <c r="B112" s="555">
        <v>600</v>
      </c>
      <c r="C112" s="42">
        <v>56699</v>
      </c>
      <c r="D112" s="43" t="s">
        <v>1464</v>
      </c>
      <c r="E112" s="378"/>
      <c r="F112" s="378"/>
      <c r="G112" s="378"/>
      <c r="H112" s="378">
        <v>70000</v>
      </c>
      <c r="K112" s="378">
        <v>70000</v>
      </c>
      <c r="M112" s="378">
        <v>70000</v>
      </c>
      <c r="O112" s="378">
        <v>0</v>
      </c>
      <c r="P112" s="229">
        <f t="shared" si="36"/>
        <v>-70000</v>
      </c>
      <c r="S112" s="378">
        <v>70000</v>
      </c>
      <c r="T112" s="378">
        <v>70000</v>
      </c>
      <c r="U112" s="378">
        <v>70000</v>
      </c>
    </row>
    <row r="113" spans="1:21" ht="12.75" customHeight="1" x14ac:dyDescent="0.2">
      <c r="A113" s="5">
        <v>11321010</v>
      </c>
      <c r="B113" s="154">
        <v>600</v>
      </c>
      <c r="C113" s="42">
        <v>56695</v>
      </c>
      <c r="D113" s="45" t="s">
        <v>298</v>
      </c>
      <c r="E113" s="496">
        <v>75000</v>
      </c>
      <c r="F113" s="496">
        <v>75000</v>
      </c>
      <c r="G113" s="496">
        <v>75000</v>
      </c>
      <c r="H113" s="496">
        <v>75000</v>
      </c>
      <c r="I113" s="497" t="e">
        <f>#REF!-G113</f>
        <v>#REF!</v>
      </c>
      <c r="J113" s="497">
        <f>H113-G113</f>
        <v>0</v>
      </c>
      <c r="K113" s="496">
        <v>75000</v>
      </c>
      <c r="L113" s="497">
        <f>K113-H113</f>
        <v>0</v>
      </c>
      <c r="M113" s="496">
        <v>0</v>
      </c>
      <c r="N113" s="497">
        <f>M113-H113</f>
        <v>-75000</v>
      </c>
      <c r="O113" s="496">
        <v>50000</v>
      </c>
      <c r="P113" s="497">
        <f>O113-H113</f>
        <v>-25000</v>
      </c>
      <c r="Q113" s="497"/>
      <c r="R113" s="497"/>
      <c r="S113" s="496">
        <v>75000</v>
      </c>
      <c r="T113" s="496">
        <v>75000</v>
      </c>
      <c r="U113" s="496">
        <v>75000</v>
      </c>
    </row>
    <row r="114" spans="1:21" ht="12.75" customHeight="1" x14ac:dyDescent="0.2">
      <c r="E114" s="378">
        <f t="shared" ref="E114" si="37">SUM(E106:E113)</f>
        <v>411628</v>
      </c>
      <c r="F114" s="378">
        <f>SUM(F106:F113)</f>
        <v>411628</v>
      </c>
      <c r="G114" s="378">
        <f>SUM(G106:G113)</f>
        <v>404628</v>
      </c>
      <c r="H114" s="378">
        <f>SUM(H106:H113)</f>
        <v>588976</v>
      </c>
      <c r="I114" s="229" t="e">
        <f>#REF!-G114</f>
        <v>#REF!</v>
      </c>
      <c r="J114" s="229">
        <f>H114-G114</f>
        <v>184348</v>
      </c>
      <c r="K114" s="378" t="e">
        <f>SUM(K106:K113)</f>
        <v>#REF!</v>
      </c>
      <c r="L114" s="229" t="e">
        <f>K114-H114</f>
        <v>#REF!</v>
      </c>
      <c r="M114" s="378" t="e">
        <f>SUM(M106:M113)</f>
        <v>#REF!</v>
      </c>
      <c r="N114" s="229" t="e">
        <f>M114-H114</f>
        <v>#REF!</v>
      </c>
      <c r="O114" s="378">
        <f>SUM(O106:O113)</f>
        <v>445129</v>
      </c>
      <c r="P114" s="229">
        <f>O114-H114</f>
        <v>-143847</v>
      </c>
      <c r="S114" s="378" t="e">
        <f>SUM(S106:S113)</f>
        <v>#REF!</v>
      </c>
      <c r="T114" s="378" t="e">
        <f>SUM(T106:T113)</f>
        <v>#REF!</v>
      </c>
      <c r="U114" s="378" t="e">
        <f>SUM(U106:U113)</f>
        <v>#REF!</v>
      </c>
    </row>
    <row r="116" spans="1:21" ht="12.75" customHeight="1" x14ac:dyDescent="0.2">
      <c r="C116" s="41" t="s">
        <v>279</v>
      </c>
    </row>
    <row r="117" spans="1:21" ht="12.75" customHeight="1" x14ac:dyDescent="0.2">
      <c r="A117" s="5">
        <v>11321020</v>
      </c>
      <c r="B117" s="555">
        <v>100</v>
      </c>
      <c r="C117" s="65">
        <v>50110</v>
      </c>
      <c r="D117" s="67" t="s">
        <v>36</v>
      </c>
      <c r="E117" s="229">
        <f>'102'!H116</f>
        <v>154298</v>
      </c>
      <c r="F117" s="378">
        <f>'102'!K116</f>
        <v>155787</v>
      </c>
      <c r="G117" s="378">
        <f>'102'!N116</f>
        <v>96947</v>
      </c>
      <c r="H117" s="378">
        <f>'102'!R116</f>
        <v>106748</v>
      </c>
      <c r="I117" s="229" t="e">
        <f>#REF!-G117</f>
        <v>#REF!</v>
      </c>
      <c r="J117" s="229">
        <f>H117-G117</f>
        <v>9801</v>
      </c>
      <c r="K117" s="378" t="e">
        <f>'102'!#REF!</f>
        <v>#REF!</v>
      </c>
      <c r="L117" s="229" t="e">
        <f>K117-H117</f>
        <v>#REF!</v>
      </c>
      <c r="M117" s="378" t="e">
        <f>'102'!#REF!</f>
        <v>#REF!</v>
      </c>
      <c r="N117" s="229" t="e">
        <f>M117-H117</f>
        <v>#REF!</v>
      </c>
      <c r="O117" s="378">
        <f>'102'!Z116</f>
        <v>106747</v>
      </c>
      <c r="P117" s="229">
        <f>O117-H117</f>
        <v>-1</v>
      </c>
      <c r="S117" s="378" t="e">
        <f>'102'!#REF!</f>
        <v>#REF!</v>
      </c>
      <c r="T117" s="378" t="e">
        <f>'102'!#REF!</f>
        <v>#REF!</v>
      </c>
      <c r="U117" s="378" t="e">
        <f>'102'!#REF!</f>
        <v>#REF!</v>
      </c>
    </row>
    <row r="118" spans="1:21" ht="12.75" customHeight="1" x14ac:dyDescent="0.2">
      <c r="A118" s="5">
        <v>11321020</v>
      </c>
      <c r="B118" s="612">
        <v>101</v>
      </c>
      <c r="C118" s="42">
        <v>50130</v>
      </c>
      <c r="D118" s="43" t="s">
        <v>37</v>
      </c>
      <c r="E118" s="378">
        <v>0</v>
      </c>
      <c r="F118" s="378">
        <v>0</v>
      </c>
      <c r="G118" s="378">
        <v>0</v>
      </c>
      <c r="H118" s="378">
        <v>0</v>
      </c>
      <c r="I118" s="229" t="e">
        <f>#REF!-G118</f>
        <v>#REF!</v>
      </c>
      <c r="J118" s="229">
        <f>H118-G118</f>
        <v>0</v>
      </c>
      <c r="K118" s="378">
        <v>0</v>
      </c>
      <c r="L118" s="229">
        <f>K118-H118</f>
        <v>0</v>
      </c>
      <c r="M118" s="378">
        <v>0</v>
      </c>
      <c r="N118" s="229">
        <f>M118-H118</f>
        <v>0</v>
      </c>
      <c r="O118" s="378">
        <v>0</v>
      </c>
      <c r="P118" s="229">
        <f>O118-H118</f>
        <v>0</v>
      </c>
      <c r="S118" s="378"/>
      <c r="T118" s="378"/>
      <c r="U118" s="378"/>
    </row>
    <row r="119" spans="1:21" ht="12.75" customHeight="1" x14ac:dyDescent="0.2">
      <c r="A119" s="5">
        <v>11321020</v>
      </c>
      <c r="B119" s="555">
        <v>200</v>
      </c>
      <c r="C119" s="42">
        <v>52260</v>
      </c>
      <c r="D119" s="387" t="s">
        <v>280</v>
      </c>
      <c r="E119" s="390">
        <v>0</v>
      </c>
      <c r="F119" s="390">
        <v>0</v>
      </c>
      <c r="G119" s="390">
        <v>0</v>
      </c>
      <c r="H119" s="390">
        <v>0</v>
      </c>
      <c r="I119" s="389" t="e">
        <f>#REF!-G119</f>
        <v>#REF!</v>
      </c>
      <c r="J119" s="389">
        <f>H119-G119</f>
        <v>0</v>
      </c>
      <c r="K119" s="390">
        <v>0</v>
      </c>
      <c r="L119" s="389">
        <f>K119-H119</f>
        <v>0</v>
      </c>
      <c r="M119" s="390">
        <v>0</v>
      </c>
      <c r="N119" s="389">
        <f>M119-H119</f>
        <v>0</v>
      </c>
      <c r="O119" s="390">
        <v>0</v>
      </c>
      <c r="P119" s="229">
        <f>O119-H119</f>
        <v>0</v>
      </c>
      <c r="S119" s="496">
        <v>0</v>
      </c>
      <c r="T119" s="496">
        <v>0</v>
      </c>
      <c r="U119" s="496">
        <v>0</v>
      </c>
    </row>
    <row r="120" spans="1:21" ht="12.75" customHeight="1" x14ac:dyDescent="0.2">
      <c r="A120" s="5">
        <v>11321020</v>
      </c>
      <c r="B120" s="555">
        <v>600</v>
      </c>
      <c r="C120" s="42">
        <v>56662</v>
      </c>
      <c r="D120" s="387" t="s">
        <v>173</v>
      </c>
      <c r="E120" s="390">
        <v>0</v>
      </c>
      <c r="F120" s="390">
        <v>0</v>
      </c>
      <c r="G120" s="390">
        <v>0</v>
      </c>
      <c r="H120" s="390">
        <v>0</v>
      </c>
      <c r="I120" s="389" t="e">
        <f>#REF!-G120</f>
        <v>#REF!</v>
      </c>
      <c r="J120" s="389">
        <f>H120-G120</f>
        <v>0</v>
      </c>
      <c r="K120" s="390"/>
      <c r="L120" s="389">
        <f>K120-H120</f>
        <v>0</v>
      </c>
      <c r="M120" s="390"/>
      <c r="N120" s="389">
        <f>M120-H120</f>
        <v>0</v>
      </c>
      <c r="O120" s="390">
        <v>0</v>
      </c>
      <c r="P120" s="229">
        <f>O120-H120</f>
        <v>0</v>
      </c>
      <c r="S120" s="378"/>
      <c r="T120" s="378"/>
      <c r="U120" s="378"/>
    </row>
    <row r="121" spans="1:21" ht="12.75" customHeight="1" x14ac:dyDescent="0.2">
      <c r="A121" s="5">
        <v>11321020</v>
      </c>
      <c r="B121" s="555">
        <v>600</v>
      </c>
      <c r="C121" s="42">
        <v>56694</v>
      </c>
      <c r="D121" s="387" t="s">
        <v>33</v>
      </c>
      <c r="E121" s="378">
        <v>0</v>
      </c>
      <c r="F121" s="378">
        <v>0</v>
      </c>
      <c r="G121" s="378">
        <v>0</v>
      </c>
      <c r="H121" s="378">
        <v>0</v>
      </c>
      <c r="I121" s="229" t="e">
        <f>#REF!-G121</f>
        <v>#REF!</v>
      </c>
      <c r="J121" s="229">
        <f>H121-G121</f>
        <v>0</v>
      </c>
      <c r="K121" s="378"/>
      <c r="L121" s="229">
        <f>K121-H121</f>
        <v>0</v>
      </c>
      <c r="M121" s="378"/>
      <c r="N121" s="229">
        <f>M121-H121</f>
        <v>0</v>
      </c>
      <c r="O121" s="378">
        <v>0</v>
      </c>
      <c r="P121" s="229">
        <f>O121-H121</f>
        <v>0</v>
      </c>
      <c r="S121" s="378"/>
      <c r="T121" s="378"/>
      <c r="U121" s="378"/>
    </row>
    <row r="122" spans="1:21" ht="12.75" customHeight="1" x14ac:dyDescent="0.2">
      <c r="D122" s="64">
        <f t="shared" ref="D122:P122" si="38">SUM(D117:D121)</f>
        <v>0</v>
      </c>
      <c r="E122" s="511">
        <f t="shared" si="38"/>
        <v>154298</v>
      </c>
      <c r="F122" s="511">
        <f t="shared" si="38"/>
        <v>155787</v>
      </c>
      <c r="G122" s="511">
        <f t="shared" si="38"/>
        <v>96947</v>
      </c>
      <c r="H122" s="511">
        <f t="shared" si="38"/>
        <v>106748</v>
      </c>
      <c r="I122" s="511" t="e">
        <f t="shared" si="38"/>
        <v>#REF!</v>
      </c>
      <c r="J122" s="511">
        <f t="shared" si="38"/>
        <v>9801</v>
      </c>
      <c r="K122" s="511" t="e">
        <f t="shared" si="38"/>
        <v>#REF!</v>
      </c>
      <c r="L122" s="511" t="e">
        <f t="shared" si="38"/>
        <v>#REF!</v>
      </c>
      <c r="M122" s="511" t="e">
        <f t="shared" si="38"/>
        <v>#REF!</v>
      </c>
      <c r="N122" s="511" t="e">
        <f t="shared" si="38"/>
        <v>#REF!</v>
      </c>
      <c r="O122" s="511">
        <f t="shared" si="38"/>
        <v>106747</v>
      </c>
      <c r="P122" s="511">
        <f t="shared" si="38"/>
        <v>-1</v>
      </c>
      <c r="Q122" s="511"/>
      <c r="R122" s="511"/>
      <c r="S122" s="511" t="e">
        <f>SUM(S117:S121)</f>
        <v>#REF!</v>
      </c>
      <c r="T122" s="511" t="e">
        <f>SUM(T117:T121)</f>
        <v>#REF!</v>
      </c>
      <c r="U122" s="511" t="e">
        <f>SUM(U117:U121)</f>
        <v>#REF!</v>
      </c>
    </row>
    <row r="124" spans="1:21" ht="12.75" customHeight="1" x14ac:dyDescent="0.2">
      <c r="C124" s="41" t="s">
        <v>821</v>
      </c>
    </row>
    <row r="125" spans="1:21" ht="13.5" customHeight="1" x14ac:dyDescent="0.2">
      <c r="A125" s="5">
        <v>11321310</v>
      </c>
      <c r="B125" s="555">
        <v>100</v>
      </c>
      <c r="C125" s="65">
        <v>50110</v>
      </c>
      <c r="D125" s="67" t="s">
        <v>36</v>
      </c>
      <c r="E125" s="229">
        <f>'102'!H133</f>
        <v>452377</v>
      </c>
      <c r="F125" s="229">
        <f>'102'!K133</f>
        <v>454179</v>
      </c>
      <c r="G125" s="229">
        <f>'102'!N133</f>
        <v>456993</v>
      </c>
      <c r="H125" s="229">
        <f>'102'!R133</f>
        <v>506090</v>
      </c>
      <c r="I125" s="229" t="e">
        <f>#REF!-G125</f>
        <v>#REF!</v>
      </c>
      <c r="J125" s="229">
        <f t="shared" ref="J125:J131" si="39">H125-G125</f>
        <v>49097</v>
      </c>
      <c r="K125" s="229" t="e">
        <f>'102'!#REF!</f>
        <v>#REF!</v>
      </c>
      <c r="L125" s="229" t="e">
        <f t="shared" ref="L125:L131" si="40">K125-H125</f>
        <v>#REF!</v>
      </c>
      <c r="M125" s="229" t="e">
        <f>'102'!#REF!</f>
        <v>#REF!</v>
      </c>
      <c r="N125" s="229" t="e">
        <f t="shared" ref="N125:N131" si="41">M125-H125</f>
        <v>#REF!</v>
      </c>
      <c r="O125" s="229">
        <f>'102'!Z133</f>
        <v>507460</v>
      </c>
      <c r="P125" s="229">
        <f t="shared" ref="P125:P131" si="42">O125-H125</f>
        <v>1370</v>
      </c>
      <c r="S125" s="229" t="e">
        <f>'102'!#REF!</f>
        <v>#REF!</v>
      </c>
      <c r="T125" s="229" t="e">
        <f>'102'!#REF!</f>
        <v>#REF!</v>
      </c>
      <c r="U125" s="229" t="e">
        <f>'102'!#REF!</f>
        <v>#REF!</v>
      </c>
    </row>
    <row r="126" spans="1:21" ht="13.5" customHeight="1" x14ac:dyDescent="0.2">
      <c r="A126" s="5">
        <v>11321310</v>
      </c>
      <c r="B126" s="555">
        <v>101</v>
      </c>
      <c r="C126" s="65">
        <v>50130</v>
      </c>
      <c r="D126" s="67" t="s">
        <v>37</v>
      </c>
      <c r="E126" s="229">
        <v>10000</v>
      </c>
      <c r="F126" s="229">
        <v>41709</v>
      </c>
      <c r="G126" s="229">
        <v>38000</v>
      </c>
      <c r="H126" s="229">
        <v>38000</v>
      </c>
      <c r="I126" s="229" t="e">
        <f>#REF!-G126</f>
        <v>#REF!</v>
      </c>
      <c r="J126" s="229">
        <f t="shared" si="39"/>
        <v>0</v>
      </c>
      <c r="K126" s="229">
        <v>38000</v>
      </c>
      <c r="L126" s="229">
        <f t="shared" si="40"/>
        <v>0</v>
      </c>
      <c r="M126" s="229">
        <v>38000</v>
      </c>
      <c r="N126" s="229">
        <f t="shared" si="41"/>
        <v>0</v>
      </c>
      <c r="O126" s="229">
        <v>30000</v>
      </c>
      <c r="P126" s="229">
        <f t="shared" si="42"/>
        <v>-8000</v>
      </c>
      <c r="S126" s="229">
        <v>38000</v>
      </c>
      <c r="T126" s="229">
        <v>38000</v>
      </c>
      <c r="U126" s="229">
        <v>38000</v>
      </c>
    </row>
    <row r="127" spans="1:21" ht="13.5" customHeight="1" x14ac:dyDescent="0.2">
      <c r="A127" s="5">
        <v>11321310</v>
      </c>
      <c r="B127" s="555">
        <v>500</v>
      </c>
      <c r="C127" s="42">
        <v>55520</v>
      </c>
      <c r="D127" s="43" t="s">
        <v>431</v>
      </c>
      <c r="E127" s="378">
        <v>5000</v>
      </c>
      <c r="F127" s="378">
        <v>5000</v>
      </c>
      <c r="G127" s="378">
        <v>0</v>
      </c>
      <c r="H127" s="378">
        <v>0</v>
      </c>
      <c r="I127" s="229" t="e">
        <f>#REF!-G127</f>
        <v>#REF!</v>
      </c>
      <c r="J127" s="229">
        <f t="shared" si="39"/>
        <v>0</v>
      </c>
      <c r="K127" s="378">
        <v>0</v>
      </c>
      <c r="L127" s="229">
        <f t="shared" si="40"/>
        <v>0</v>
      </c>
      <c r="M127" s="378">
        <v>0</v>
      </c>
      <c r="N127" s="229">
        <f t="shared" si="41"/>
        <v>0</v>
      </c>
      <c r="O127" s="378">
        <v>0</v>
      </c>
      <c r="P127" s="229">
        <f t="shared" si="42"/>
        <v>0</v>
      </c>
      <c r="S127" s="378">
        <v>0</v>
      </c>
      <c r="T127" s="378">
        <v>0</v>
      </c>
      <c r="U127" s="378">
        <v>0</v>
      </c>
    </row>
    <row r="128" spans="1:21" ht="13.5" customHeight="1" x14ac:dyDescent="0.2">
      <c r="A128" s="5">
        <v>11321310</v>
      </c>
      <c r="B128" s="555">
        <v>600</v>
      </c>
      <c r="C128" s="42">
        <v>56677</v>
      </c>
      <c r="D128" s="43" t="s">
        <v>405</v>
      </c>
      <c r="E128" s="378">
        <v>20000</v>
      </c>
      <c r="F128" s="378">
        <v>20000</v>
      </c>
      <c r="G128" s="378">
        <v>15000</v>
      </c>
      <c r="H128" s="378">
        <v>10000</v>
      </c>
      <c r="I128" s="229" t="e">
        <f>#REF!-G128</f>
        <v>#REF!</v>
      </c>
      <c r="J128" s="229">
        <f t="shared" si="39"/>
        <v>-5000</v>
      </c>
      <c r="K128" s="378">
        <v>10000</v>
      </c>
      <c r="L128" s="229">
        <f t="shared" si="40"/>
        <v>0</v>
      </c>
      <c r="M128" s="378">
        <v>10000</v>
      </c>
      <c r="N128" s="229">
        <f t="shared" si="41"/>
        <v>0</v>
      </c>
      <c r="O128" s="378">
        <v>5000</v>
      </c>
      <c r="P128" s="229">
        <f t="shared" si="42"/>
        <v>-5000</v>
      </c>
      <c r="S128" s="378">
        <v>10000</v>
      </c>
      <c r="T128" s="378">
        <v>10000</v>
      </c>
      <c r="U128" s="378">
        <v>10000</v>
      </c>
    </row>
    <row r="129" spans="1:21" ht="12.75" customHeight="1" x14ac:dyDescent="0.2">
      <c r="A129" s="5">
        <v>11321310</v>
      </c>
      <c r="B129" s="555">
        <v>600</v>
      </c>
      <c r="C129" s="42">
        <v>56694</v>
      </c>
      <c r="D129" s="43" t="s">
        <v>33</v>
      </c>
      <c r="E129" s="378">
        <v>800000</v>
      </c>
      <c r="F129" s="378">
        <v>750000</v>
      </c>
      <c r="G129" s="378">
        <v>700000</v>
      </c>
      <c r="H129" s="378">
        <f>621214+78756</f>
        <v>699970</v>
      </c>
      <c r="I129" s="229" t="e">
        <f>#REF!-G129</f>
        <v>#REF!</v>
      </c>
      <c r="J129" s="229">
        <f t="shared" si="39"/>
        <v>-30</v>
      </c>
      <c r="K129" s="378">
        <f>621214+78756</f>
        <v>699970</v>
      </c>
      <c r="L129" s="229">
        <f t="shared" si="40"/>
        <v>0</v>
      </c>
      <c r="M129" s="378">
        <f>621214+78756</f>
        <v>699970</v>
      </c>
      <c r="N129" s="229">
        <f t="shared" si="41"/>
        <v>0</v>
      </c>
      <c r="O129" s="378">
        <f>621214+78756</f>
        <v>699970</v>
      </c>
      <c r="P129" s="229">
        <f t="shared" si="42"/>
        <v>0</v>
      </c>
      <c r="S129" s="378">
        <f>621214+78756</f>
        <v>699970</v>
      </c>
      <c r="T129" s="378">
        <f>621214+78756</f>
        <v>699970</v>
      </c>
      <c r="U129" s="378">
        <f>621214+78756</f>
        <v>699970</v>
      </c>
    </row>
    <row r="130" spans="1:21" ht="12.75" customHeight="1" x14ac:dyDescent="0.2">
      <c r="A130" s="5">
        <v>11321310</v>
      </c>
      <c r="B130" s="154">
        <v>600</v>
      </c>
      <c r="C130" s="42">
        <v>56695</v>
      </c>
      <c r="D130" s="45" t="s">
        <v>298</v>
      </c>
      <c r="E130" s="496">
        <v>15000</v>
      </c>
      <c r="F130" s="496">
        <v>30000</v>
      </c>
      <c r="G130" s="496">
        <v>30000</v>
      </c>
      <c r="H130" s="496">
        <v>30000</v>
      </c>
      <c r="I130" s="497" t="e">
        <f>#REF!-G130</f>
        <v>#REF!</v>
      </c>
      <c r="J130" s="497">
        <f t="shared" si="39"/>
        <v>0</v>
      </c>
      <c r="K130" s="496">
        <v>30000</v>
      </c>
      <c r="L130" s="497">
        <f t="shared" si="40"/>
        <v>0</v>
      </c>
      <c r="M130" s="496">
        <v>30000</v>
      </c>
      <c r="N130" s="497">
        <f t="shared" si="41"/>
        <v>0</v>
      </c>
      <c r="O130" s="496">
        <v>30000</v>
      </c>
      <c r="P130" s="497">
        <f t="shared" si="42"/>
        <v>0</v>
      </c>
      <c r="Q130" s="497"/>
      <c r="R130" s="497"/>
      <c r="S130" s="496">
        <v>30000</v>
      </c>
      <c r="T130" s="496">
        <v>30000</v>
      </c>
      <c r="U130" s="496">
        <v>30000</v>
      </c>
    </row>
    <row r="131" spans="1:21" ht="12.75" customHeight="1" x14ac:dyDescent="0.2">
      <c r="E131" s="378">
        <f t="shared" ref="E131" si="43">SUM(E125:E130)</f>
        <v>1302377</v>
      </c>
      <c r="F131" s="378">
        <f>SUM(F125:F130)</f>
        <v>1300888</v>
      </c>
      <c r="G131" s="378">
        <f>SUM(G125:G130)</f>
        <v>1239993</v>
      </c>
      <c r="H131" s="378">
        <f>SUM(H125:H130)</f>
        <v>1284060</v>
      </c>
      <c r="I131" s="229" t="e">
        <f>#REF!-G131</f>
        <v>#REF!</v>
      </c>
      <c r="J131" s="229">
        <f t="shared" si="39"/>
        <v>44067</v>
      </c>
      <c r="K131" s="378" t="e">
        <f>SUM(K125:K130)</f>
        <v>#REF!</v>
      </c>
      <c r="L131" s="229" t="e">
        <f t="shared" si="40"/>
        <v>#REF!</v>
      </c>
      <c r="M131" s="378" t="e">
        <f>SUM(M125:M130)</f>
        <v>#REF!</v>
      </c>
      <c r="N131" s="229" t="e">
        <f t="shared" si="41"/>
        <v>#REF!</v>
      </c>
      <c r="O131" s="378">
        <f>SUM(O125:O130)</f>
        <v>1272430</v>
      </c>
      <c r="P131" s="229">
        <f t="shared" si="42"/>
        <v>-11630</v>
      </c>
      <c r="S131" s="378" t="e">
        <f>SUM(S125:S130)</f>
        <v>#REF!</v>
      </c>
      <c r="T131" s="378" t="e">
        <f>SUM(T125:T130)</f>
        <v>#REF!</v>
      </c>
      <c r="U131" s="378" t="e">
        <f>SUM(U125:U130)</f>
        <v>#REF!</v>
      </c>
    </row>
    <row r="132" spans="1:21" ht="12.75" customHeight="1" x14ac:dyDescent="0.2">
      <c r="E132" s="378"/>
      <c r="F132" s="378"/>
      <c r="G132" s="378"/>
      <c r="H132" s="378"/>
      <c r="K132" s="378"/>
      <c r="M132" s="550"/>
      <c r="O132" s="378"/>
      <c r="S132" s="378"/>
      <c r="T132" s="378"/>
      <c r="U132" s="378"/>
    </row>
    <row r="133" spans="1:21" ht="12.75" customHeight="1" x14ac:dyDescent="0.2">
      <c r="E133" s="378"/>
      <c r="F133" s="378"/>
      <c r="G133" s="378"/>
      <c r="H133" s="378"/>
      <c r="K133" s="378"/>
      <c r="M133" s="378"/>
      <c r="O133" s="378"/>
      <c r="S133" s="378"/>
      <c r="T133" s="378"/>
      <c r="U133" s="378"/>
    </row>
    <row r="134" spans="1:21" ht="12.75" customHeight="1" x14ac:dyDescent="0.2">
      <c r="E134" s="378"/>
      <c r="F134" s="378"/>
      <c r="G134" s="378"/>
      <c r="H134" s="378"/>
      <c r="K134" s="378"/>
      <c r="M134" s="378"/>
      <c r="O134" s="378"/>
      <c r="S134" s="378"/>
      <c r="T134" s="378"/>
      <c r="U134" s="378"/>
    </row>
    <row r="135" spans="1:21" ht="12.75" customHeight="1" x14ac:dyDescent="0.2">
      <c r="C135" s="41" t="s">
        <v>315</v>
      </c>
      <c r="E135" s="378"/>
      <c r="F135" s="378"/>
      <c r="G135" s="378"/>
      <c r="H135" s="378"/>
      <c r="K135" s="378"/>
      <c r="M135" s="378"/>
      <c r="O135" s="378"/>
      <c r="S135" s="378"/>
      <c r="T135" s="378"/>
      <c r="U135" s="378"/>
    </row>
    <row r="136" spans="1:21" ht="12.75" customHeight="1" x14ac:dyDescent="0.2">
      <c r="C136" s="50" t="s">
        <v>316</v>
      </c>
      <c r="E136" s="378"/>
      <c r="F136" s="378"/>
      <c r="G136" s="378"/>
      <c r="H136" s="378"/>
      <c r="I136" s="229" t="e">
        <f>#REF!-G136</f>
        <v>#REF!</v>
      </c>
      <c r="J136" s="229">
        <f t="shared" ref="J136:J145" si="44">H136-G136</f>
        <v>0</v>
      </c>
      <c r="K136" s="378"/>
      <c r="L136" s="229">
        <f t="shared" ref="L136:L145" si="45">K136-H136</f>
        <v>0</v>
      </c>
      <c r="M136" s="378"/>
      <c r="N136" s="229">
        <f t="shared" ref="N136:N145" si="46">M136-H136</f>
        <v>0</v>
      </c>
      <c r="O136" s="378"/>
      <c r="P136" s="229">
        <f t="shared" ref="P136:P145" si="47">O136-H136</f>
        <v>0</v>
      </c>
      <c r="S136" s="378"/>
      <c r="T136" s="378"/>
      <c r="U136" s="378"/>
    </row>
    <row r="137" spans="1:21" ht="12.75" customHeight="1" x14ac:dyDescent="0.2">
      <c r="B137" s="555">
        <v>100</v>
      </c>
      <c r="C137" s="51" t="s">
        <v>317</v>
      </c>
      <c r="D137" s="52" t="s">
        <v>339</v>
      </c>
      <c r="E137" s="378">
        <f t="shared" ref="E137:G143" si="48">SUMIF($B$106:$B$130,$B137,E$106:E$130)</f>
        <v>916303</v>
      </c>
      <c r="F137" s="378">
        <f t="shared" si="48"/>
        <v>919594</v>
      </c>
      <c r="G137" s="378">
        <f t="shared" si="48"/>
        <v>863568</v>
      </c>
      <c r="H137" s="378">
        <f t="shared" ref="H137:H143" si="49">SUMIF($B$106:$B$130,$B137,H$106:H$130)</f>
        <v>1036814</v>
      </c>
      <c r="I137" s="229" t="e">
        <f>#REF!-G137</f>
        <v>#REF!</v>
      </c>
      <c r="J137" s="229">
        <f t="shared" si="44"/>
        <v>173246</v>
      </c>
      <c r="K137" s="378" t="e">
        <f t="shared" ref="K137:K143" si="50">SUMIF($B$106:$B$130,$B137,K$106:K$130)</f>
        <v>#REF!</v>
      </c>
      <c r="L137" s="229" t="e">
        <f t="shared" si="45"/>
        <v>#REF!</v>
      </c>
      <c r="M137" s="378" t="e">
        <f t="shared" ref="M137:M143" si="51">SUMIF($B$106:$B$130,$B137,M$106:M$130)</f>
        <v>#REF!</v>
      </c>
      <c r="N137" s="229" t="e">
        <f t="shared" si="46"/>
        <v>#REF!</v>
      </c>
      <c r="O137" s="378">
        <f t="shared" ref="O137:O143" si="52">SUMIF($B$106:$B$130,$B137,O$106:O$130)</f>
        <v>929336</v>
      </c>
      <c r="P137" s="229">
        <f t="shared" si="47"/>
        <v>-107478</v>
      </c>
      <c r="S137" s="378" t="e">
        <f t="shared" ref="S137:U143" si="53">SUMIF($B$106:$B$130,$B137,S$106:S$130)</f>
        <v>#REF!</v>
      </c>
      <c r="T137" s="378" t="e">
        <f t="shared" si="53"/>
        <v>#REF!</v>
      </c>
      <c r="U137" s="378" t="e">
        <f t="shared" si="53"/>
        <v>#REF!</v>
      </c>
    </row>
    <row r="138" spans="1:21" ht="12.75" customHeight="1" x14ac:dyDescent="0.2">
      <c r="B138" s="555">
        <v>101</v>
      </c>
      <c r="C138" s="51">
        <v>50130</v>
      </c>
      <c r="D138" s="52" t="s">
        <v>37</v>
      </c>
      <c r="E138" s="378">
        <f t="shared" si="48"/>
        <v>10000</v>
      </c>
      <c r="F138" s="378">
        <f t="shared" si="48"/>
        <v>41709</v>
      </c>
      <c r="G138" s="378">
        <f t="shared" si="48"/>
        <v>38000</v>
      </c>
      <c r="H138" s="378">
        <f t="shared" si="49"/>
        <v>38000</v>
      </c>
      <c r="I138" s="229" t="e">
        <f>#REF!-G138</f>
        <v>#REF!</v>
      </c>
      <c r="J138" s="229">
        <f t="shared" si="44"/>
        <v>0</v>
      </c>
      <c r="K138" s="378">
        <f t="shared" si="50"/>
        <v>38000</v>
      </c>
      <c r="L138" s="229">
        <f t="shared" si="45"/>
        <v>0</v>
      </c>
      <c r="M138" s="378">
        <f t="shared" si="51"/>
        <v>38000</v>
      </c>
      <c r="N138" s="229">
        <f t="shared" si="46"/>
        <v>0</v>
      </c>
      <c r="O138" s="378">
        <f t="shared" si="52"/>
        <v>30000</v>
      </c>
      <c r="P138" s="229">
        <f t="shared" si="47"/>
        <v>-8000</v>
      </c>
      <c r="S138" s="378">
        <f t="shared" si="53"/>
        <v>38000</v>
      </c>
      <c r="T138" s="378">
        <f t="shared" si="53"/>
        <v>38000</v>
      </c>
      <c r="U138" s="378">
        <f t="shared" si="53"/>
        <v>38000</v>
      </c>
    </row>
    <row r="139" spans="1:21" ht="12.75" customHeight="1" x14ac:dyDescent="0.2">
      <c r="B139" s="555">
        <v>200</v>
      </c>
      <c r="C139" s="51">
        <v>52000</v>
      </c>
      <c r="D139" s="52" t="s">
        <v>373</v>
      </c>
      <c r="E139" s="378">
        <f t="shared" si="48"/>
        <v>0</v>
      </c>
      <c r="F139" s="378">
        <f t="shared" si="48"/>
        <v>0</v>
      </c>
      <c r="G139" s="378">
        <f t="shared" si="48"/>
        <v>0</v>
      </c>
      <c r="H139" s="378">
        <f t="shared" si="49"/>
        <v>0</v>
      </c>
      <c r="I139" s="229" t="e">
        <f>#REF!-G139</f>
        <v>#REF!</v>
      </c>
      <c r="J139" s="229">
        <f t="shared" si="44"/>
        <v>0</v>
      </c>
      <c r="K139" s="378">
        <f t="shared" si="50"/>
        <v>0</v>
      </c>
      <c r="L139" s="229">
        <f t="shared" si="45"/>
        <v>0</v>
      </c>
      <c r="M139" s="378">
        <f t="shared" si="51"/>
        <v>0</v>
      </c>
      <c r="N139" s="229">
        <f t="shared" si="46"/>
        <v>0</v>
      </c>
      <c r="O139" s="378">
        <f t="shared" si="52"/>
        <v>0</v>
      </c>
      <c r="P139" s="229">
        <f t="shared" si="47"/>
        <v>0</v>
      </c>
      <c r="S139" s="378">
        <f t="shared" si="53"/>
        <v>0</v>
      </c>
      <c r="T139" s="378">
        <f t="shared" si="53"/>
        <v>0</v>
      </c>
      <c r="U139" s="378">
        <f t="shared" si="53"/>
        <v>0</v>
      </c>
    </row>
    <row r="140" spans="1:21" ht="12.75" customHeight="1" x14ac:dyDescent="0.2">
      <c r="B140" s="555">
        <v>300</v>
      </c>
      <c r="C140" s="51" t="s">
        <v>86</v>
      </c>
      <c r="D140" s="52" t="s">
        <v>573</v>
      </c>
      <c r="E140" s="378">
        <f t="shared" si="48"/>
        <v>0</v>
      </c>
      <c r="F140" s="378">
        <f t="shared" si="48"/>
        <v>0</v>
      </c>
      <c r="G140" s="378">
        <f t="shared" si="48"/>
        <v>0</v>
      </c>
      <c r="H140" s="378">
        <f t="shared" si="49"/>
        <v>0</v>
      </c>
      <c r="I140" s="229" t="e">
        <f>#REF!-G140</f>
        <v>#REF!</v>
      </c>
      <c r="J140" s="229">
        <f t="shared" si="44"/>
        <v>0</v>
      </c>
      <c r="K140" s="378">
        <f t="shared" si="50"/>
        <v>0</v>
      </c>
      <c r="L140" s="229">
        <f t="shared" si="45"/>
        <v>0</v>
      </c>
      <c r="M140" s="378">
        <f t="shared" si="51"/>
        <v>0</v>
      </c>
      <c r="N140" s="229">
        <f t="shared" si="46"/>
        <v>0</v>
      </c>
      <c r="O140" s="378">
        <f t="shared" si="52"/>
        <v>0</v>
      </c>
      <c r="P140" s="229">
        <f t="shared" si="47"/>
        <v>0</v>
      </c>
      <c r="S140" s="378">
        <f t="shared" si="53"/>
        <v>0</v>
      </c>
      <c r="T140" s="378">
        <f t="shared" si="53"/>
        <v>0</v>
      </c>
      <c r="U140" s="378">
        <f t="shared" si="53"/>
        <v>0</v>
      </c>
    </row>
    <row r="141" spans="1:21" ht="12.75" customHeight="1" x14ac:dyDescent="0.2">
      <c r="B141" s="555">
        <v>400</v>
      </c>
      <c r="C141" s="51" t="s">
        <v>574</v>
      </c>
      <c r="D141" s="52" t="s">
        <v>239</v>
      </c>
      <c r="E141" s="378">
        <f t="shared" si="48"/>
        <v>0</v>
      </c>
      <c r="F141" s="378">
        <f t="shared" si="48"/>
        <v>0</v>
      </c>
      <c r="G141" s="378">
        <f t="shared" si="48"/>
        <v>0</v>
      </c>
      <c r="H141" s="378">
        <f t="shared" si="49"/>
        <v>0</v>
      </c>
      <c r="I141" s="229" t="e">
        <f>#REF!-G141</f>
        <v>#REF!</v>
      </c>
      <c r="J141" s="229">
        <f t="shared" si="44"/>
        <v>0</v>
      </c>
      <c r="K141" s="378">
        <f t="shared" si="50"/>
        <v>0</v>
      </c>
      <c r="L141" s="229">
        <f t="shared" si="45"/>
        <v>0</v>
      </c>
      <c r="M141" s="378">
        <f t="shared" si="51"/>
        <v>0</v>
      </c>
      <c r="N141" s="229">
        <f t="shared" si="46"/>
        <v>0</v>
      </c>
      <c r="O141" s="378">
        <f t="shared" si="52"/>
        <v>0</v>
      </c>
      <c r="P141" s="229">
        <f t="shared" si="47"/>
        <v>0</v>
      </c>
      <c r="S141" s="378">
        <f t="shared" si="53"/>
        <v>0</v>
      </c>
      <c r="T141" s="378">
        <f t="shared" si="53"/>
        <v>0</v>
      </c>
      <c r="U141" s="378">
        <f t="shared" si="53"/>
        <v>0</v>
      </c>
    </row>
    <row r="142" spans="1:21" ht="12.75" customHeight="1" x14ac:dyDescent="0.2">
      <c r="B142" s="555">
        <v>500</v>
      </c>
      <c r="C142" s="51" t="s">
        <v>132</v>
      </c>
      <c r="D142" s="52" t="s">
        <v>340</v>
      </c>
      <c r="E142" s="378">
        <f t="shared" si="48"/>
        <v>6000</v>
      </c>
      <c r="F142" s="378">
        <f t="shared" si="48"/>
        <v>6000</v>
      </c>
      <c r="G142" s="378">
        <f t="shared" si="48"/>
        <v>0</v>
      </c>
      <c r="H142" s="378">
        <f t="shared" si="49"/>
        <v>0</v>
      </c>
      <c r="I142" s="229" t="e">
        <f>#REF!-G142</f>
        <v>#REF!</v>
      </c>
      <c r="J142" s="229">
        <f t="shared" si="44"/>
        <v>0</v>
      </c>
      <c r="K142" s="378">
        <f t="shared" si="50"/>
        <v>0</v>
      </c>
      <c r="L142" s="229">
        <f t="shared" si="45"/>
        <v>0</v>
      </c>
      <c r="M142" s="378">
        <f t="shared" si="51"/>
        <v>0</v>
      </c>
      <c r="N142" s="229">
        <f t="shared" si="46"/>
        <v>0</v>
      </c>
      <c r="O142" s="378">
        <f t="shared" si="52"/>
        <v>0</v>
      </c>
      <c r="P142" s="229">
        <f t="shared" si="47"/>
        <v>0</v>
      </c>
      <c r="S142" s="378">
        <f t="shared" si="53"/>
        <v>0</v>
      </c>
      <c r="T142" s="378">
        <f t="shared" si="53"/>
        <v>0</v>
      </c>
      <c r="U142" s="378">
        <f t="shared" si="53"/>
        <v>0</v>
      </c>
    </row>
    <row r="143" spans="1:21" ht="12.75" customHeight="1" x14ac:dyDescent="0.2">
      <c r="B143" s="555">
        <v>600</v>
      </c>
      <c r="C143" s="51" t="s">
        <v>341</v>
      </c>
      <c r="D143" s="52" t="s">
        <v>342</v>
      </c>
      <c r="E143" s="378">
        <f t="shared" si="48"/>
        <v>936000</v>
      </c>
      <c r="F143" s="378">
        <f t="shared" si="48"/>
        <v>901000</v>
      </c>
      <c r="G143" s="378">
        <f t="shared" si="48"/>
        <v>840000</v>
      </c>
      <c r="H143" s="378">
        <f t="shared" si="49"/>
        <v>904970</v>
      </c>
      <c r="I143" s="229" t="e">
        <f>#REF!-G143</f>
        <v>#REF!</v>
      </c>
      <c r="J143" s="229">
        <f t="shared" si="44"/>
        <v>64970</v>
      </c>
      <c r="K143" s="378">
        <f t="shared" si="50"/>
        <v>904970</v>
      </c>
      <c r="L143" s="229">
        <f t="shared" si="45"/>
        <v>0</v>
      </c>
      <c r="M143" s="378">
        <f t="shared" si="51"/>
        <v>829970</v>
      </c>
      <c r="N143" s="229">
        <f t="shared" si="46"/>
        <v>-75000</v>
      </c>
      <c r="O143" s="378">
        <f t="shared" si="52"/>
        <v>864970</v>
      </c>
      <c r="P143" s="229">
        <f t="shared" si="47"/>
        <v>-40000</v>
      </c>
      <c r="S143" s="378">
        <f t="shared" si="53"/>
        <v>904970</v>
      </c>
      <c r="T143" s="378">
        <f t="shared" si="53"/>
        <v>904970</v>
      </c>
      <c r="U143" s="378">
        <f t="shared" si="53"/>
        <v>904970</v>
      </c>
    </row>
    <row r="144" spans="1:21" ht="7.5" customHeight="1" x14ac:dyDescent="0.2">
      <c r="C144" s="51"/>
      <c r="D144" s="53"/>
      <c r="E144" s="496"/>
      <c r="F144" s="496"/>
      <c r="G144" s="496"/>
      <c r="H144" s="496"/>
      <c r="I144" s="497" t="e">
        <f>#REF!-G144</f>
        <v>#REF!</v>
      </c>
      <c r="J144" s="497">
        <f t="shared" si="44"/>
        <v>0</v>
      </c>
      <c r="K144" s="496"/>
      <c r="L144" s="497">
        <f t="shared" si="45"/>
        <v>0</v>
      </c>
      <c r="M144" s="496"/>
      <c r="N144" s="497">
        <f t="shared" si="46"/>
        <v>0</v>
      </c>
      <c r="O144" s="496"/>
      <c r="P144" s="497">
        <f t="shared" si="47"/>
        <v>0</v>
      </c>
      <c r="Q144" s="497"/>
      <c r="R144" s="497"/>
      <c r="S144" s="496"/>
      <c r="T144" s="496"/>
      <c r="U144" s="496"/>
    </row>
    <row r="145" spans="2:21" ht="12.75" customHeight="1" x14ac:dyDescent="0.2">
      <c r="D145" s="48" t="s">
        <v>70</v>
      </c>
      <c r="E145" s="378">
        <f t="shared" ref="E145" si="54">SUM(E137:E143)</f>
        <v>1868303</v>
      </c>
      <c r="F145" s="378">
        <f>SUM(F137:F143)</f>
        <v>1868303</v>
      </c>
      <c r="G145" s="378">
        <f>SUM(G137:G143)</f>
        <v>1741568</v>
      </c>
      <c r="H145" s="378">
        <f>SUM(H137:H143)</f>
        <v>1979784</v>
      </c>
      <c r="I145" s="229" t="e">
        <f>#REF!-G145</f>
        <v>#REF!</v>
      </c>
      <c r="J145" s="229">
        <f t="shared" si="44"/>
        <v>238216</v>
      </c>
      <c r="K145" s="378" t="e">
        <f>SUM(K137:K143)</f>
        <v>#REF!</v>
      </c>
      <c r="L145" s="229" t="e">
        <f t="shared" si="45"/>
        <v>#REF!</v>
      </c>
      <c r="M145" s="378" t="e">
        <f>SUM(M137:M143)</f>
        <v>#REF!</v>
      </c>
      <c r="N145" s="229" t="e">
        <f t="shared" si="46"/>
        <v>#REF!</v>
      </c>
      <c r="O145" s="378">
        <f>SUM(O137:O143)</f>
        <v>1824306</v>
      </c>
      <c r="P145" s="229">
        <f t="shared" si="47"/>
        <v>-155478</v>
      </c>
      <c r="S145" s="378" t="e">
        <f>SUM(S137:S143)</f>
        <v>#REF!</v>
      </c>
      <c r="T145" s="378" t="e">
        <f>SUM(T137:T143)</f>
        <v>#REF!</v>
      </c>
      <c r="U145" s="378" t="e">
        <f>SUM(U137:U143)</f>
        <v>#REF!</v>
      </c>
    </row>
    <row r="146" spans="2:21" ht="12.75" customHeight="1" x14ac:dyDescent="0.2">
      <c r="E146" s="378"/>
      <c r="F146" s="378"/>
      <c r="G146" s="378"/>
      <c r="H146" s="378"/>
      <c r="I146" s="530" t="e">
        <f>I145/G145</f>
        <v>#REF!</v>
      </c>
      <c r="J146" s="536">
        <f>J145/G145</f>
        <v>0.13678248566808762</v>
      </c>
      <c r="K146" s="378"/>
      <c r="L146" s="530" t="e">
        <f>L145/#REF!</f>
        <v>#REF!</v>
      </c>
      <c r="M146" s="550" t="e">
        <f>(M145-H145)/H145</f>
        <v>#REF!</v>
      </c>
      <c r="N146" s="530" t="e">
        <f>N145/I145</f>
        <v>#REF!</v>
      </c>
      <c r="O146" s="378"/>
      <c r="P146" s="565">
        <f>P145/H145</f>
        <v>-7.8532809639839496E-2</v>
      </c>
      <c r="Q146" s="536"/>
      <c r="R146" s="536"/>
      <c r="S146" s="378"/>
      <c r="T146" s="378"/>
      <c r="U146" s="378"/>
    </row>
    <row r="147" spans="2:21" ht="12.75" customHeight="1" x14ac:dyDescent="0.2">
      <c r="E147" s="378"/>
      <c r="F147" s="378"/>
      <c r="G147" s="378"/>
      <c r="H147" s="378"/>
      <c r="K147" s="378"/>
      <c r="M147" s="378"/>
      <c r="O147" s="378"/>
      <c r="S147" s="378"/>
      <c r="T147" s="378"/>
      <c r="U147" s="378"/>
    </row>
    <row r="148" spans="2:21" ht="22.5" customHeight="1" x14ac:dyDescent="0.2">
      <c r="D148" s="391" t="s">
        <v>123</v>
      </c>
      <c r="E148" s="507" t="s">
        <v>784</v>
      </c>
      <c r="F148" s="507" t="s">
        <v>783</v>
      </c>
      <c r="G148" s="507" t="s">
        <v>1035</v>
      </c>
      <c r="H148" s="507" t="s">
        <v>1130</v>
      </c>
      <c r="I148" s="389"/>
      <c r="J148" s="389"/>
      <c r="K148" s="507" t="s">
        <v>1220</v>
      </c>
      <c r="L148" s="389"/>
      <c r="M148" s="507" t="s">
        <v>1220</v>
      </c>
      <c r="N148" s="389"/>
      <c r="O148" s="507" t="s">
        <v>1220</v>
      </c>
      <c r="P148" s="389"/>
      <c r="Q148" s="389"/>
      <c r="R148" s="389"/>
      <c r="S148" s="506" t="s">
        <v>1130</v>
      </c>
      <c r="T148" s="506" t="s">
        <v>1130</v>
      </c>
      <c r="U148" s="506" t="s">
        <v>1130</v>
      </c>
    </row>
    <row r="149" spans="2:21" ht="29.25" customHeight="1" x14ac:dyDescent="0.25">
      <c r="B149" s="5"/>
      <c r="C149" s="5"/>
      <c r="D149" s="561" t="s">
        <v>577</v>
      </c>
      <c r="E149" s="507" t="s">
        <v>412</v>
      </c>
      <c r="F149" s="507" t="s">
        <v>412</v>
      </c>
      <c r="G149" s="507" t="s">
        <v>412</v>
      </c>
      <c r="H149" s="507" t="s">
        <v>412</v>
      </c>
      <c r="I149" s="389"/>
      <c r="J149" s="389"/>
      <c r="K149" s="507" t="s">
        <v>472</v>
      </c>
      <c r="L149" s="389"/>
      <c r="M149" s="507" t="s">
        <v>472</v>
      </c>
      <c r="N149" s="389"/>
      <c r="O149" s="507" t="s">
        <v>1456</v>
      </c>
      <c r="P149" s="389"/>
      <c r="Q149" s="389"/>
      <c r="R149" s="389"/>
      <c r="S149" s="508" t="s">
        <v>412</v>
      </c>
      <c r="T149" s="508" t="s">
        <v>412</v>
      </c>
      <c r="U149" s="508" t="s">
        <v>412</v>
      </c>
    </row>
    <row r="150" spans="2:21" ht="33" customHeight="1" x14ac:dyDescent="0.2">
      <c r="B150" s="5"/>
      <c r="C150" s="5"/>
      <c r="D150" s="563" t="s">
        <v>324</v>
      </c>
      <c r="E150" s="390">
        <v>12</v>
      </c>
      <c r="F150" s="388">
        <v>12</v>
      </c>
      <c r="G150" s="388">
        <v>12</v>
      </c>
      <c r="H150" s="388">
        <f>'102'!R139</f>
        <v>13</v>
      </c>
      <c r="I150" s="389"/>
      <c r="J150" s="389"/>
      <c r="K150" s="388" t="e">
        <f>'102'!#REF!</f>
        <v>#REF!</v>
      </c>
      <c r="L150" s="389"/>
      <c r="M150" s="388" t="e">
        <f>'102'!#REF!</f>
        <v>#REF!</v>
      </c>
      <c r="N150" s="389"/>
      <c r="O150" s="388">
        <f>'102'!Z139</f>
        <v>11</v>
      </c>
      <c r="P150" s="389"/>
      <c r="Q150" s="389"/>
      <c r="R150" s="389"/>
      <c r="S150" s="392" t="e">
        <f>'102'!#REF!</f>
        <v>#REF!</v>
      </c>
      <c r="T150" s="392" t="e">
        <f>'102'!#REF!</f>
        <v>#REF!</v>
      </c>
      <c r="U150" s="392" t="e">
        <f>'102'!#REF!</f>
        <v>#REF!</v>
      </c>
    </row>
    <row r="151" spans="2:21" ht="12.75" customHeight="1" x14ac:dyDescent="0.2">
      <c r="B151" s="5"/>
      <c r="C151" s="5"/>
      <c r="D151" s="563" t="s">
        <v>164</v>
      </c>
      <c r="E151" s="390">
        <v>0</v>
      </c>
      <c r="F151" s="389">
        <v>0</v>
      </c>
      <c r="G151" s="389">
        <v>0</v>
      </c>
      <c r="H151" s="389">
        <v>6400000</v>
      </c>
      <c r="I151" s="389"/>
      <c r="J151" s="389"/>
      <c r="K151" s="389">
        <v>6400000</v>
      </c>
      <c r="L151" s="389"/>
      <c r="M151" s="389">
        <v>6400000</v>
      </c>
      <c r="N151" s="389"/>
      <c r="O151" s="389">
        <v>0</v>
      </c>
      <c r="P151" s="389"/>
      <c r="Q151" s="389"/>
      <c r="R151" s="389"/>
      <c r="S151" s="393">
        <v>6400000</v>
      </c>
      <c r="T151" s="393">
        <v>6400000</v>
      </c>
      <c r="U151" s="393">
        <v>6400000</v>
      </c>
    </row>
    <row r="152" spans="2:21" ht="12.75" customHeight="1" x14ac:dyDescent="0.2">
      <c r="B152" s="5"/>
      <c r="C152" s="5"/>
      <c r="D152" s="563" t="s">
        <v>624</v>
      </c>
      <c r="E152" s="390">
        <v>545634</v>
      </c>
      <c r="F152" s="389">
        <v>558376</v>
      </c>
      <c r="G152" s="389">
        <v>987436</v>
      </c>
      <c r="H152" s="389" t="e">
        <f>#REF!</f>
        <v>#REF!</v>
      </c>
      <c r="I152" s="389"/>
      <c r="J152" s="389"/>
      <c r="K152" s="389" t="e">
        <f>#REF!</f>
        <v>#REF!</v>
      </c>
      <c r="L152" s="389"/>
      <c r="M152" s="389" t="e">
        <f>#REF!</f>
        <v>#REF!</v>
      </c>
      <c r="N152" s="389"/>
      <c r="O152" s="389">
        <v>778487</v>
      </c>
      <c r="P152" s="389"/>
      <c r="Q152" s="389"/>
      <c r="R152" s="389"/>
      <c r="S152" s="393" t="e">
        <f>#REF!</f>
        <v>#REF!</v>
      </c>
      <c r="T152" s="393" t="e">
        <f>#REF!</f>
        <v>#REF!</v>
      </c>
      <c r="U152" s="393" t="e">
        <f>#REF!</f>
        <v>#REF!</v>
      </c>
    </row>
    <row r="153" spans="2:21" ht="12.75" customHeight="1" x14ac:dyDescent="0.2">
      <c r="B153" s="5"/>
      <c r="C153" s="5"/>
      <c r="D153" s="391"/>
      <c r="E153" s="388"/>
      <c r="F153" s="388"/>
      <c r="G153" s="388"/>
      <c r="H153" s="388"/>
      <c r="I153" s="389"/>
      <c r="J153" s="389"/>
      <c r="K153" s="388"/>
      <c r="L153" s="389"/>
      <c r="M153" s="388"/>
      <c r="N153" s="389"/>
      <c r="O153" s="388"/>
      <c r="P153" s="389"/>
      <c r="Q153" s="389"/>
      <c r="R153" s="389"/>
      <c r="S153" s="392"/>
      <c r="T153" s="392"/>
      <c r="U153" s="392"/>
    </row>
    <row r="154" spans="2:21" ht="12.75" customHeight="1" x14ac:dyDescent="0.25">
      <c r="B154" s="5"/>
      <c r="C154" s="5"/>
      <c r="D154" s="562" t="s">
        <v>625</v>
      </c>
      <c r="E154" s="388"/>
      <c r="F154" s="388"/>
      <c r="G154" s="388"/>
      <c r="H154" s="388"/>
      <c r="I154" s="389"/>
      <c r="J154" s="389"/>
      <c r="K154" s="388"/>
      <c r="L154" s="389"/>
      <c r="M154" s="388"/>
      <c r="N154" s="389"/>
      <c r="O154" s="388"/>
      <c r="P154" s="389"/>
      <c r="Q154" s="389"/>
      <c r="R154" s="389"/>
      <c r="S154" s="509"/>
      <c r="T154" s="509"/>
      <c r="U154" s="509"/>
    </row>
    <row r="155" spans="2:21" ht="45.75" customHeight="1" x14ac:dyDescent="0.2">
      <c r="B155" s="5"/>
      <c r="C155" s="5"/>
      <c r="D155" s="644" t="s">
        <v>1513</v>
      </c>
      <c r="E155" s="644"/>
      <c r="F155" s="644"/>
      <c r="G155" s="644"/>
      <c r="H155" s="644"/>
      <c r="I155" s="644"/>
      <c r="J155" s="644"/>
      <c r="K155" s="644"/>
      <c r="L155" s="644"/>
      <c r="M155" s="644"/>
      <c r="N155" s="644"/>
      <c r="O155" s="644"/>
      <c r="P155" s="388"/>
      <c r="Q155" s="388"/>
      <c r="R155" s="388"/>
      <c r="S155" s="512"/>
      <c r="T155" s="512"/>
      <c r="U155" s="512"/>
    </row>
    <row r="156" spans="2:21" ht="3.75" customHeight="1" x14ac:dyDescent="0.2">
      <c r="B156" s="5"/>
      <c r="C156" s="5"/>
      <c r="D156" s="5"/>
      <c r="E156" s="228"/>
      <c r="F156" s="228"/>
      <c r="G156" s="228"/>
      <c r="H156" s="228"/>
      <c r="K156" s="228"/>
      <c r="M156" s="228"/>
      <c r="O156" s="228"/>
      <c r="S156" s="228"/>
      <c r="T156" s="228"/>
      <c r="U156" s="228"/>
    </row>
    <row r="157" spans="2:21" ht="12.75" customHeight="1" x14ac:dyDescent="0.2">
      <c r="D157" s="70"/>
      <c r="E157" s="228"/>
      <c r="F157" s="228"/>
      <c r="G157" s="228"/>
      <c r="H157" s="228"/>
      <c r="K157" s="228"/>
      <c r="M157" s="228"/>
      <c r="O157" s="228"/>
      <c r="S157" s="228"/>
      <c r="T157" s="228"/>
      <c r="U157" s="228"/>
    </row>
    <row r="158" spans="2:21" ht="12.75" customHeight="1" x14ac:dyDescent="0.2">
      <c r="E158" s="378"/>
      <c r="F158" s="378"/>
      <c r="G158" s="378"/>
      <c r="H158" s="378"/>
      <c r="K158" s="378"/>
      <c r="M158" s="378"/>
      <c r="O158" s="378"/>
      <c r="S158" s="378"/>
      <c r="T158" s="378"/>
      <c r="U158" s="378"/>
    </row>
    <row r="159" spans="2:21" ht="12.75" customHeight="1" x14ac:dyDescent="0.2">
      <c r="E159" s="378"/>
      <c r="F159" s="378"/>
      <c r="G159" s="378"/>
      <c r="H159" s="378"/>
      <c r="K159" s="378"/>
      <c r="M159" s="378"/>
      <c r="O159" s="378"/>
      <c r="S159" s="378"/>
      <c r="T159" s="378"/>
      <c r="U159" s="378"/>
    </row>
    <row r="160" spans="2:21" ht="18" customHeight="1" x14ac:dyDescent="0.25">
      <c r="C160" s="61" t="s">
        <v>292</v>
      </c>
      <c r="E160" s="378"/>
      <c r="F160" s="378"/>
      <c r="G160" s="378"/>
      <c r="H160" s="378"/>
      <c r="K160" s="378"/>
      <c r="M160" s="378"/>
      <c r="O160" s="378"/>
      <c r="S160" s="378"/>
      <c r="T160" s="378"/>
      <c r="U160" s="378"/>
    </row>
    <row r="161" spans="1:21" ht="12.75" customHeight="1" x14ac:dyDescent="0.2">
      <c r="E161" s="378"/>
      <c r="F161" s="378"/>
      <c r="G161" s="378"/>
      <c r="H161" s="378"/>
      <c r="K161" s="378"/>
      <c r="M161" s="378"/>
      <c r="O161" s="378"/>
      <c r="S161" s="378"/>
      <c r="T161" s="378"/>
      <c r="U161" s="378"/>
    </row>
    <row r="162" spans="1:21" ht="12.75" customHeight="1" x14ac:dyDescent="0.2">
      <c r="C162" s="41" t="s">
        <v>504</v>
      </c>
      <c r="E162" s="378"/>
      <c r="F162" s="378"/>
      <c r="G162" s="378"/>
      <c r="H162" s="378"/>
      <c r="K162" s="378"/>
      <c r="M162" s="378"/>
      <c r="O162" s="378"/>
      <c r="S162" s="378"/>
      <c r="T162" s="378"/>
      <c r="U162" s="378"/>
    </row>
    <row r="163" spans="1:21" ht="18.75" customHeight="1" x14ac:dyDescent="0.2">
      <c r="A163" s="5">
        <v>11331010</v>
      </c>
      <c r="B163" s="555">
        <v>100</v>
      </c>
      <c r="C163" s="42">
        <v>50110</v>
      </c>
      <c r="D163" s="43" t="s">
        <v>36</v>
      </c>
      <c r="E163" s="229">
        <f>'102'!H165</f>
        <v>1364006</v>
      </c>
      <c r="F163" s="229">
        <f>'102'!K165</f>
        <v>1391759</v>
      </c>
      <c r="G163" s="229">
        <f>'102'!N165</f>
        <v>1391759</v>
      </c>
      <c r="H163" s="229">
        <f>'102'!R165</f>
        <v>1527776</v>
      </c>
      <c r="I163" s="229" t="e">
        <f>#REF!-G163</f>
        <v>#REF!</v>
      </c>
      <c r="J163" s="229">
        <f t="shared" ref="J163:J182" si="55">H163-G163</f>
        <v>136017</v>
      </c>
      <c r="K163" s="229" t="e">
        <f>'102'!#REF!</f>
        <v>#REF!</v>
      </c>
      <c r="L163" s="229" t="e">
        <f t="shared" ref="L163:L182" si="56">K163-H163</f>
        <v>#REF!</v>
      </c>
      <c r="M163" s="229" t="e">
        <f>+'102'!#REF!+84000-30000</f>
        <v>#REF!</v>
      </c>
      <c r="N163" s="229" t="e">
        <f t="shared" ref="N163:N183" si="57">M163-H163</f>
        <v>#REF!</v>
      </c>
      <c r="O163" s="229">
        <f>'102'!Z165</f>
        <v>1529474</v>
      </c>
      <c r="P163" s="229">
        <f t="shared" ref="P163:P182" si="58">O163-H163</f>
        <v>1698</v>
      </c>
      <c r="S163" s="229" t="e">
        <f>'102'!#REF!</f>
        <v>#REF!</v>
      </c>
      <c r="T163" s="229" t="e">
        <f>'102'!#REF!</f>
        <v>#REF!</v>
      </c>
      <c r="U163" s="229" t="e">
        <f>'102'!#REF!</f>
        <v>#REF!</v>
      </c>
    </row>
    <row r="164" spans="1:21" ht="12.75" customHeight="1" x14ac:dyDescent="0.2">
      <c r="A164" s="5">
        <v>11331010</v>
      </c>
      <c r="B164" s="555">
        <v>101</v>
      </c>
      <c r="C164" s="42">
        <v>50130</v>
      </c>
      <c r="D164" s="43" t="s">
        <v>37</v>
      </c>
      <c r="E164" s="378">
        <v>1025</v>
      </c>
      <c r="F164" s="378">
        <v>1025</v>
      </c>
      <c r="G164" s="378">
        <v>1000</v>
      </c>
      <c r="H164" s="378">
        <v>0</v>
      </c>
      <c r="I164" s="229" t="e">
        <f>#REF!-G164</f>
        <v>#REF!</v>
      </c>
      <c r="J164" s="229">
        <f t="shared" si="55"/>
        <v>-1000</v>
      </c>
      <c r="K164" s="378">
        <v>0</v>
      </c>
      <c r="L164" s="229">
        <f t="shared" si="56"/>
        <v>0</v>
      </c>
      <c r="M164" s="378">
        <v>0</v>
      </c>
      <c r="N164" s="229">
        <f t="shared" si="57"/>
        <v>0</v>
      </c>
      <c r="O164" s="378">
        <v>0</v>
      </c>
      <c r="P164" s="229">
        <f t="shared" si="58"/>
        <v>0</v>
      </c>
      <c r="S164" s="378">
        <v>0</v>
      </c>
      <c r="T164" s="378">
        <v>0</v>
      </c>
      <c r="U164" s="378">
        <v>0</v>
      </c>
    </row>
    <row r="165" spans="1:21" ht="12.75" customHeight="1" x14ac:dyDescent="0.2">
      <c r="A165" s="5">
        <v>11331010</v>
      </c>
      <c r="B165" s="555">
        <v>100</v>
      </c>
      <c r="C165" s="42">
        <v>50132</v>
      </c>
      <c r="D165" s="43" t="s">
        <v>426</v>
      </c>
      <c r="E165" s="378">
        <v>5400</v>
      </c>
      <c r="F165" s="378">
        <v>0</v>
      </c>
      <c r="G165" s="378">
        <v>0</v>
      </c>
      <c r="H165" s="378">
        <v>0</v>
      </c>
      <c r="I165" s="229" t="e">
        <f>#REF!-G165</f>
        <v>#REF!</v>
      </c>
      <c r="J165" s="229">
        <f t="shared" si="55"/>
        <v>0</v>
      </c>
      <c r="K165" s="378">
        <v>0</v>
      </c>
      <c r="L165" s="229">
        <f t="shared" si="56"/>
        <v>0</v>
      </c>
      <c r="M165" s="378">
        <v>0</v>
      </c>
      <c r="N165" s="229">
        <f t="shared" si="57"/>
        <v>0</v>
      </c>
      <c r="O165" s="378">
        <v>0</v>
      </c>
      <c r="P165" s="229">
        <f t="shared" si="58"/>
        <v>0</v>
      </c>
      <c r="S165" s="378">
        <v>0</v>
      </c>
      <c r="T165" s="378">
        <v>0</v>
      </c>
      <c r="U165" s="378">
        <v>0</v>
      </c>
    </row>
    <row r="166" spans="1:21" ht="12.75" customHeight="1" x14ac:dyDescent="0.2">
      <c r="A166" s="5">
        <v>11331010</v>
      </c>
      <c r="B166" s="555">
        <v>300</v>
      </c>
      <c r="C166" s="42">
        <v>53310</v>
      </c>
      <c r="D166" s="43" t="s">
        <v>410</v>
      </c>
      <c r="E166" s="378">
        <v>1000</v>
      </c>
      <c r="F166" s="378">
        <v>1000</v>
      </c>
      <c r="G166" s="378">
        <v>1000</v>
      </c>
      <c r="H166" s="378">
        <v>1000</v>
      </c>
      <c r="I166" s="229" t="e">
        <f>#REF!-G166</f>
        <v>#REF!</v>
      </c>
      <c r="J166" s="229">
        <f t="shared" si="55"/>
        <v>0</v>
      </c>
      <c r="K166" s="378">
        <v>1000</v>
      </c>
      <c r="L166" s="229">
        <f t="shared" si="56"/>
        <v>0</v>
      </c>
      <c r="M166" s="378">
        <v>1000</v>
      </c>
      <c r="N166" s="229">
        <f t="shared" si="57"/>
        <v>0</v>
      </c>
      <c r="O166" s="378">
        <v>1000</v>
      </c>
      <c r="P166" s="229">
        <f t="shared" si="58"/>
        <v>0</v>
      </c>
      <c r="S166" s="378">
        <v>1000</v>
      </c>
      <c r="T166" s="378">
        <v>1000</v>
      </c>
      <c r="U166" s="378">
        <v>1000</v>
      </c>
    </row>
    <row r="167" spans="1:21" ht="12.75" customHeight="1" x14ac:dyDescent="0.2">
      <c r="A167" s="5">
        <v>11331010</v>
      </c>
      <c r="B167" s="555">
        <v>400</v>
      </c>
      <c r="C167" s="42">
        <v>54410</v>
      </c>
      <c r="D167" s="43" t="s">
        <v>152</v>
      </c>
      <c r="E167" s="378">
        <v>5000</v>
      </c>
      <c r="F167" s="378">
        <v>5000</v>
      </c>
      <c r="G167" s="378">
        <v>0</v>
      </c>
      <c r="H167" s="378">
        <v>0</v>
      </c>
      <c r="I167" s="229" t="e">
        <f>#REF!-G167</f>
        <v>#REF!</v>
      </c>
      <c r="J167" s="229">
        <f t="shared" si="55"/>
        <v>0</v>
      </c>
      <c r="K167" s="378">
        <v>0</v>
      </c>
      <c r="L167" s="229">
        <f t="shared" si="56"/>
        <v>0</v>
      </c>
      <c r="M167" s="378">
        <v>0</v>
      </c>
      <c r="N167" s="229">
        <f t="shared" si="57"/>
        <v>0</v>
      </c>
      <c r="O167" s="378">
        <v>0</v>
      </c>
      <c r="P167" s="229">
        <f t="shared" si="58"/>
        <v>0</v>
      </c>
      <c r="S167" s="378">
        <v>0</v>
      </c>
      <c r="T167" s="378">
        <v>0</v>
      </c>
      <c r="U167" s="378">
        <v>0</v>
      </c>
    </row>
    <row r="168" spans="1:21" ht="12.75" customHeight="1" x14ac:dyDescent="0.2">
      <c r="A168" s="5">
        <v>11331010</v>
      </c>
      <c r="B168" s="555">
        <v>500</v>
      </c>
      <c r="C168" s="42">
        <v>55520</v>
      </c>
      <c r="D168" s="43" t="s">
        <v>431</v>
      </c>
      <c r="E168" s="378">
        <v>7500</v>
      </c>
      <c r="F168" s="378">
        <v>7500</v>
      </c>
      <c r="G168" s="378">
        <v>0</v>
      </c>
      <c r="H168" s="378">
        <v>0</v>
      </c>
      <c r="I168" s="229" t="e">
        <f>#REF!-G168</f>
        <v>#REF!</v>
      </c>
      <c r="J168" s="229">
        <f t="shared" si="55"/>
        <v>0</v>
      </c>
      <c r="K168" s="378">
        <v>0</v>
      </c>
      <c r="L168" s="229">
        <f t="shared" si="56"/>
        <v>0</v>
      </c>
      <c r="M168" s="378">
        <v>0</v>
      </c>
      <c r="N168" s="229">
        <f t="shared" si="57"/>
        <v>0</v>
      </c>
      <c r="O168" s="378">
        <v>0</v>
      </c>
      <c r="P168" s="229">
        <f t="shared" si="58"/>
        <v>0</v>
      </c>
      <c r="S168" s="378">
        <v>0</v>
      </c>
      <c r="T168" s="378">
        <v>0</v>
      </c>
      <c r="U168" s="378">
        <v>0</v>
      </c>
    </row>
    <row r="169" spans="1:21" ht="12.75" customHeight="1" x14ac:dyDescent="0.2">
      <c r="A169" s="5">
        <v>11331010</v>
      </c>
      <c r="B169" s="555">
        <v>500</v>
      </c>
      <c r="C169" s="42">
        <v>55530</v>
      </c>
      <c r="D169" s="43" t="s">
        <v>1082</v>
      </c>
      <c r="E169" s="378">
        <v>25000</v>
      </c>
      <c r="F169" s="378">
        <v>25000</v>
      </c>
      <c r="G169" s="378">
        <v>25000</v>
      </c>
      <c r="H169" s="378">
        <v>25000</v>
      </c>
      <c r="I169" s="229" t="e">
        <f>#REF!-G169</f>
        <v>#REF!</v>
      </c>
      <c r="J169" s="229">
        <f t="shared" si="55"/>
        <v>0</v>
      </c>
      <c r="K169" s="378">
        <v>25000</v>
      </c>
      <c r="L169" s="229">
        <f t="shared" si="56"/>
        <v>0</v>
      </c>
      <c r="M169" s="378">
        <v>25000</v>
      </c>
      <c r="N169" s="229">
        <f t="shared" si="57"/>
        <v>0</v>
      </c>
      <c r="O169" s="378">
        <v>25000</v>
      </c>
      <c r="P169" s="229">
        <f t="shared" si="58"/>
        <v>0</v>
      </c>
      <c r="S169" s="378">
        <v>25000</v>
      </c>
      <c r="T169" s="378">
        <v>25000</v>
      </c>
      <c r="U169" s="378">
        <v>25000</v>
      </c>
    </row>
    <row r="170" spans="1:21" ht="12.75" customHeight="1" x14ac:dyDescent="0.2">
      <c r="A170" s="5">
        <v>11331010</v>
      </c>
      <c r="B170" s="555">
        <v>500</v>
      </c>
      <c r="C170" s="42">
        <v>55579</v>
      </c>
      <c r="D170" s="43" t="s">
        <v>505</v>
      </c>
      <c r="E170" s="378">
        <v>0</v>
      </c>
      <c r="F170" s="378">
        <v>0</v>
      </c>
      <c r="G170" s="378">
        <v>0</v>
      </c>
      <c r="H170" s="378">
        <v>0</v>
      </c>
      <c r="I170" s="229" t="e">
        <f>#REF!-G170</f>
        <v>#REF!</v>
      </c>
      <c r="J170" s="229">
        <f t="shared" si="55"/>
        <v>0</v>
      </c>
      <c r="K170" s="378">
        <v>0</v>
      </c>
      <c r="L170" s="229">
        <f t="shared" si="56"/>
        <v>0</v>
      </c>
      <c r="M170" s="378">
        <v>0</v>
      </c>
      <c r="N170" s="229">
        <f t="shared" si="57"/>
        <v>0</v>
      </c>
      <c r="O170" s="378">
        <v>0</v>
      </c>
      <c r="P170" s="229">
        <f t="shared" si="58"/>
        <v>0</v>
      </c>
      <c r="S170" s="378">
        <v>0</v>
      </c>
      <c r="T170" s="378">
        <v>0</v>
      </c>
      <c r="U170" s="378">
        <v>0</v>
      </c>
    </row>
    <row r="171" spans="1:21" ht="12.75" customHeight="1" x14ac:dyDescent="0.2">
      <c r="A171" s="5">
        <v>11331010</v>
      </c>
      <c r="B171" s="555">
        <v>600</v>
      </c>
      <c r="C171" s="42">
        <v>56615</v>
      </c>
      <c r="D171" s="43" t="s">
        <v>26</v>
      </c>
      <c r="E171" s="378">
        <v>0</v>
      </c>
      <c r="F171" s="378">
        <v>0</v>
      </c>
      <c r="G171" s="378">
        <v>0</v>
      </c>
      <c r="H171" s="378">
        <v>0</v>
      </c>
      <c r="I171" s="229" t="e">
        <f>#REF!-G171</f>
        <v>#REF!</v>
      </c>
      <c r="J171" s="229">
        <f t="shared" si="55"/>
        <v>0</v>
      </c>
      <c r="K171" s="378">
        <v>0</v>
      </c>
      <c r="L171" s="229">
        <f t="shared" si="56"/>
        <v>0</v>
      </c>
      <c r="M171" s="378">
        <v>0</v>
      </c>
      <c r="N171" s="229">
        <f t="shared" si="57"/>
        <v>0</v>
      </c>
      <c r="O171" s="378">
        <v>0</v>
      </c>
      <c r="P171" s="229">
        <f t="shared" si="58"/>
        <v>0</v>
      </c>
      <c r="S171" s="378">
        <v>0</v>
      </c>
      <c r="T171" s="378">
        <v>0</v>
      </c>
      <c r="U171" s="378">
        <v>0</v>
      </c>
    </row>
    <row r="172" spans="1:21" ht="12.75" customHeight="1" x14ac:dyDescent="0.2">
      <c r="A172" s="5">
        <v>11331010</v>
      </c>
      <c r="B172" s="555">
        <v>600</v>
      </c>
      <c r="C172" s="42">
        <v>56615</v>
      </c>
      <c r="D172" s="43" t="s">
        <v>26</v>
      </c>
      <c r="E172" s="378">
        <v>6600</v>
      </c>
      <c r="F172" s="378">
        <v>6600</v>
      </c>
      <c r="G172" s="378">
        <v>2600</v>
      </c>
      <c r="H172" s="378">
        <v>2600</v>
      </c>
      <c r="I172" s="229" t="e">
        <f>#REF!-G172</f>
        <v>#REF!</v>
      </c>
      <c r="J172" s="229">
        <f t="shared" si="55"/>
        <v>0</v>
      </c>
      <c r="K172" s="378">
        <v>2600</v>
      </c>
      <c r="L172" s="229">
        <f t="shared" si="56"/>
        <v>0</v>
      </c>
      <c r="M172" s="378">
        <v>2600</v>
      </c>
      <c r="N172" s="229">
        <f t="shared" si="57"/>
        <v>0</v>
      </c>
      <c r="O172" s="378">
        <v>2600</v>
      </c>
      <c r="P172" s="229">
        <f t="shared" si="58"/>
        <v>0</v>
      </c>
      <c r="S172" s="378">
        <v>2600</v>
      </c>
      <c r="T172" s="378">
        <v>2600</v>
      </c>
      <c r="U172" s="378">
        <v>2600</v>
      </c>
    </row>
    <row r="173" spans="1:21" ht="12.75" customHeight="1" x14ac:dyDescent="0.2">
      <c r="A173" s="5">
        <v>11331010</v>
      </c>
      <c r="B173" s="555">
        <v>600</v>
      </c>
      <c r="C173" s="42">
        <v>56623</v>
      </c>
      <c r="D173" s="43" t="s">
        <v>271</v>
      </c>
      <c r="E173" s="378">
        <v>225</v>
      </c>
      <c r="F173" s="378">
        <v>225</v>
      </c>
      <c r="G173" s="378">
        <v>0</v>
      </c>
      <c r="H173" s="378">
        <v>0</v>
      </c>
      <c r="I173" s="229" t="e">
        <f>#REF!-G173</f>
        <v>#REF!</v>
      </c>
      <c r="J173" s="229">
        <f t="shared" si="55"/>
        <v>0</v>
      </c>
      <c r="K173" s="378">
        <v>0</v>
      </c>
      <c r="L173" s="229">
        <f t="shared" si="56"/>
        <v>0</v>
      </c>
      <c r="M173" s="378">
        <v>0</v>
      </c>
      <c r="N173" s="229">
        <f t="shared" si="57"/>
        <v>0</v>
      </c>
      <c r="O173" s="378">
        <v>0</v>
      </c>
      <c r="P173" s="229">
        <f t="shared" si="58"/>
        <v>0</v>
      </c>
      <c r="S173" s="378">
        <v>0</v>
      </c>
      <c r="T173" s="378">
        <v>0</v>
      </c>
      <c r="U173" s="378">
        <v>0</v>
      </c>
    </row>
    <row r="174" spans="1:21" ht="12.75" customHeight="1" x14ac:dyDescent="0.2">
      <c r="A174" s="5">
        <v>11331010</v>
      </c>
      <c r="B174" s="555">
        <v>600</v>
      </c>
      <c r="C174" s="42">
        <v>56642</v>
      </c>
      <c r="D174" s="43" t="s">
        <v>536</v>
      </c>
      <c r="E174" s="378">
        <v>0</v>
      </c>
      <c r="F174" s="378">
        <v>0</v>
      </c>
      <c r="G174" s="378">
        <v>0</v>
      </c>
      <c r="H174" s="378">
        <v>0</v>
      </c>
      <c r="I174" s="229" t="e">
        <f>#REF!-G174</f>
        <v>#REF!</v>
      </c>
      <c r="J174" s="229">
        <f t="shared" si="55"/>
        <v>0</v>
      </c>
      <c r="K174" s="378">
        <v>0</v>
      </c>
      <c r="L174" s="229">
        <f t="shared" si="56"/>
        <v>0</v>
      </c>
      <c r="M174" s="378">
        <v>0</v>
      </c>
      <c r="N174" s="229">
        <f t="shared" si="57"/>
        <v>0</v>
      </c>
      <c r="O174" s="378">
        <v>0</v>
      </c>
      <c r="P174" s="229">
        <f t="shared" si="58"/>
        <v>0</v>
      </c>
      <c r="S174" s="378">
        <v>0</v>
      </c>
      <c r="T174" s="378">
        <v>0</v>
      </c>
      <c r="U174" s="378">
        <v>0</v>
      </c>
    </row>
    <row r="175" spans="1:21" ht="12.75" customHeight="1" x14ac:dyDescent="0.2">
      <c r="A175" s="5">
        <v>11331010</v>
      </c>
      <c r="B175" s="555">
        <v>600</v>
      </c>
      <c r="C175" s="42">
        <v>56650</v>
      </c>
      <c r="D175" s="43" t="s">
        <v>329</v>
      </c>
      <c r="E175" s="378">
        <v>1200</v>
      </c>
      <c r="F175" s="378">
        <v>1200</v>
      </c>
      <c r="G175" s="378">
        <v>1000</v>
      </c>
      <c r="H175" s="378">
        <v>1000</v>
      </c>
      <c r="I175" s="229" t="e">
        <f>#REF!-G175</f>
        <v>#REF!</v>
      </c>
      <c r="J175" s="229">
        <f t="shared" si="55"/>
        <v>0</v>
      </c>
      <c r="K175" s="378">
        <v>1000</v>
      </c>
      <c r="L175" s="229">
        <f t="shared" si="56"/>
        <v>0</v>
      </c>
      <c r="M175" s="378">
        <v>1000</v>
      </c>
      <c r="N175" s="229">
        <f t="shared" si="57"/>
        <v>0</v>
      </c>
      <c r="O175" s="378">
        <v>1000</v>
      </c>
      <c r="P175" s="229">
        <f t="shared" si="58"/>
        <v>0</v>
      </c>
      <c r="S175" s="378">
        <v>1000</v>
      </c>
      <c r="T175" s="378">
        <v>1000</v>
      </c>
      <c r="U175" s="378">
        <v>1000</v>
      </c>
    </row>
    <row r="176" spans="1:21" ht="12.75" customHeight="1" x14ac:dyDescent="0.2">
      <c r="A176" s="5">
        <v>11331010</v>
      </c>
      <c r="B176" s="555">
        <v>600</v>
      </c>
      <c r="C176" s="42">
        <v>56655</v>
      </c>
      <c r="D176" s="43" t="s">
        <v>264</v>
      </c>
      <c r="E176" s="378">
        <v>6000</v>
      </c>
      <c r="F176" s="378">
        <v>6000</v>
      </c>
      <c r="G176" s="378">
        <v>6000</v>
      </c>
      <c r="H176" s="378">
        <v>6000</v>
      </c>
      <c r="I176" s="229" t="e">
        <f>#REF!-G176</f>
        <v>#REF!</v>
      </c>
      <c r="J176" s="229">
        <f t="shared" si="55"/>
        <v>0</v>
      </c>
      <c r="K176" s="378">
        <v>6000</v>
      </c>
      <c r="L176" s="229">
        <f t="shared" si="56"/>
        <v>0</v>
      </c>
      <c r="M176" s="378">
        <v>6000</v>
      </c>
      <c r="N176" s="229">
        <f t="shared" si="57"/>
        <v>0</v>
      </c>
      <c r="O176" s="378">
        <v>6000</v>
      </c>
      <c r="P176" s="229">
        <f t="shared" si="58"/>
        <v>0</v>
      </c>
      <c r="S176" s="378">
        <v>6000</v>
      </c>
      <c r="T176" s="378">
        <v>6000</v>
      </c>
      <c r="U176" s="378">
        <v>6000</v>
      </c>
    </row>
    <row r="177" spans="1:21" ht="12.75" customHeight="1" x14ac:dyDescent="0.2">
      <c r="A177" s="5">
        <v>11331010</v>
      </c>
      <c r="B177" s="555">
        <v>600</v>
      </c>
      <c r="C177" s="42">
        <v>56656</v>
      </c>
      <c r="D177" s="43" t="s">
        <v>546</v>
      </c>
      <c r="E177" s="378">
        <v>0</v>
      </c>
      <c r="F177" s="378">
        <v>0</v>
      </c>
      <c r="G177" s="378">
        <v>0</v>
      </c>
      <c r="H177" s="378">
        <v>0</v>
      </c>
      <c r="I177" s="229" t="e">
        <f>#REF!-G177</f>
        <v>#REF!</v>
      </c>
      <c r="J177" s="229">
        <f t="shared" si="55"/>
        <v>0</v>
      </c>
      <c r="K177" s="378">
        <v>0</v>
      </c>
      <c r="L177" s="229">
        <f t="shared" si="56"/>
        <v>0</v>
      </c>
      <c r="M177" s="378">
        <v>0</v>
      </c>
      <c r="N177" s="229">
        <f t="shared" si="57"/>
        <v>0</v>
      </c>
      <c r="O177" s="378">
        <v>0</v>
      </c>
      <c r="P177" s="229">
        <f t="shared" si="58"/>
        <v>0</v>
      </c>
      <c r="S177" s="378">
        <v>0</v>
      </c>
      <c r="T177" s="378">
        <v>0</v>
      </c>
      <c r="U177" s="378">
        <v>0</v>
      </c>
    </row>
    <row r="178" spans="1:21" ht="12.75" customHeight="1" x14ac:dyDescent="0.2">
      <c r="A178" s="5">
        <v>11331010</v>
      </c>
      <c r="B178" s="555">
        <v>600</v>
      </c>
      <c r="C178" s="42">
        <v>56662</v>
      </c>
      <c r="D178" s="43" t="s">
        <v>541</v>
      </c>
      <c r="E178" s="378">
        <v>9180</v>
      </c>
      <c r="F178" s="378">
        <v>9264</v>
      </c>
      <c r="G178" s="378">
        <v>9000</v>
      </c>
      <c r="H178" s="378">
        <v>0</v>
      </c>
      <c r="I178" s="229" t="e">
        <f>#REF!-G178</f>
        <v>#REF!</v>
      </c>
      <c r="J178" s="229">
        <f t="shared" si="55"/>
        <v>-9000</v>
      </c>
      <c r="K178" s="378">
        <v>0</v>
      </c>
      <c r="L178" s="229">
        <f t="shared" si="56"/>
        <v>0</v>
      </c>
      <c r="M178" s="378">
        <v>0</v>
      </c>
      <c r="N178" s="229">
        <f t="shared" si="57"/>
        <v>0</v>
      </c>
      <c r="O178" s="378">
        <v>0</v>
      </c>
      <c r="P178" s="229">
        <f t="shared" si="58"/>
        <v>0</v>
      </c>
      <c r="S178" s="378">
        <v>0</v>
      </c>
      <c r="T178" s="378">
        <v>0</v>
      </c>
      <c r="U178" s="378">
        <v>0</v>
      </c>
    </row>
    <row r="179" spans="1:21" ht="12.75" customHeight="1" x14ac:dyDescent="0.2">
      <c r="A179" s="5">
        <v>11331010</v>
      </c>
      <c r="B179" s="555">
        <v>600</v>
      </c>
      <c r="C179" s="42">
        <v>56694</v>
      </c>
      <c r="D179" s="43" t="s">
        <v>376</v>
      </c>
      <c r="E179" s="378">
        <v>105000</v>
      </c>
      <c r="F179" s="378">
        <v>105000</v>
      </c>
      <c r="G179" s="378">
        <v>105000</v>
      </c>
      <c r="H179" s="378">
        <v>82500</v>
      </c>
      <c r="I179" s="229" t="e">
        <f>#REF!-G179</f>
        <v>#REF!</v>
      </c>
      <c r="J179" s="229">
        <f t="shared" si="55"/>
        <v>-22500</v>
      </c>
      <c r="K179" s="378">
        <v>82500</v>
      </c>
      <c r="L179" s="229">
        <f t="shared" si="56"/>
        <v>0</v>
      </c>
      <c r="M179" s="378">
        <v>82500</v>
      </c>
      <c r="N179" s="229">
        <f t="shared" si="57"/>
        <v>0</v>
      </c>
      <c r="O179" s="378">
        <v>82500</v>
      </c>
      <c r="P179" s="229">
        <f t="shared" si="58"/>
        <v>0</v>
      </c>
      <c r="S179" s="378">
        <v>82500</v>
      </c>
      <c r="T179" s="378">
        <v>82500</v>
      </c>
      <c r="U179" s="378">
        <v>82500</v>
      </c>
    </row>
    <row r="180" spans="1:21" ht="12.75" customHeight="1" x14ac:dyDescent="0.2">
      <c r="A180" s="5">
        <v>11331010</v>
      </c>
      <c r="B180" s="555">
        <v>600</v>
      </c>
      <c r="C180" s="42">
        <v>56695</v>
      </c>
      <c r="D180" s="43" t="s">
        <v>648</v>
      </c>
      <c r="E180" s="378">
        <v>6000</v>
      </c>
      <c r="F180" s="378">
        <v>6000</v>
      </c>
      <c r="G180" s="378">
        <v>6000</v>
      </c>
      <c r="H180" s="378">
        <v>0</v>
      </c>
      <c r="I180" s="229" t="e">
        <f>#REF!-G180</f>
        <v>#REF!</v>
      </c>
      <c r="J180" s="229">
        <f t="shared" si="55"/>
        <v>-6000</v>
      </c>
      <c r="K180" s="378">
        <v>0</v>
      </c>
      <c r="L180" s="229">
        <f t="shared" si="56"/>
        <v>0</v>
      </c>
      <c r="M180" s="378">
        <v>0</v>
      </c>
      <c r="N180" s="229">
        <f t="shared" si="57"/>
        <v>0</v>
      </c>
      <c r="O180" s="378">
        <v>0</v>
      </c>
      <c r="P180" s="229">
        <f t="shared" si="58"/>
        <v>0</v>
      </c>
      <c r="S180" s="378">
        <v>0</v>
      </c>
      <c r="T180" s="378">
        <v>0</v>
      </c>
      <c r="U180" s="378">
        <v>0</v>
      </c>
    </row>
    <row r="181" spans="1:21" ht="12.75" customHeight="1" x14ac:dyDescent="0.2">
      <c r="A181" s="5">
        <v>11331010</v>
      </c>
      <c r="B181" s="154">
        <v>600</v>
      </c>
      <c r="C181" s="42">
        <v>56696</v>
      </c>
      <c r="D181" s="45" t="s">
        <v>547</v>
      </c>
      <c r="E181" s="496">
        <v>525000</v>
      </c>
      <c r="F181" s="496">
        <v>525000</v>
      </c>
      <c r="G181" s="496">
        <v>720000</v>
      </c>
      <c r="H181" s="496">
        <v>720000</v>
      </c>
      <c r="I181" s="497" t="e">
        <f>#REF!-G181</f>
        <v>#REF!</v>
      </c>
      <c r="J181" s="497">
        <f t="shared" si="55"/>
        <v>0</v>
      </c>
      <c r="K181" s="496">
        <v>720000</v>
      </c>
      <c r="L181" s="497">
        <f t="shared" si="56"/>
        <v>0</v>
      </c>
      <c r="M181" s="496">
        <f>720000-292286</f>
        <v>427714</v>
      </c>
      <c r="N181" s="497">
        <f t="shared" si="57"/>
        <v>-292286</v>
      </c>
      <c r="O181" s="496">
        <v>700000</v>
      </c>
      <c r="P181" s="497">
        <f t="shared" si="58"/>
        <v>-20000</v>
      </c>
      <c r="Q181" s="497"/>
      <c r="R181" s="497"/>
      <c r="S181" s="496">
        <v>720000</v>
      </c>
      <c r="T181" s="496">
        <v>720000</v>
      </c>
      <c r="U181" s="496">
        <v>720000</v>
      </c>
    </row>
    <row r="182" spans="1:21" ht="12.75" customHeight="1" x14ac:dyDescent="0.2">
      <c r="E182" s="378">
        <f t="shared" ref="E182" si="59">SUM(E163:E181)</f>
        <v>2068136</v>
      </c>
      <c r="F182" s="378">
        <f>SUM(F163:F181)</f>
        <v>2090573</v>
      </c>
      <c r="G182" s="378">
        <f>SUM(G163:G181)</f>
        <v>2268359</v>
      </c>
      <c r="H182" s="378">
        <f>SUM(H163:H181)</f>
        <v>2365876</v>
      </c>
      <c r="I182" s="229" t="e">
        <f>#REF!-G182</f>
        <v>#REF!</v>
      </c>
      <c r="J182" s="229">
        <f t="shared" si="55"/>
        <v>97517</v>
      </c>
      <c r="K182" s="378" t="e">
        <f>SUM(K163:K181)</f>
        <v>#REF!</v>
      </c>
      <c r="L182" s="229" t="e">
        <f t="shared" si="56"/>
        <v>#REF!</v>
      </c>
      <c r="M182" s="378" t="e">
        <f>SUM(M163:M181)</f>
        <v>#REF!</v>
      </c>
      <c r="N182" s="229" t="e">
        <f t="shared" si="57"/>
        <v>#REF!</v>
      </c>
      <c r="O182" s="378">
        <f>SUM(O163:O181)</f>
        <v>2347574</v>
      </c>
      <c r="P182" s="229">
        <f t="shared" si="58"/>
        <v>-18302</v>
      </c>
      <c r="S182" s="378" t="e">
        <f>SUM(S163:S181)</f>
        <v>#REF!</v>
      </c>
      <c r="T182" s="378" t="e">
        <f>SUM(T163:T181)</f>
        <v>#REF!</v>
      </c>
      <c r="U182" s="378" t="e">
        <f>SUM(U163:U181)</f>
        <v>#REF!</v>
      </c>
    </row>
    <row r="183" spans="1:21" ht="12.75" customHeight="1" x14ac:dyDescent="0.2">
      <c r="E183" s="378"/>
      <c r="F183" s="378"/>
      <c r="G183" s="378"/>
      <c r="H183" s="378">
        <f>H182-(H182*0.1)</f>
        <v>2129288.4</v>
      </c>
      <c r="K183" s="378"/>
      <c r="M183" s="378" t="e">
        <f>M182-H183</f>
        <v>#REF!</v>
      </c>
      <c r="N183" s="229" t="e">
        <f t="shared" si="57"/>
        <v>#REF!</v>
      </c>
      <c r="O183" s="378"/>
      <c r="S183" s="378"/>
      <c r="T183" s="378"/>
      <c r="U183" s="378"/>
    </row>
    <row r="184" spans="1:21" ht="12.75" customHeight="1" x14ac:dyDescent="0.2">
      <c r="C184" s="41" t="s">
        <v>655</v>
      </c>
      <c r="D184" s="72"/>
    </row>
    <row r="185" spans="1:21" ht="12.75" customHeight="1" x14ac:dyDescent="0.2">
      <c r="A185" s="5">
        <v>11331340</v>
      </c>
      <c r="B185" s="555">
        <v>100</v>
      </c>
      <c r="C185" s="42">
        <v>50110</v>
      </c>
      <c r="D185" s="43" t="s">
        <v>36</v>
      </c>
      <c r="E185" s="229">
        <v>0</v>
      </c>
      <c r="F185" s="229">
        <f>'102'!K176</f>
        <v>262383</v>
      </c>
      <c r="G185" s="229">
        <f>'102'!N176</f>
        <v>274179</v>
      </c>
      <c r="H185" s="229">
        <f>'102'!R176</f>
        <v>284349</v>
      </c>
      <c r="I185" s="229" t="e">
        <f>#REF!-G185</f>
        <v>#REF!</v>
      </c>
      <c r="J185" s="229">
        <f t="shared" ref="J185:J193" si="60">H185-G185</f>
        <v>10170</v>
      </c>
      <c r="K185" s="229" t="e">
        <f>'102'!#REF!</f>
        <v>#REF!</v>
      </c>
      <c r="L185" s="229" t="e">
        <f t="shared" ref="L185:L193" si="61">K185-H185</f>
        <v>#REF!</v>
      </c>
      <c r="M185" s="229" t="e">
        <f>'102'!#REF!</f>
        <v>#REF!</v>
      </c>
      <c r="N185" s="229" t="e">
        <f t="shared" ref="N185:N193" si="62">M185-H185</f>
        <v>#REF!</v>
      </c>
      <c r="O185" s="229">
        <f>'102'!Z176</f>
        <v>277550</v>
      </c>
      <c r="P185" s="229">
        <f t="shared" ref="P185:P193" si="63">O185-H185</f>
        <v>-6799</v>
      </c>
      <c r="S185" s="229" t="e">
        <f>'102'!#REF!</f>
        <v>#REF!</v>
      </c>
      <c r="T185" s="229" t="e">
        <f>'102'!#REF!</f>
        <v>#REF!</v>
      </c>
      <c r="U185" s="229" t="e">
        <f>'102'!#REF!</f>
        <v>#REF!</v>
      </c>
    </row>
    <row r="186" spans="1:21" ht="12.75" customHeight="1" x14ac:dyDescent="0.2">
      <c r="A186" s="5">
        <v>11331340</v>
      </c>
      <c r="B186" s="555">
        <v>300</v>
      </c>
      <c r="C186" s="42">
        <v>53350</v>
      </c>
      <c r="D186" s="43" t="s">
        <v>150</v>
      </c>
      <c r="E186" s="229">
        <v>0</v>
      </c>
      <c r="F186" s="229">
        <v>625</v>
      </c>
      <c r="G186" s="229">
        <v>625</v>
      </c>
      <c r="H186" s="229">
        <v>585</v>
      </c>
      <c r="I186" s="229" t="e">
        <f>#REF!-G186</f>
        <v>#REF!</v>
      </c>
      <c r="J186" s="229">
        <f t="shared" si="60"/>
        <v>-40</v>
      </c>
      <c r="K186" s="229">
        <v>585</v>
      </c>
      <c r="L186" s="229">
        <f t="shared" si="61"/>
        <v>0</v>
      </c>
      <c r="M186" s="229">
        <v>585</v>
      </c>
      <c r="N186" s="229">
        <f t="shared" si="62"/>
        <v>0</v>
      </c>
      <c r="O186" s="229">
        <f>585-300</f>
        <v>285</v>
      </c>
      <c r="P186" s="229">
        <f t="shared" si="63"/>
        <v>-300</v>
      </c>
      <c r="S186" s="229">
        <v>585</v>
      </c>
      <c r="T186" s="229">
        <v>585</v>
      </c>
      <c r="U186" s="229">
        <v>585</v>
      </c>
    </row>
    <row r="187" spans="1:21" ht="12.75" customHeight="1" x14ac:dyDescent="0.2">
      <c r="A187" s="5">
        <v>11331340</v>
      </c>
      <c r="B187" s="555">
        <v>500</v>
      </c>
      <c r="C187" s="42">
        <v>55520</v>
      </c>
      <c r="D187" s="43" t="s">
        <v>431</v>
      </c>
      <c r="E187" s="378">
        <v>0</v>
      </c>
      <c r="F187" s="378">
        <v>625</v>
      </c>
      <c r="G187" s="378">
        <v>0</v>
      </c>
      <c r="H187" s="378">
        <v>0</v>
      </c>
      <c r="I187" s="229" t="e">
        <f>#REF!-G187</f>
        <v>#REF!</v>
      </c>
      <c r="J187" s="229">
        <f t="shared" si="60"/>
        <v>0</v>
      </c>
      <c r="K187" s="378">
        <v>0</v>
      </c>
      <c r="L187" s="229">
        <f t="shared" si="61"/>
        <v>0</v>
      </c>
      <c r="M187" s="378">
        <v>0</v>
      </c>
      <c r="N187" s="229">
        <f t="shared" si="62"/>
        <v>0</v>
      </c>
      <c r="O187" s="378">
        <v>0</v>
      </c>
      <c r="P187" s="229">
        <f t="shared" si="63"/>
        <v>0</v>
      </c>
      <c r="S187" s="378">
        <v>0</v>
      </c>
      <c r="T187" s="378">
        <v>0</v>
      </c>
      <c r="U187" s="378">
        <v>0</v>
      </c>
    </row>
    <row r="188" spans="1:21" ht="12.75" customHeight="1" x14ac:dyDescent="0.2">
      <c r="A188" s="5">
        <v>11331340</v>
      </c>
      <c r="B188" s="555">
        <v>600</v>
      </c>
      <c r="C188" s="42">
        <v>56615</v>
      </c>
      <c r="D188" s="43" t="s">
        <v>26</v>
      </c>
      <c r="E188" s="378">
        <v>0</v>
      </c>
      <c r="F188" s="378">
        <v>5000</v>
      </c>
      <c r="G188" s="378">
        <v>2000</v>
      </c>
      <c r="H188" s="378">
        <v>2000</v>
      </c>
      <c r="I188" s="229" t="e">
        <f>#REF!-G188</f>
        <v>#REF!</v>
      </c>
      <c r="J188" s="229">
        <f t="shared" si="60"/>
        <v>0</v>
      </c>
      <c r="K188" s="378">
        <v>2000</v>
      </c>
      <c r="L188" s="229">
        <f t="shared" si="61"/>
        <v>0</v>
      </c>
      <c r="M188" s="378">
        <v>2000</v>
      </c>
      <c r="N188" s="229">
        <f t="shared" si="62"/>
        <v>0</v>
      </c>
      <c r="O188" s="378">
        <v>0</v>
      </c>
      <c r="P188" s="229">
        <f t="shared" si="63"/>
        <v>-2000</v>
      </c>
      <c r="S188" s="378">
        <v>2000</v>
      </c>
      <c r="T188" s="378">
        <v>2000</v>
      </c>
      <c r="U188" s="378">
        <v>2000</v>
      </c>
    </row>
    <row r="189" spans="1:21" ht="12.75" customHeight="1" x14ac:dyDescent="0.2">
      <c r="A189" s="5">
        <v>11331340</v>
      </c>
      <c r="B189" s="555">
        <v>600</v>
      </c>
      <c r="C189" s="42">
        <v>56642</v>
      </c>
      <c r="D189" s="43" t="s">
        <v>536</v>
      </c>
      <c r="E189" s="378">
        <v>0</v>
      </c>
      <c r="F189" s="378">
        <v>8000</v>
      </c>
      <c r="G189" s="378">
        <v>8000</v>
      </c>
      <c r="H189" s="378">
        <v>8000</v>
      </c>
      <c r="I189" s="229" t="e">
        <f>#REF!-G189</f>
        <v>#REF!</v>
      </c>
      <c r="J189" s="229">
        <f t="shared" si="60"/>
        <v>0</v>
      </c>
      <c r="K189" s="378">
        <v>8000</v>
      </c>
      <c r="L189" s="229">
        <f t="shared" si="61"/>
        <v>0</v>
      </c>
      <c r="M189" s="378">
        <v>8000</v>
      </c>
      <c r="N189" s="229">
        <f t="shared" si="62"/>
        <v>0</v>
      </c>
      <c r="O189" s="378">
        <v>8000</v>
      </c>
      <c r="P189" s="229">
        <f t="shared" si="63"/>
        <v>0</v>
      </c>
      <c r="S189" s="378">
        <v>8000</v>
      </c>
      <c r="T189" s="378">
        <v>8000</v>
      </c>
      <c r="U189" s="378">
        <v>8000</v>
      </c>
    </row>
    <row r="190" spans="1:21" ht="12.75" customHeight="1" x14ac:dyDescent="0.2">
      <c r="A190" s="5">
        <v>11331340</v>
      </c>
      <c r="B190" s="555">
        <v>600</v>
      </c>
      <c r="C190" s="42">
        <v>56655</v>
      </c>
      <c r="D190" s="43" t="s">
        <v>9</v>
      </c>
      <c r="E190" s="378">
        <v>0</v>
      </c>
      <c r="F190" s="378">
        <v>4000</v>
      </c>
      <c r="G190" s="378">
        <v>4000</v>
      </c>
      <c r="H190" s="378">
        <v>4000</v>
      </c>
      <c r="I190" s="229" t="e">
        <f>#REF!-G190</f>
        <v>#REF!</v>
      </c>
      <c r="J190" s="229">
        <f t="shared" si="60"/>
        <v>0</v>
      </c>
      <c r="K190" s="378">
        <v>4000</v>
      </c>
      <c r="L190" s="229">
        <f t="shared" si="61"/>
        <v>0</v>
      </c>
      <c r="M190" s="378">
        <v>4000</v>
      </c>
      <c r="N190" s="229">
        <f t="shared" si="62"/>
        <v>0</v>
      </c>
      <c r="O190" s="378">
        <v>4000</v>
      </c>
      <c r="P190" s="229">
        <f t="shared" si="63"/>
        <v>0</v>
      </c>
      <c r="S190" s="378">
        <v>4000</v>
      </c>
      <c r="T190" s="378">
        <v>4000</v>
      </c>
      <c r="U190" s="378">
        <v>4000</v>
      </c>
    </row>
    <row r="191" spans="1:21" ht="12.75" customHeight="1" x14ac:dyDescent="0.2">
      <c r="A191" s="5">
        <v>11331340</v>
      </c>
      <c r="B191" s="555">
        <v>600</v>
      </c>
      <c r="C191" s="42">
        <v>56694</v>
      </c>
      <c r="D191" s="43" t="s">
        <v>376</v>
      </c>
      <c r="E191" s="378">
        <v>0</v>
      </c>
      <c r="F191" s="378">
        <v>15000</v>
      </c>
      <c r="G191" s="378">
        <v>15000</v>
      </c>
      <c r="H191" s="378">
        <v>10000</v>
      </c>
      <c r="I191" s="229" t="e">
        <f>#REF!-G191</f>
        <v>#REF!</v>
      </c>
      <c r="J191" s="229">
        <f t="shared" si="60"/>
        <v>-5000</v>
      </c>
      <c r="K191" s="378">
        <v>10000</v>
      </c>
      <c r="L191" s="229">
        <f t="shared" si="61"/>
        <v>0</v>
      </c>
      <c r="M191" s="378">
        <v>10000</v>
      </c>
      <c r="N191" s="229">
        <f t="shared" si="62"/>
        <v>0</v>
      </c>
      <c r="O191" s="378">
        <v>10000</v>
      </c>
      <c r="P191" s="229">
        <f t="shared" si="63"/>
        <v>0</v>
      </c>
      <c r="S191" s="378">
        <v>10000</v>
      </c>
      <c r="T191" s="378">
        <v>10000</v>
      </c>
      <c r="U191" s="378">
        <v>10000</v>
      </c>
    </row>
    <row r="192" spans="1:21" ht="12.75" customHeight="1" x14ac:dyDescent="0.2">
      <c r="A192" s="5">
        <v>11331340</v>
      </c>
      <c r="B192" s="555">
        <v>600</v>
      </c>
      <c r="C192" s="42">
        <v>56696</v>
      </c>
      <c r="D192" s="45" t="s">
        <v>299</v>
      </c>
      <c r="E192" s="496">
        <v>0</v>
      </c>
      <c r="F192" s="496">
        <v>130000</v>
      </c>
      <c r="G192" s="496">
        <v>130000</v>
      </c>
      <c r="H192" s="496">
        <v>98582</v>
      </c>
      <c r="I192" s="497" t="e">
        <f>#REF!-G192</f>
        <v>#REF!</v>
      </c>
      <c r="J192" s="497">
        <f t="shared" si="60"/>
        <v>-31418</v>
      </c>
      <c r="K192" s="496">
        <v>98582</v>
      </c>
      <c r="L192" s="497">
        <f t="shared" si="61"/>
        <v>0</v>
      </c>
      <c r="M192" s="496">
        <v>50000</v>
      </c>
      <c r="N192" s="497">
        <f t="shared" si="62"/>
        <v>-48582</v>
      </c>
      <c r="O192" s="496">
        <v>20000</v>
      </c>
      <c r="P192" s="497">
        <f t="shared" si="63"/>
        <v>-78582</v>
      </c>
      <c r="Q192" s="497"/>
      <c r="R192" s="497"/>
      <c r="S192" s="496">
        <v>98582</v>
      </c>
      <c r="T192" s="496">
        <v>98582</v>
      </c>
      <c r="U192" s="496">
        <v>98582</v>
      </c>
    </row>
    <row r="193" spans="2:21" ht="12.75" customHeight="1" x14ac:dyDescent="0.2">
      <c r="E193" s="378">
        <f t="shared" ref="E193" si="64">SUM(E185:E192)</f>
        <v>0</v>
      </c>
      <c r="F193" s="378">
        <f>SUM(F185:F192)</f>
        <v>425633</v>
      </c>
      <c r="G193" s="378">
        <f>SUM(G185:G192)</f>
        <v>433804</v>
      </c>
      <c r="H193" s="378">
        <f>SUM(H185:H192)</f>
        <v>407516</v>
      </c>
      <c r="I193" s="229" t="e">
        <f>#REF!-G193</f>
        <v>#REF!</v>
      </c>
      <c r="J193" s="229">
        <f t="shared" si="60"/>
        <v>-26288</v>
      </c>
      <c r="K193" s="378" t="e">
        <f>SUM(K185:K192)</f>
        <v>#REF!</v>
      </c>
      <c r="L193" s="229" t="e">
        <f t="shared" si="61"/>
        <v>#REF!</v>
      </c>
      <c r="M193" s="378" t="e">
        <f>SUM(M185:M192)</f>
        <v>#REF!</v>
      </c>
      <c r="N193" s="229" t="e">
        <f t="shared" si="62"/>
        <v>#REF!</v>
      </c>
      <c r="O193" s="378">
        <f>SUM(O185:O192)</f>
        <v>319835</v>
      </c>
      <c r="P193" s="229">
        <f t="shared" si="63"/>
        <v>-87681</v>
      </c>
      <c r="S193" s="378" t="e">
        <f>SUM(S185:S192)</f>
        <v>#REF!</v>
      </c>
      <c r="T193" s="378" t="e">
        <f>SUM(T185:T192)</f>
        <v>#REF!</v>
      </c>
      <c r="U193" s="378" t="e">
        <f>SUM(U185:U192)</f>
        <v>#REF!</v>
      </c>
    </row>
    <row r="194" spans="2:21" x14ac:dyDescent="0.2">
      <c r="C194" s="92" t="s">
        <v>315</v>
      </c>
      <c r="E194" s="378"/>
      <c r="F194" s="378"/>
      <c r="G194" s="378"/>
      <c r="H194" s="378"/>
      <c r="K194" s="378"/>
      <c r="M194" s="378"/>
      <c r="O194" s="378"/>
      <c r="S194" s="378"/>
      <c r="T194" s="378"/>
      <c r="U194" s="378"/>
    </row>
    <row r="195" spans="2:21" ht="12.75" customHeight="1" x14ac:dyDescent="0.2">
      <c r="B195" s="555">
        <v>100</v>
      </c>
      <c r="C195" s="51" t="s">
        <v>317</v>
      </c>
      <c r="D195" s="52" t="s">
        <v>339</v>
      </c>
      <c r="E195" s="378">
        <f t="shared" ref="E195:G201" si="65">SUMIF($B$163:$B$193,$B195,E$163:E$193)</f>
        <v>1369406</v>
      </c>
      <c r="F195" s="378">
        <f t="shared" si="65"/>
        <v>1654142</v>
      </c>
      <c r="G195" s="378">
        <f t="shared" si="65"/>
        <v>1665938</v>
      </c>
      <c r="H195" s="378">
        <f t="shared" ref="H195:H201" si="66">SUMIF($B$163:$B$193,$B195,H$163:H$193)</f>
        <v>1812125</v>
      </c>
      <c r="I195" s="229" t="e">
        <f>#REF!-G195</f>
        <v>#REF!</v>
      </c>
      <c r="J195" s="229">
        <f t="shared" ref="J195:J202" si="67">H195-G195</f>
        <v>146187</v>
      </c>
      <c r="K195" s="378" t="e">
        <f t="shared" ref="K195:U201" si="68">SUMIF($B$163:$B$193,$B195,K$163:K$193)</f>
        <v>#REF!</v>
      </c>
      <c r="L195" s="229" t="e">
        <f t="shared" ref="L195:L202" si="69">K195-H195</f>
        <v>#REF!</v>
      </c>
      <c r="M195" s="378" t="e">
        <f t="shared" si="68"/>
        <v>#REF!</v>
      </c>
      <c r="N195" s="229" t="e">
        <f t="shared" ref="N195:N202" si="70">M195-H195</f>
        <v>#REF!</v>
      </c>
      <c r="O195" s="378">
        <f t="shared" si="68"/>
        <v>1807024</v>
      </c>
      <c r="P195" s="229">
        <f t="shared" ref="P195:P202" si="71">O195-H195</f>
        <v>-5101</v>
      </c>
      <c r="S195" s="378" t="e">
        <f t="shared" si="68"/>
        <v>#REF!</v>
      </c>
      <c r="T195" s="378" t="e">
        <f t="shared" si="68"/>
        <v>#REF!</v>
      </c>
      <c r="U195" s="378" t="e">
        <f t="shared" si="68"/>
        <v>#REF!</v>
      </c>
    </row>
    <row r="196" spans="2:21" ht="12.75" customHeight="1" x14ac:dyDescent="0.2">
      <c r="B196" s="555">
        <v>101</v>
      </c>
      <c r="C196" s="51">
        <v>50130</v>
      </c>
      <c r="D196" s="52" t="s">
        <v>37</v>
      </c>
      <c r="E196" s="378">
        <f t="shared" si="65"/>
        <v>1025</v>
      </c>
      <c r="F196" s="378">
        <f t="shared" si="65"/>
        <v>1025</v>
      </c>
      <c r="G196" s="378">
        <f t="shared" si="65"/>
        <v>1000</v>
      </c>
      <c r="H196" s="378">
        <f t="shared" si="66"/>
        <v>0</v>
      </c>
      <c r="I196" s="229" t="e">
        <f>#REF!-G196</f>
        <v>#REF!</v>
      </c>
      <c r="J196" s="229">
        <f t="shared" si="67"/>
        <v>-1000</v>
      </c>
      <c r="K196" s="378">
        <f t="shared" si="68"/>
        <v>0</v>
      </c>
      <c r="L196" s="229">
        <f t="shared" si="69"/>
        <v>0</v>
      </c>
      <c r="M196" s="378">
        <f t="shared" si="68"/>
        <v>0</v>
      </c>
      <c r="N196" s="229">
        <f t="shared" si="70"/>
        <v>0</v>
      </c>
      <c r="O196" s="378">
        <f t="shared" si="68"/>
        <v>0</v>
      </c>
      <c r="P196" s="229">
        <f t="shared" si="71"/>
        <v>0</v>
      </c>
      <c r="S196" s="378">
        <f t="shared" si="68"/>
        <v>0</v>
      </c>
      <c r="T196" s="378">
        <f t="shared" si="68"/>
        <v>0</v>
      </c>
      <c r="U196" s="378">
        <f t="shared" si="68"/>
        <v>0</v>
      </c>
    </row>
    <row r="197" spans="2:21" ht="12.75" customHeight="1" x14ac:dyDescent="0.2">
      <c r="B197" s="555">
        <v>200</v>
      </c>
      <c r="C197" s="51">
        <v>52000</v>
      </c>
      <c r="D197" s="52" t="s">
        <v>373</v>
      </c>
      <c r="E197" s="378">
        <f t="shared" si="65"/>
        <v>0</v>
      </c>
      <c r="F197" s="378">
        <f t="shared" si="65"/>
        <v>0</v>
      </c>
      <c r="G197" s="378">
        <f t="shared" si="65"/>
        <v>0</v>
      </c>
      <c r="H197" s="378">
        <f t="shared" si="66"/>
        <v>0</v>
      </c>
      <c r="I197" s="229" t="e">
        <f>#REF!-G197</f>
        <v>#REF!</v>
      </c>
      <c r="J197" s="229">
        <f t="shared" si="67"/>
        <v>0</v>
      </c>
      <c r="K197" s="378">
        <f t="shared" si="68"/>
        <v>0</v>
      </c>
      <c r="L197" s="229">
        <f t="shared" si="69"/>
        <v>0</v>
      </c>
      <c r="M197" s="378">
        <f t="shared" si="68"/>
        <v>0</v>
      </c>
      <c r="N197" s="229">
        <f t="shared" si="70"/>
        <v>0</v>
      </c>
      <c r="O197" s="378">
        <f t="shared" si="68"/>
        <v>0</v>
      </c>
      <c r="P197" s="229">
        <f t="shared" si="71"/>
        <v>0</v>
      </c>
      <c r="S197" s="378">
        <f t="shared" si="68"/>
        <v>0</v>
      </c>
      <c r="T197" s="378">
        <f t="shared" si="68"/>
        <v>0</v>
      </c>
      <c r="U197" s="378">
        <f t="shared" si="68"/>
        <v>0</v>
      </c>
    </row>
    <row r="198" spans="2:21" ht="12.75" customHeight="1" x14ac:dyDescent="0.2">
      <c r="B198" s="555">
        <v>300</v>
      </c>
      <c r="C198" s="51" t="s">
        <v>86</v>
      </c>
      <c r="D198" s="52" t="s">
        <v>457</v>
      </c>
      <c r="E198" s="378">
        <f t="shared" si="65"/>
        <v>1000</v>
      </c>
      <c r="F198" s="378">
        <f t="shared" si="65"/>
        <v>1625</v>
      </c>
      <c r="G198" s="378">
        <f t="shared" si="65"/>
        <v>1625</v>
      </c>
      <c r="H198" s="378">
        <f t="shared" si="66"/>
        <v>1585</v>
      </c>
      <c r="I198" s="229" t="e">
        <f>#REF!-G198</f>
        <v>#REF!</v>
      </c>
      <c r="J198" s="229">
        <f t="shared" si="67"/>
        <v>-40</v>
      </c>
      <c r="K198" s="378">
        <f t="shared" si="68"/>
        <v>1585</v>
      </c>
      <c r="L198" s="229">
        <f t="shared" si="69"/>
        <v>0</v>
      </c>
      <c r="M198" s="378">
        <f t="shared" si="68"/>
        <v>1585</v>
      </c>
      <c r="N198" s="229">
        <f t="shared" si="70"/>
        <v>0</v>
      </c>
      <c r="O198" s="378">
        <f t="shared" si="68"/>
        <v>1285</v>
      </c>
      <c r="P198" s="229">
        <f t="shared" si="71"/>
        <v>-300</v>
      </c>
      <c r="S198" s="378">
        <f t="shared" si="68"/>
        <v>1585</v>
      </c>
      <c r="T198" s="378">
        <f t="shared" si="68"/>
        <v>1585</v>
      </c>
      <c r="U198" s="378">
        <f t="shared" si="68"/>
        <v>1585</v>
      </c>
    </row>
    <row r="199" spans="2:21" ht="12.75" customHeight="1" x14ac:dyDescent="0.2">
      <c r="B199" s="555">
        <v>400</v>
      </c>
      <c r="C199" s="51" t="s">
        <v>574</v>
      </c>
      <c r="D199" s="52" t="s">
        <v>239</v>
      </c>
      <c r="E199" s="378">
        <f t="shared" si="65"/>
        <v>5000</v>
      </c>
      <c r="F199" s="378">
        <f t="shared" si="65"/>
        <v>5000</v>
      </c>
      <c r="G199" s="378">
        <f t="shared" si="65"/>
        <v>0</v>
      </c>
      <c r="H199" s="378">
        <f t="shared" si="66"/>
        <v>0</v>
      </c>
      <c r="I199" s="229" t="e">
        <f>#REF!-G199</f>
        <v>#REF!</v>
      </c>
      <c r="J199" s="229">
        <f t="shared" si="67"/>
        <v>0</v>
      </c>
      <c r="K199" s="378">
        <f t="shared" si="68"/>
        <v>0</v>
      </c>
      <c r="L199" s="229">
        <f t="shared" si="69"/>
        <v>0</v>
      </c>
      <c r="M199" s="378">
        <f t="shared" si="68"/>
        <v>0</v>
      </c>
      <c r="N199" s="229">
        <f t="shared" si="70"/>
        <v>0</v>
      </c>
      <c r="O199" s="378">
        <f t="shared" si="68"/>
        <v>0</v>
      </c>
      <c r="P199" s="229">
        <f t="shared" si="71"/>
        <v>0</v>
      </c>
      <c r="S199" s="378">
        <f t="shared" si="68"/>
        <v>0</v>
      </c>
      <c r="T199" s="378">
        <f t="shared" si="68"/>
        <v>0</v>
      </c>
      <c r="U199" s="378">
        <f t="shared" si="68"/>
        <v>0</v>
      </c>
    </row>
    <row r="200" spans="2:21" ht="12.75" customHeight="1" x14ac:dyDescent="0.2">
      <c r="B200" s="555">
        <v>500</v>
      </c>
      <c r="C200" s="51" t="s">
        <v>132</v>
      </c>
      <c r="D200" s="52" t="s">
        <v>340</v>
      </c>
      <c r="E200" s="378">
        <f t="shared" si="65"/>
        <v>32500</v>
      </c>
      <c r="F200" s="378">
        <f t="shared" si="65"/>
        <v>33125</v>
      </c>
      <c r="G200" s="378">
        <f t="shared" si="65"/>
        <v>25000</v>
      </c>
      <c r="H200" s="378">
        <f t="shared" si="66"/>
        <v>25000</v>
      </c>
      <c r="I200" s="229" t="e">
        <f>#REF!-G200</f>
        <v>#REF!</v>
      </c>
      <c r="J200" s="229">
        <f t="shared" si="67"/>
        <v>0</v>
      </c>
      <c r="K200" s="378">
        <f t="shared" si="68"/>
        <v>25000</v>
      </c>
      <c r="L200" s="229">
        <f t="shared" si="69"/>
        <v>0</v>
      </c>
      <c r="M200" s="378">
        <f t="shared" si="68"/>
        <v>25000</v>
      </c>
      <c r="N200" s="229">
        <f t="shared" si="70"/>
        <v>0</v>
      </c>
      <c r="O200" s="378">
        <f t="shared" si="68"/>
        <v>25000</v>
      </c>
      <c r="P200" s="229">
        <f t="shared" si="71"/>
        <v>0</v>
      </c>
      <c r="S200" s="378">
        <f t="shared" si="68"/>
        <v>25000</v>
      </c>
      <c r="T200" s="378">
        <f t="shared" si="68"/>
        <v>25000</v>
      </c>
      <c r="U200" s="378">
        <f t="shared" si="68"/>
        <v>25000</v>
      </c>
    </row>
    <row r="201" spans="2:21" ht="12.75" customHeight="1" x14ac:dyDescent="0.2">
      <c r="B201" s="555">
        <v>600</v>
      </c>
      <c r="C201" s="51" t="s">
        <v>341</v>
      </c>
      <c r="D201" s="53" t="s">
        <v>342</v>
      </c>
      <c r="E201" s="496">
        <f t="shared" si="65"/>
        <v>659205</v>
      </c>
      <c r="F201" s="496">
        <f t="shared" si="65"/>
        <v>821289</v>
      </c>
      <c r="G201" s="496">
        <f t="shared" si="65"/>
        <v>1008600</v>
      </c>
      <c r="H201" s="496">
        <f t="shared" si="66"/>
        <v>934682</v>
      </c>
      <c r="I201" s="497" t="e">
        <f>#REF!-G201</f>
        <v>#REF!</v>
      </c>
      <c r="J201" s="497">
        <f t="shared" si="67"/>
        <v>-73918</v>
      </c>
      <c r="K201" s="496">
        <f t="shared" si="68"/>
        <v>934682</v>
      </c>
      <c r="L201" s="497">
        <f t="shared" si="69"/>
        <v>0</v>
      </c>
      <c r="M201" s="496">
        <f t="shared" si="68"/>
        <v>593814</v>
      </c>
      <c r="N201" s="497">
        <f t="shared" si="70"/>
        <v>-340868</v>
      </c>
      <c r="O201" s="496">
        <f t="shared" si="68"/>
        <v>834100</v>
      </c>
      <c r="P201" s="497">
        <f t="shared" si="71"/>
        <v>-100582</v>
      </c>
      <c r="Q201" s="497"/>
      <c r="R201" s="497"/>
      <c r="S201" s="496">
        <f t="shared" si="68"/>
        <v>934682</v>
      </c>
      <c r="T201" s="496">
        <f t="shared" si="68"/>
        <v>934682</v>
      </c>
      <c r="U201" s="496">
        <f t="shared" si="68"/>
        <v>934682</v>
      </c>
    </row>
    <row r="202" spans="2:21" ht="12.75" customHeight="1" x14ac:dyDescent="0.2">
      <c r="D202" s="48" t="s">
        <v>70</v>
      </c>
      <c r="E202" s="378">
        <f t="shared" ref="E202" si="72">SUM(E195:E201)</f>
        <v>2068136</v>
      </c>
      <c r="F202" s="378">
        <f>SUM(F195:F201)</f>
        <v>2516206</v>
      </c>
      <c r="G202" s="378">
        <f>SUM(G195:G201)</f>
        <v>2702163</v>
      </c>
      <c r="H202" s="378">
        <f>SUM(H195:H201)</f>
        <v>2773392</v>
      </c>
      <c r="I202" s="229" t="e">
        <f>#REF!-G202</f>
        <v>#REF!</v>
      </c>
      <c r="J202" s="229">
        <f t="shared" si="67"/>
        <v>71229</v>
      </c>
      <c r="K202" s="378" t="e">
        <f>SUM(K195:K201)</f>
        <v>#REF!</v>
      </c>
      <c r="L202" s="229" t="e">
        <f t="shared" si="69"/>
        <v>#REF!</v>
      </c>
      <c r="M202" s="378" t="e">
        <f>SUM(M195:M201)</f>
        <v>#REF!</v>
      </c>
      <c r="N202" s="229" t="e">
        <f t="shared" si="70"/>
        <v>#REF!</v>
      </c>
      <c r="O202" s="378">
        <f>SUM(O195:O201)</f>
        <v>2667409</v>
      </c>
      <c r="P202" s="229">
        <f t="shared" si="71"/>
        <v>-105983</v>
      </c>
      <c r="S202" s="378" t="e">
        <f>SUM(S195:S201)</f>
        <v>#REF!</v>
      </c>
      <c r="T202" s="378" t="e">
        <f>SUM(T195:T201)</f>
        <v>#REF!</v>
      </c>
      <c r="U202" s="378" t="e">
        <f>SUM(U195:U201)</f>
        <v>#REF!</v>
      </c>
    </row>
    <row r="203" spans="2:21" ht="12.75" customHeight="1" x14ac:dyDescent="0.2">
      <c r="E203" s="378"/>
      <c r="F203" s="378"/>
      <c r="G203" s="378"/>
      <c r="H203" s="378"/>
      <c r="I203" s="530" t="e">
        <f>I202/G202</f>
        <v>#REF!</v>
      </c>
      <c r="J203" s="536">
        <f>J202/G202</f>
        <v>2.6359993827167347E-2</v>
      </c>
      <c r="K203" s="378"/>
      <c r="L203" s="530" t="e">
        <f>L202/#REF!</f>
        <v>#REF!</v>
      </c>
      <c r="M203" s="550" t="e">
        <f>(M202-H202)/H202</f>
        <v>#REF!</v>
      </c>
      <c r="N203" s="530" t="e">
        <f>N202/I202</f>
        <v>#REF!</v>
      </c>
      <c r="O203" s="378"/>
      <c r="P203" s="565">
        <f>P202/H202</f>
        <v>-3.8214215660822559E-2</v>
      </c>
      <c r="Q203" s="549"/>
      <c r="R203" s="549"/>
      <c r="S203" s="378"/>
      <c r="T203" s="378"/>
      <c r="U203" s="378"/>
    </row>
    <row r="204" spans="2:21" ht="18" customHeight="1" x14ac:dyDescent="0.2">
      <c r="B204" s="5"/>
      <c r="C204" s="5"/>
      <c r="D204" s="391" t="s">
        <v>123</v>
      </c>
      <c r="E204" s="507" t="s">
        <v>784</v>
      </c>
      <c r="F204" s="507" t="s">
        <v>783</v>
      </c>
      <c r="G204" s="507" t="s">
        <v>1035</v>
      </c>
      <c r="H204" s="507" t="s">
        <v>1130</v>
      </c>
      <c r="I204" s="389"/>
      <c r="J204" s="389"/>
      <c r="K204" s="544" t="s">
        <v>1220</v>
      </c>
      <c r="L204" s="389"/>
      <c r="M204" s="544" t="s">
        <v>1220</v>
      </c>
      <c r="N204" s="389"/>
      <c r="O204" s="544" t="s">
        <v>1220</v>
      </c>
      <c r="P204" s="389"/>
      <c r="Q204" s="389"/>
      <c r="R204" s="389"/>
      <c r="S204" s="506" t="s">
        <v>1130</v>
      </c>
      <c r="T204" s="506" t="s">
        <v>1130</v>
      </c>
      <c r="U204" s="506" t="s">
        <v>1130</v>
      </c>
    </row>
    <row r="205" spans="2:21" ht="28.5" customHeight="1" x14ac:dyDescent="0.25">
      <c r="B205" s="5"/>
      <c r="C205" s="5"/>
      <c r="D205" s="561" t="s">
        <v>577</v>
      </c>
      <c r="E205" s="507" t="s">
        <v>412</v>
      </c>
      <c r="F205" s="507" t="s">
        <v>412</v>
      </c>
      <c r="G205" s="507" t="s">
        <v>412</v>
      </c>
      <c r="H205" s="507" t="s">
        <v>1457</v>
      </c>
      <c r="I205" s="389"/>
      <c r="J205" s="389"/>
      <c r="K205" s="541" t="s">
        <v>472</v>
      </c>
      <c r="L205" s="389"/>
      <c r="M205" s="541" t="s">
        <v>472</v>
      </c>
      <c r="N205" s="389"/>
      <c r="O205" s="541" t="s">
        <v>1456</v>
      </c>
      <c r="P205" s="389"/>
      <c r="Q205" s="389"/>
      <c r="R205" s="389"/>
      <c r="S205" s="508" t="s">
        <v>1457</v>
      </c>
      <c r="T205" s="508" t="s">
        <v>1457</v>
      </c>
      <c r="U205" s="508" t="s">
        <v>1457</v>
      </c>
    </row>
    <row r="206" spans="2:21" ht="28.5" customHeight="1" x14ac:dyDescent="0.2">
      <c r="B206" s="5"/>
      <c r="C206" s="5"/>
      <c r="D206" s="563" t="s">
        <v>324</v>
      </c>
      <c r="E206" s="389">
        <v>18</v>
      </c>
      <c r="F206" s="388">
        <v>21</v>
      </c>
      <c r="G206" s="388">
        <v>21</v>
      </c>
      <c r="H206" s="388">
        <f>'102'!R182</f>
        <v>21</v>
      </c>
      <c r="I206" s="389"/>
      <c r="J206" s="389"/>
      <c r="K206" s="388" t="e">
        <f>'102'!#REF!</f>
        <v>#REF!</v>
      </c>
      <c r="L206" s="389"/>
      <c r="M206" s="388" t="e">
        <f>'102'!#REF!</f>
        <v>#REF!</v>
      </c>
      <c r="N206" s="389"/>
      <c r="O206" s="388">
        <f>'102'!Z182</f>
        <v>21</v>
      </c>
      <c r="P206" s="389"/>
      <c r="Q206" s="389"/>
      <c r="R206" s="389"/>
      <c r="S206" s="392" t="e">
        <f>'102'!#REF!</f>
        <v>#REF!</v>
      </c>
      <c r="T206" s="392" t="e">
        <f>'102'!#REF!</f>
        <v>#REF!</v>
      </c>
      <c r="U206" s="392" t="e">
        <f>'102'!#REF!</f>
        <v>#REF!</v>
      </c>
    </row>
    <row r="207" spans="2:21" ht="12.75" customHeight="1" x14ac:dyDescent="0.2">
      <c r="B207" s="5"/>
      <c r="C207" s="5"/>
      <c r="D207" s="563" t="s">
        <v>164</v>
      </c>
      <c r="E207" s="389">
        <v>0</v>
      </c>
      <c r="F207" s="389">
        <v>0</v>
      </c>
      <c r="G207" s="389">
        <v>0</v>
      </c>
      <c r="H207" s="389">
        <v>0</v>
      </c>
      <c r="I207" s="389"/>
      <c r="J207" s="389"/>
      <c r="K207" s="389">
        <v>0</v>
      </c>
      <c r="L207" s="389"/>
      <c r="M207" s="389">
        <v>0</v>
      </c>
      <c r="N207" s="389"/>
      <c r="O207" s="389">
        <v>0</v>
      </c>
      <c r="P207" s="389"/>
      <c r="Q207" s="389"/>
      <c r="R207" s="389"/>
      <c r="S207" s="393">
        <v>0</v>
      </c>
      <c r="T207" s="393">
        <v>0</v>
      </c>
      <c r="U207" s="393">
        <v>0</v>
      </c>
    </row>
    <row r="208" spans="2:21" ht="12.75" customHeight="1" x14ac:dyDescent="0.2">
      <c r="B208" s="5"/>
      <c r="C208" s="5"/>
      <c r="D208" s="563" t="s">
        <v>624</v>
      </c>
      <c r="E208" s="389">
        <v>0</v>
      </c>
      <c r="F208" s="389">
        <v>0</v>
      </c>
      <c r="G208" s="389">
        <v>0</v>
      </c>
      <c r="H208" s="389">
        <v>0</v>
      </c>
      <c r="I208" s="389"/>
      <c r="J208" s="389"/>
      <c r="K208" s="389">
        <v>0</v>
      </c>
      <c r="L208" s="389"/>
      <c r="M208" s="389">
        <v>0</v>
      </c>
      <c r="N208" s="389"/>
      <c r="O208" s="389">
        <v>0</v>
      </c>
      <c r="P208" s="389"/>
      <c r="Q208" s="389"/>
      <c r="R208" s="389"/>
      <c r="S208" s="393">
        <v>0</v>
      </c>
      <c r="T208" s="393">
        <v>0</v>
      </c>
      <c r="U208" s="393">
        <v>0</v>
      </c>
    </row>
    <row r="209" spans="1:21" ht="12.75" customHeight="1" x14ac:dyDescent="0.2">
      <c r="B209" s="5"/>
      <c r="C209" s="5"/>
      <c r="D209" s="391"/>
      <c r="E209" s="388"/>
      <c r="F209" s="388"/>
      <c r="G209" s="388"/>
      <c r="H209" s="388"/>
      <c r="I209" s="389"/>
      <c r="J209" s="389"/>
      <c r="K209" s="388"/>
      <c r="L209" s="389"/>
      <c r="M209" s="388"/>
      <c r="N209" s="389"/>
      <c r="O209" s="388"/>
      <c r="P209" s="389"/>
      <c r="Q209" s="389"/>
      <c r="R209" s="389"/>
      <c r="S209" s="392"/>
      <c r="T209" s="392"/>
      <c r="U209" s="392"/>
    </row>
    <row r="210" spans="1:21" ht="15.75" customHeight="1" x14ac:dyDescent="0.25">
      <c r="B210" s="5"/>
      <c r="C210" s="5"/>
      <c r="D210" s="562" t="s">
        <v>625</v>
      </c>
      <c r="E210" s="388"/>
      <c r="F210" s="388"/>
      <c r="G210" s="388"/>
      <c r="H210" s="388"/>
      <c r="I210" s="389"/>
      <c r="J210" s="389"/>
      <c r="K210" s="388"/>
      <c r="L210" s="389"/>
      <c r="M210" s="388"/>
      <c r="N210" s="389"/>
      <c r="O210" s="388"/>
      <c r="P210" s="389"/>
      <c r="Q210" s="389"/>
      <c r="R210" s="389"/>
      <c r="S210" s="392"/>
      <c r="T210" s="392"/>
      <c r="U210" s="392"/>
    </row>
    <row r="211" spans="1:21" ht="44.25" customHeight="1" x14ac:dyDescent="0.2">
      <c r="B211" s="5"/>
      <c r="C211" s="5"/>
      <c r="D211" s="638" t="s">
        <v>1514</v>
      </c>
      <c r="E211" s="638"/>
      <c r="F211" s="638"/>
      <c r="G211" s="638"/>
      <c r="H211" s="638"/>
      <c r="I211" s="638"/>
      <c r="J211" s="638"/>
      <c r="K211" s="638"/>
      <c r="L211" s="638"/>
      <c r="M211" s="638"/>
      <c r="N211" s="638"/>
      <c r="O211" s="638"/>
      <c r="P211" s="388"/>
      <c r="Q211" s="388"/>
      <c r="R211" s="388"/>
      <c r="S211" s="5"/>
      <c r="T211" s="5"/>
      <c r="U211" s="5"/>
    </row>
    <row r="212" spans="1:21" ht="14.25" x14ac:dyDescent="0.2">
      <c r="B212" s="5"/>
      <c r="C212" s="5"/>
      <c r="D212" s="495"/>
      <c r="E212" s="513"/>
      <c r="F212" s="513"/>
      <c r="G212" s="513"/>
      <c r="H212" s="513"/>
      <c r="I212" s="389"/>
      <c r="J212" s="389"/>
      <c r="K212" s="513"/>
      <c r="L212" s="389"/>
      <c r="M212" s="513"/>
      <c r="N212" s="389"/>
      <c r="O212" s="513"/>
      <c r="P212" s="389"/>
      <c r="Q212" s="389"/>
      <c r="R212" s="389"/>
      <c r="S212" s="513"/>
      <c r="T212" s="513"/>
      <c r="U212" s="513"/>
    </row>
    <row r="213" spans="1:21" ht="12.75" customHeight="1" x14ac:dyDescent="0.2">
      <c r="B213" s="5"/>
      <c r="C213" s="5"/>
      <c r="D213" s="5"/>
      <c r="E213" s="228"/>
      <c r="F213" s="228"/>
      <c r="G213" s="228"/>
      <c r="H213" s="228"/>
      <c r="K213" s="228"/>
      <c r="M213" s="228"/>
      <c r="O213" s="228"/>
      <c r="S213" s="228"/>
      <c r="T213" s="228"/>
      <c r="U213" s="228"/>
    </row>
    <row r="214" spans="1:21" ht="12.75" customHeight="1" x14ac:dyDescent="0.2">
      <c r="E214" s="378"/>
      <c r="F214" s="378"/>
      <c r="G214" s="378"/>
      <c r="H214" s="378"/>
      <c r="K214" s="378"/>
      <c r="M214" s="378"/>
      <c r="O214" s="378"/>
      <c r="S214" s="378"/>
      <c r="T214" s="378"/>
      <c r="U214" s="378"/>
    </row>
    <row r="215" spans="1:21" ht="18" customHeight="1" x14ac:dyDescent="0.25">
      <c r="C215" s="61" t="s">
        <v>382</v>
      </c>
      <c r="E215" s="378"/>
      <c r="F215" s="378"/>
      <c r="G215" s="378"/>
      <c r="H215" s="378"/>
      <c r="K215" s="378"/>
      <c r="M215" s="378"/>
      <c r="O215" s="378"/>
      <c r="S215" s="378"/>
      <c r="T215" s="378"/>
      <c r="U215" s="378"/>
    </row>
    <row r="216" spans="1:21" ht="12.75" customHeight="1" x14ac:dyDescent="0.2">
      <c r="E216" s="378"/>
      <c r="F216" s="378"/>
      <c r="G216" s="378"/>
      <c r="H216" s="378"/>
      <c r="K216" s="378"/>
      <c r="M216" s="378"/>
      <c r="O216" s="378"/>
      <c r="S216" s="378"/>
      <c r="T216" s="378"/>
      <c r="U216" s="378"/>
    </row>
    <row r="217" spans="1:21" ht="12.75" customHeight="1" x14ac:dyDescent="0.2">
      <c r="C217" s="41" t="s">
        <v>310</v>
      </c>
      <c r="E217" s="378"/>
      <c r="F217" s="378"/>
      <c r="G217" s="378"/>
      <c r="H217" s="378"/>
      <c r="K217" s="378"/>
      <c r="M217" s="378"/>
      <c r="O217" s="378"/>
      <c r="S217" s="378"/>
      <c r="T217" s="378"/>
      <c r="U217" s="378"/>
    </row>
    <row r="218" spans="1:21" ht="23.25" customHeight="1" x14ac:dyDescent="0.2">
      <c r="A218" s="5">
        <v>11371010</v>
      </c>
      <c r="B218" s="555">
        <v>100</v>
      </c>
      <c r="C218" s="42">
        <v>50110</v>
      </c>
      <c r="D218" s="43" t="s">
        <v>36</v>
      </c>
      <c r="E218" s="229">
        <f>'102'!H195</f>
        <v>495112</v>
      </c>
      <c r="F218" s="229">
        <f>'102'!K195</f>
        <v>330009</v>
      </c>
      <c r="G218" s="229">
        <f>'102'!N195</f>
        <v>336585</v>
      </c>
      <c r="H218" s="229">
        <f>'102'!R195</f>
        <v>371059</v>
      </c>
      <c r="I218" s="229" t="e">
        <f>#REF!-G218</f>
        <v>#REF!</v>
      </c>
      <c r="J218" s="229">
        <f>H218-G218</f>
        <v>34474</v>
      </c>
      <c r="K218" s="229" t="e">
        <f>'102'!#REF!</f>
        <v>#REF!</v>
      </c>
      <c r="L218" s="229" t="e">
        <f t="shared" ref="L218:L233" si="73">K218-H218</f>
        <v>#REF!</v>
      </c>
      <c r="M218" s="229" t="e">
        <f>'102'!#REF!</f>
        <v>#REF!</v>
      </c>
      <c r="N218" s="229" t="e">
        <f t="shared" ref="N218:N233" si="74">M218-H218</f>
        <v>#REF!</v>
      </c>
      <c r="O218" s="229">
        <f>'102'!Z195</f>
        <v>356337</v>
      </c>
      <c r="P218" s="229">
        <f t="shared" ref="P218:P233" si="75">O218-H218</f>
        <v>-14722</v>
      </c>
      <c r="S218" s="229" t="e">
        <f>'102'!#REF!</f>
        <v>#REF!</v>
      </c>
      <c r="T218" s="229" t="e">
        <f>'102'!#REF!</f>
        <v>#REF!</v>
      </c>
      <c r="U218" s="229" t="e">
        <f>'102'!#REF!</f>
        <v>#REF!</v>
      </c>
    </row>
    <row r="219" spans="1:21" ht="12.75" customHeight="1" x14ac:dyDescent="0.2">
      <c r="A219" s="5">
        <v>11371010</v>
      </c>
      <c r="B219" s="555">
        <v>100</v>
      </c>
      <c r="C219" s="71">
        <v>50130</v>
      </c>
      <c r="D219" s="43" t="s">
        <v>37</v>
      </c>
      <c r="E219" s="378">
        <v>0</v>
      </c>
      <c r="F219" s="378">
        <v>0</v>
      </c>
      <c r="G219" s="378">
        <v>0</v>
      </c>
      <c r="H219" s="378">
        <v>0</v>
      </c>
      <c r="I219" s="229" t="e">
        <f>#REF!-G219</f>
        <v>#REF!</v>
      </c>
      <c r="J219" s="229">
        <f>H219-G219</f>
        <v>0</v>
      </c>
      <c r="K219" s="378">
        <v>0</v>
      </c>
      <c r="L219" s="229">
        <f t="shared" si="73"/>
        <v>0</v>
      </c>
      <c r="M219" s="378">
        <v>0</v>
      </c>
      <c r="N219" s="229">
        <f t="shared" si="74"/>
        <v>0</v>
      </c>
      <c r="O219" s="378">
        <v>0</v>
      </c>
      <c r="P219" s="229">
        <f t="shared" si="75"/>
        <v>0</v>
      </c>
      <c r="S219" s="378">
        <v>0</v>
      </c>
      <c r="T219" s="378">
        <v>0</v>
      </c>
      <c r="U219" s="378">
        <v>0</v>
      </c>
    </row>
    <row r="220" spans="1:21" ht="12.75" customHeight="1" x14ac:dyDescent="0.2">
      <c r="A220" s="5">
        <v>11371010</v>
      </c>
      <c r="B220" s="555">
        <v>100</v>
      </c>
      <c r="C220" s="71">
        <v>50110</v>
      </c>
      <c r="D220" s="43" t="s">
        <v>1499</v>
      </c>
      <c r="E220" s="378"/>
      <c r="F220" s="378"/>
      <c r="G220" s="378"/>
      <c r="H220" s="378"/>
      <c r="K220" s="378"/>
      <c r="M220" s="378">
        <v>-500000</v>
      </c>
      <c r="O220" s="378"/>
      <c r="S220" s="378"/>
      <c r="T220" s="378"/>
      <c r="U220" s="378"/>
    </row>
    <row r="221" spans="1:21" ht="12.75" customHeight="1" x14ac:dyDescent="0.2">
      <c r="A221" s="5">
        <v>11371010</v>
      </c>
      <c r="B221" s="555">
        <v>100</v>
      </c>
      <c r="C221" s="42">
        <v>50132</v>
      </c>
      <c r="D221" s="43" t="s">
        <v>426</v>
      </c>
      <c r="E221" s="378">
        <v>500</v>
      </c>
      <c r="F221" s="378">
        <v>0</v>
      </c>
      <c r="G221" s="378">
        <v>0</v>
      </c>
      <c r="H221" s="378">
        <v>0</v>
      </c>
      <c r="I221" s="229" t="e">
        <f>#REF!-G221</f>
        <v>#REF!</v>
      </c>
      <c r="J221" s="229">
        <f t="shared" ref="J221:J233" si="76">H221-G221</f>
        <v>0</v>
      </c>
      <c r="K221" s="378">
        <v>0</v>
      </c>
      <c r="L221" s="229">
        <f t="shared" si="73"/>
        <v>0</v>
      </c>
      <c r="M221" s="378">
        <v>0</v>
      </c>
      <c r="N221" s="229">
        <f t="shared" si="74"/>
        <v>0</v>
      </c>
      <c r="O221" s="378">
        <v>0</v>
      </c>
      <c r="P221" s="229">
        <f t="shared" si="75"/>
        <v>0</v>
      </c>
      <c r="S221" s="378">
        <v>0</v>
      </c>
      <c r="T221" s="378">
        <v>0</v>
      </c>
      <c r="U221" s="378">
        <v>0</v>
      </c>
    </row>
    <row r="222" spans="1:21" ht="12.75" customHeight="1" x14ac:dyDescent="0.2">
      <c r="A222" s="5">
        <v>11371010</v>
      </c>
      <c r="B222" s="555">
        <v>300</v>
      </c>
      <c r="C222" s="42">
        <v>53350</v>
      </c>
      <c r="D222" s="43" t="s">
        <v>311</v>
      </c>
      <c r="E222" s="378">
        <v>3000</v>
      </c>
      <c r="F222" s="378">
        <v>3000</v>
      </c>
      <c r="G222" s="378">
        <v>3000</v>
      </c>
      <c r="H222" s="378">
        <v>3000</v>
      </c>
      <c r="I222" s="229" t="e">
        <f>#REF!-G222</f>
        <v>#REF!</v>
      </c>
      <c r="J222" s="229">
        <f t="shared" si="76"/>
        <v>0</v>
      </c>
      <c r="K222" s="378">
        <v>3000</v>
      </c>
      <c r="L222" s="229">
        <f t="shared" si="73"/>
        <v>0</v>
      </c>
      <c r="M222" s="378">
        <v>0</v>
      </c>
      <c r="N222" s="229">
        <f t="shared" si="74"/>
        <v>-3000</v>
      </c>
      <c r="O222" s="378">
        <v>3000</v>
      </c>
      <c r="P222" s="229">
        <f t="shared" si="75"/>
        <v>0</v>
      </c>
      <c r="S222" s="378">
        <v>3000</v>
      </c>
      <c r="T222" s="378">
        <v>3000</v>
      </c>
      <c r="U222" s="378">
        <v>3000</v>
      </c>
    </row>
    <row r="223" spans="1:21" ht="12.75" customHeight="1" x14ac:dyDescent="0.2">
      <c r="A223" s="5">
        <v>11371010</v>
      </c>
      <c r="B223" s="555">
        <v>500</v>
      </c>
      <c r="C223" s="42">
        <v>55520</v>
      </c>
      <c r="D223" s="43" t="s">
        <v>431</v>
      </c>
      <c r="E223" s="378">
        <v>1100</v>
      </c>
      <c r="F223" s="378">
        <v>900</v>
      </c>
      <c r="G223" s="378">
        <v>0</v>
      </c>
      <c r="H223" s="378">
        <v>0</v>
      </c>
      <c r="I223" s="229" t="e">
        <f>#REF!-G223</f>
        <v>#REF!</v>
      </c>
      <c r="J223" s="229">
        <f t="shared" si="76"/>
        <v>0</v>
      </c>
      <c r="K223" s="378">
        <v>0</v>
      </c>
      <c r="L223" s="229">
        <f t="shared" si="73"/>
        <v>0</v>
      </c>
      <c r="M223" s="378">
        <v>0</v>
      </c>
      <c r="N223" s="229">
        <f t="shared" si="74"/>
        <v>0</v>
      </c>
      <c r="O223" s="378">
        <v>0</v>
      </c>
      <c r="P223" s="229">
        <f t="shared" si="75"/>
        <v>0</v>
      </c>
      <c r="S223" s="378">
        <v>0</v>
      </c>
      <c r="T223" s="378">
        <v>0</v>
      </c>
      <c r="U223" s="378">
        <v>0</v>
      </c>
    </row>
    <row r="224" spans="1:21" ht="12.75" customHeight="1" x14ac:dyDescent="0.2">
      <c r="A224" s="5">
        <v>11371010</v>
      </c>
      <c r="B224" s="555">
        <v>600</v>
      </c>
      <c r="C224" s="42">
        <v>56615</v>
      </c>
      <c r="D224" s="43" t="s">
        <v>26</v>
      </c>
      <c r="E224" s="378"/>
      <c r="F224" s="378"/>
      <c r="G224" s="378"/>
      <c r="H224" s="378"/>
      <c r="I224" s="229" t="e">
        <f>#REF!-G224</f>
        <v>#REF!</v>
      </c>
      <c r="J224" s="229">
        <f t="shared" si="76"/>
        <v>0</v>
      </c>
      <c r="K224" s="378"/>
      <c r="L224" s="229">
        <f t="shared" si="73"/>
        <v>0</v>
      </c>
      <c r="M224" s="378"/>
      <c r="N224" s="229">
        <f t="shared" si="74"/>
        <v>0</v>
      </c>
      <c r="O224" s="378"/>
      <c r="P224" s="229">
        <f t="shared" si="75"/>
        <v>0</v>
      </c>
      <c r="S224" s="378"/>
      <c r="T224" s="378"/>
      <c r="U224" s="378"/>
    </row>
    <row r="225" spans="1:21" ht="12.75" customHeight="1" x14ac:dyDescent="0.2">
      <c r="A225" s="5">
        <v>11371010</v>
      </c>
      <c r="B225" s="555">
        <v>600</v>
      </c>
      <c r="C225" s="42">
        <v>56638</v>
      </c>
      <c r="D225" s="43" t="s">
        <v>255</v>
      </c>
      <c r="E225" s="378">
        <v>1500</v>
      </c>
      <c r="F225" s="378">
        <v>1500</v>
      </c>
      <c r="G225" s="378">
        <v>1500</v>
      </c>
      <c r="H225" s="378">
        <v>1500</v>
      </c>
      <c r="I225" s="229" t="e">
        <f>#REF!-G225</f>
        <v>#REF!</v>
      </c>
      <c r="J225" s="229">
        <f t="shared" si="76"/>
        <v>0</v>
      </c>
      <c r="K225" s="378">
        <v>1500</v>
      </c>
      <c r="L225" s="229">
        <f t="shared" si="73"/>
        <v>0</v>
      </c>
      <c r="M225" s="378">
        <v>1500</v>
      </c>
      <c r="N225" s="229">
        <f t="shared" si="74"/>
        <v>0</v>
      </c>
      <c r="O225" s="378">
        <v>1500</v>
      </c>
      <c r="P225" s="229">
        <f t="shared" si="75"/>
        <v>0</v>
      </c>
      <c r="S225" s="378">
        <v>1500</v>
      </c>
      <c r="T225" s="378">
        <v>1500</v>
      </c>
      <c r="U225" s="378">
        <v>1500</v>
      </c>
    </row>
    <row r="226" spans="1:21" ht="12.75" customHeight="1" x14ac:dyDescent="0.2">
      <c r="A226" s="5">
        <v>11371010</v>
      </c>
      <c r="B226" s="555">
        <v>600</v>
      </c>
      <c r="C226" s="42">
        <v>56650</v>
      </c>
      <c r="D226" s="43" t="s">
        <v>329</v>
      </c>
      <c r="E226" s="378">
        <v>2500</v>
      </c>
      <c r="F226" s="378">
        <v>2500</v>
      </c>
      <c r="G226" s="378">
        <v>2500</v>
      </c>
      <c r="H226" s="378">
        <v>2500</v>
      </c>
      <c r="I226" s="229" t="e">
        <f>#REF!-G226</f>
        <v>#REF!</v>
      </c>
      <c r="J226" s="229">
        <f t="shared" si="76"/>
        <v>0</v>
      </c>
      <c r="K226" s="378">
        <v>2500</v>
      </c>
      <c r="L226" s="229">
        <f t="shared" si="73"/>
        <v>0</v>
      </c>
      <c r="M226" s="378">
        <v>2500</v>
      </c>
      <c r="N226" s="229">
        <f t="shared" si="74"/>
        <v>0</v>
      </c>
      <c r="O226" s="378">
        <v>2500</v>
      </c>
      <c r="P226" s="229">
        <f t="shared" si="75"/>
        <v>0</v>
      </c>
      <c r="S226" s="378">
        <v>2500</v>
      </c>
      <c r="T226" s="378">
        <v>2500</v>
      </c>
      <c r="U226" s="378">
        <v>2500</v>
      </c>
    </row>
    <row r="227" spans="1:21" ht="12.75" customHeight="1" x14ac:dyDescent="0.2">
      <c r="A227" s="5">
        <v>11371010</v>
      </c>
      <c r="B227" s="555">
        <v>600</v>
      </c>
      <c r="C227" s="42">
        <v>56655</v>
      </c>
      <c r="D227" s="43" t="s">
        <v>264</v>
      </c>
      <c r="E227" s="378">
        <v>317207</v>
      </c>
      <c r="F227" s="378">
        <v>375000</v>
      </c>
      <c r="G227" s="378">
        <v>309000</v>
      </c>
      <c r="H227" s="378">
        <v>309000</v>
      </c>
      <c r="I227" s="229" t="e">
        <f>#REF!-G227</f>
        <v>#REF!</v>
      </c>
      <c r="J227" s="229">
        <f t="shared" si="76"/>
        <v>0</v>
      </c>
      <c r="K227" s="378">
        <v>309000</v>
      </c>
      <c r="L227" s="229">
        <f t="shared" si="73"/>
        <v>0</v>
      </c>
      <c r="M227" s="378">
        <f>309000-100000-10000-10000-10000-44000</f>
        <v>135000</v>
      </c>
      <c r="N227" s="229">
        <f t="shared" si="74"/>
        <v>-174000</v>
      </c>
      <c r="O227" s="378">
        <v>285000</v>
      </c>
      <c r="P227" s="229">
        <f t="shared" si="75"/>
        <v>-24000</v>
      </c>
      <c r="S227" s="378">
        <v>309000</v>
      </c>
      <c r="T227" s="378">
        <v>309000</v>
      </c>
      <c r="U227" s="378">
        <v>309000</v>
      </c>
    </row>
    <row r="228" spans="1:21" ht="12.75" customHeight="1" x14ac:dyDescent="0.2">
      <c r="A228" s="5">
        <v>11371010</v>
      </c>
      <c r="B228" s="555">
        <v>600</v>
      </c>
      <c r="C228" s="42">
        <v>56662</v>
      </c>
      <c r="D228" s="43" t="s">
        <v>541</v>
      </c>
      <c r="E228" s="378">
        <v>1100</v>
      </c>
      <c r="F228" s="378">
        <v>1100</v>
      </c>
      <c r="G228" s="378">
        <v>1000</v>
      </c>
      <c r="H228" s="378">
        <v>1000</v>
      </c>
      <c r="I228" s="229" t="e">
        <f>#REF!-G228</f>
        <v>#REF!</v>
      </c>
      <c r="J228" s="229">
        <f t="shared" si="76"/>
        <v>0</v>
      </c>
      <c r="K228" s="378">
        <v>1000</v>
      </c>
      <c r="L228" s="229">
        <f t="shared" si="73"/>
        <v>0</v>
      </c>
      <c r="M228" s="378">
        <v>1000</v>
      </c>
      <c r="N228" s="229">
        <f t="shared" si="74"/>
        <v>0</v>
      </c>
      <c r="O228" s="378">
        <v>1000</v>
      </c>
      <c r="P228" s="229">
        <f t="shared" si="75"/>
        <v>0</v>
      </c>
      <c r="S228" s="378">
        <v>1000</v>
      </c>
      <c r="T228" s="378">
        <v>1000</v>
      </c>
      <c r="U228" s="378">
        <v>1000</v>
      </c>
    </row>
    <row r="229" spans="1:21" ht="12.75" customHeight="1" x14ac:dyDescent="0.2">
      <c r="A229" s="5">
        <v>11371010</v>
      </c>
      <c r="B229" s="555">
        <v>600</v>
      </c>
      <c r="C229" s="42">
        <v>56677</v>
      </c>
      <c r="D229" s="43" t="s">
        <v>405</v>
      </c>
      <c r="E229" s="378">
        <v>15000</v>
      </c>
      <c r="F229" s="378">
        <v>15000</v>
      </c>
      <c r="G229" s="378">
        <v>10000</v>
      </c>
      <c r="H229" s="378">
        <v>5000</v>
      </c>
      <c r="I229" s="229" t="e">
        <f>#REF!-G229</f>
        <v>#REF!</v>
      </c>
      <c r="J229" s="229">
        <f t="shared" si="76"/>
        <v>-5000</v>
      </c>
      <c r="K229" s="378">
        <v>5000</v>
      </c>
      <c r="L229" s="229">
        <f t="shared" si="73"/>
        <v>0</v>
      </c>
      <c r="M229" s="378">
        <v>0</v>
      </c>
      <c r="N229" s="229">
        <f t="shared" si="74"/>
        <v>-5000</v>
      </c>
      <c r="O229" s="378">
        <v>0</v>
      </c>
      <c r="P229" s="229">
        <f t="shared" si="75"/>
        <v>-5000</v>
      </c>
      <c r="S229" s="378">
        <v>5000</v>
      </c>
      <c r="T229" s="378">
        <v>5000</v>
      </c>
      <c r="U229" s="378">
        <v>5000</v>
      </c>
    </row>
    <row r="230" spans="1:21" ht="12.75" customHeight="1" x14ac:dyDescent="0.2">
      <c r="A230" s="5">
        <v>11371010</v>
      </c>
      <c r="B230" s="555">
        <v>600</v>
      </c>
      <c r="C230" s="42">
        <v>56694</v>
      </c>
      <c r="D230" s="43" t="s">
        <v>376</v>
      </c>
      <c r="E230" s="378">
        <v>304294</v>
      </c>
      <c r="F230" s="378">
        <f>300000+4294</f>
        <v>304294</v>
      </c>
      <c r="G230" s="378">
        <v>305000</v>
      </c>
      <c r="H230" s="378">
        <v>280502</v>
      </c>
      <c r="I230" s="229" t="e">
        <f>#REF!-G230</f>
        <v>#REF!</v>
      </c>
      <c r="J230" s="229">
        <f t="shared" si="76"/>
        <v>-24498</v>
      </c>
      <c r="K230" s="378">
        <v>280502</v>
      </c>
      <c r="L230" s="229">
        <f t="shared" si="73"/>
        <v>0</v>
      </c>
      <c r="M230" s="378">
        <v>280502</v>
      </c>
      <c r="N230" s="229">
        <f t="shared" si="74"/>
        <v>0</v>
      </c>
      <c r="O230" s="378">
        <v>280502</v>
      </c>
      <c r="P230" s="229">
        <f t="shared" si="75"/>
        <v>0</v>
      </c>
      <c r="S230" s="378">
        <v>280502</v>
      </c>
      <c r="T230" s="378">
        <v>280502</v>
      </c>
      <c r="U230" s="378">
        <v>280502</v>
      </c>
    </row>
    <row r="231" spans="1:21" ht="12.75" customHeight="1" x14ac:dyDescent="0.2">
      <c r="A231" s="5">
        <v>11371010</v>
      </c>
      <c r="B231" s="154">
        <v>600</v>
      </c>
      <c r="C231" s="71">
        <v>56695</v>
      </c>
      <c r="D231" s="43" t="s">
        <v>106</v>
      </c>
      <c r="E231" s="378">
        <v>175000</v>
      </c>
      <c r="F231" s="378">
        <v>175000</v>
      </c>
      <c r="G231" s="378">
        <v>125000</v>
      </c>
      <c r="H231" s="378">
        <v>130000</v>
      </c>
      <c r="I231" s="229" t="e">
        <f>#REF!-G231</f>
        <v>#REF!</v>
      </c>
      <c r="J231" s="229">
        <f t="shared" si="76"/>
        <v>5000</v>
      </c>
      <c r="K231" s="378">
        <v>130000</v>
      </c>
      <c r="L231" s="229">
        <f t="shared" si="73"/>
        <v>0</v>
      </c>
      <c r="M231" s="378">
        <v>0</v>
      </c>
      <c r="N231" s="229">
        <f t="shared" si="74"/>
        <v>-130000</v>
      </c>
      <c r="O231" s="378">
        <v>115000</v>
      </c>
      <c r="P231" s="229">
        <f t="shared" si="75"/>
        <v>-15000</v>
      </c>
      <c r="S231" s="378">
        <v>130000</v>
      </c>
      <c r="T231" s="378">
        <v>130000</v>
      </c>
      <c r="U231" s="378">
        <v>130000</v>
      </c>
    </row>
    <row r="232" spans="1:21" ht="12.75" customHeight="1" x14ac:dyDescent="0.2">
      <c r="A232" s="5">
        <v>11371010</v>
      </c>
      <c r="B232" s="154">
        <v>600</v>
      </c>
      <c r="C232" s="71">
        <v>56696</v>
      </c>
      <c r="D232" s="45" t="s">
        <v>547</v>
      </c>
      <c r="E232" s="496">
        <v>20000</v>
      </c>
      <c r="F232" s="496">
        <v>20000</v>
      </c>
      <c r="G232" s="496">
        <v>0</v>
      </c>
      <c r="H232" s="496">
        <v>0</v>
      </c>
      <c r="I232" s="497" t="e">
        <f>#REF!-G232</f>
        <v>#REF!</v>
      </c>
      <c r="J232" s="497">
        <f t="shared" si="76"/>
        <v>0</v>
      </c>
      <c r="K232" s="496">
        <v>0</v>
      </c>
      <c r="L232" s="497">
        <f t="shared" si="73"/>
        <v>0</v>
      </c>
      <c r="M232" s="496">
        <v>0</v>
      </c>
      <c r="N232" s="497">
        <f t="shared" si="74"/>
        <v>0</v>
      </c>
      <c r="O232" s="496">
        <v>0</v>
      </c>
      <c r="P232" s="497">
        <f t="shared" si="75"/>
        <v>0</v>
      </c>
      <c r="Q232" s="497"/>
      <c r="R232" s="497"/>
      <c r="S232" s="496">
        <v>0</v>
      </c>
      <c r="T232" s="496">
        <v>0</v>
      </c>
      <c r="U232" s="496">
        <v>0</v>
      </c>
    </row>
    <row r="233" spans="1:21" ht="12.75" customHeight="1" x14ac:dyDescent="0.2">
      <c r="E233" s="378">
        <f t="shared" ref="E233" si="77">SUM(E218:E232)</f>
        <v>1336313</v>
      </c>
      <c r="F233" s="378">
        <f>SUM(F218:F232)</f>
        <v>1228303</v>
      </c>
      <c r="G233" s="378">
        <f>SUM(G218:G232)</f>
        <v>1093585</v>
      </c>
      <c r="H233" s="378">
        <f>SUM(H218:H232)</f>
        <v>1103561</v>
      </c>
      <c r="I233" s="229" t="e">
        <f>#REF!-G233</f>
        <v>#REF!</v>
      </c>
      <c r="J233" s="229">
        <f t="shared" si="76"/>
        <v>9976</v>
      </c>
      <c r="K233" s="378" t="e">
        <f>SUM(K218:K232)</f>
        <v>#REF!</v>
      </c>
      <c r="L233" s="229" t="e">
        <f t="shared" si="73"/>
        <v>#REF!</v>
      </c>
      <c r="M233" s="378" t="e">
        <f>SUM(M218:M232)</f>
        <v>#REF!</v>
      </c>
      <c r="N233" s="229" t="e">
        <f t="shared" si="74"/>
        <v>#REF!</v>
      </c>
      <c r="O233" s="378">
        <f>SUM(O218:O232)</f>
        <v>1044839</v>
      </c>
      <c r="P233" s="229">
        <f t="shared" si="75"/>
        <v>-58722</v>
      </c>
      <c r="S233" s="378" t="e">
        <f>SUM(S218:S232)</f>
        <v>#REF!</v>
      </c>
      <c r="T233" s="378" t="e">
        <f>SUM(T218:T232)</f>
        <v>#REF!</v>
      </c>
      <c r="U233" s="378" t="e">
        <f>SUM(U218:U232)</f>
        <v>#REF!</v>
      </c>
    </row>
    <row r="234" spans="1:21" ht="18" customHeight="1" x14ac:dyDescent="0.2"/>
    <row r="235" spans="1:21" ht="12.75" customHeight="1" x14ac:dyDescent="0.2">
      <c r="C235" s="41" t="s">
        <v>467</v>
      </c>
      <c r="D235" s="72"/>
    </row>
    <row r="236" spans="1:21" ht="12.75" customHeight="1" x14ac:dyDescent="0.2">
      <c r="A236" s="5">
        <v>11371070</v>
      </c>
      <c r="B236" s="555">
        <v>100</v>
      </c>
      <c r="C236" s="42">
        <v>50110</v>
      </c>
      <c r="D236" s="43" t="s">
        <v>36</v>
      </c>
      <c r="E236" s="229">
        <f>'102'!H205</f>
        <v>315300</v>
      </c>
      <c r="F236" s="229">
        <f>'102'!K205</f>
        <v>315300</v>
      </c>
      <c r="G236" s="229">
        <f>'102'!N205</f>
        <v>327770</v>
      </c>
      <c r="H236" s="229">
        <f>'102'!R205</f>
        <v>244803</v>
      </c>
      <c r="I236" s="229" t="e">
        <f>#REF!-G236</f>
        <v>#REF!</v>
      </c>
      <c r="J236" s="229">
        <f t="shared" ref="J236:J241" si="78">H236-G236</f>
        <v>-82967</v>
      </c>
      <c r="K236" s="229" t="e">
        <f>'102'!#REF!</f>
        <v>#REF!</v>
      </c>
      <c r="L236" s="229" t="e">
        <f t="shared" ref="L236:L241" si="79">K236-H236</f>
        <v>#REF!</v>
      </c>
      <c r="M236" s="229" t="e">
        <f>'102'!#REF!</f>
        <v>#REF!</v>
      </c>
      <c r="N236" s="229" t="e">
        <f t="shared" ref="N236:N241" si="80">M236-H236</f>
        <v>#REF!</v>
      </c>
      <c r="O236" s="229">
        <f>'102'!Z205</f>
        <v>244803</v>
      </c>
      <c r="P236" s="229">
        <f t="shared" ref="P236:P241" si="81">O236-H236</f>
        <v>0</v>
      </c>
      <c r="S236" s="229" t="e">
        <f>'102'!#REF!</f>
        <v>#REF!</v>
      </c>
      <c r="T236" s="229" t="e">
        <f>'102'!#REF!</f>
        <v>#REF!</v>
      </c>
      <c r="U236" s="229" t="e">
        <f>'102'!#REF!</f>
        <v>#REF!</v>
      </c>
    </row>
    <row r="237" spans="1:21" ht="12.75" customHeight="1" x14ac:dyDescent="0.2">
      <c r="A237" s="5">
        <v>11371070</v>
      </c>
      <c r="B237" s="555">
        <v>500</v>
      </c>
      <c r="C237" s="42">
        <v>55520</v>
      </c>
      <c r="D237" s="43" t="s">
        <v>431</v>
      </c>
      <c r="E237" s="378">
        <v>200</v>
      </c>
      <c r="F237" s="378">
        <v>200</v>
      </c>
      <c r="G237" s="378">
        <v>0</v>
      </c>
      <c r="H237" s="378">
        <v>0</v>
      </c>
      <c r="I237" s="229" t="e">
        <f>#REF!-G237</f>
        <v>#REF!</v>
      </c>
      <c r="J237" s="229">
        <f t="shared" si="78"/>
        <v>0</v>
      </c>
      <c r="K237" s="378">
        <v>0</v>
      </c>
      <c r="L237" s="229">
        <f t="shared" si="79"/>
        <v>0</v>
      </c>
      <c r="M237" s="378">
        <v>0</v>
      </c>
      <c r="N237" s="229">
        <f t="shared" si="80"/>
        <v>0</v>
      </c>
      <c r="O237" s="378">
        <v>0</v>
      </c>
      <c r="P237" s="229">
        <f t="shared" si="81"/>
        <v>0</v>
      </c>
      <c r="S237" s="378">
        <v>0</v>
      </c>
      <c r="T237" s="378">
        <v>0</v>
      </c>
      <c r="U237" s="378">
        <v>0</v>
      </c>
    </row>
    <row r="238" spans="1:21" ht="12.75" customHeight="1" x14ac:dyDescent="0.2">
      <c r="A238" s="5">
        <v>11371070</v>
      </c>
      <c r="B238" s="555">
        <v>600</v>
      </c>
      <c r="C238" s="42">
        <v>56615</v>
      </c>
      <c r="D238" s="43" t="s">
        <v>26</v>
      </c>
      <c r="E238" s="378">
        <v>5415</v>
      </c>
      <c r="F238" s="378">
        <f>7000-1585</f>
        <v>5415</v>
      </c>
      <c r="G238" s="378">
        <v>2000</v>
      </c>
      <c r="H238" s="378">
        <v>2000</v>
      </c>
      <c r="I238" s="229" t="e">
        <f>#REF!-G238</f>
        <v>#REF!</v>
      </c>
      <c r="J238" s="229">
        <f t="shared" si="78"/>
        <v>0</v>
      </c>
      <c r="K238" s="378">
        <v>2000</v>
      </c>
      <c r="L238" s="229">
        <f t="shared" si="79"/>
        <v>0</v>
      </c>
      <c r="M238" s="378">
        <v>0</v>
      </c>
      <c r="N238" s="229">
        <f t="shared" si="80"/>
        <v>-2000</v>
      </c>
      <c r="O238" s="378">
        <v>1000</v>
      </c>
      <c r="P238" s="229">
        <f t="shared" si="81"/>
        <v>-1000</v>
      </c>
      <c r="S238" s="378">
        <v>2000</v>
      </c>
      <c r="T238" s="378">
        <v>2000</v>
      </c>
      <c r="U238" s="378">
        <v>2000</v>
      </c>
    </row>
    <row r="239" spans="1:21" ht="12.75" customHeight="1" x14ac:dyDescent="0.2">
      <c r="A239" s="5">
        <v>11371070</v>
      </c>
      <c r="B239" s="555">
        <v>600</v>
      </c>
      <c r="C239" s="42">
        <v>56655</v>
      </c>
      <c r="D239" s="43" t="s">
        <v>9</v>
      </c>
      <c r="E239" s="378"/>
      <c r="F239" s="378"/>
      <c r="G239" s="378"/>
      <c r="H239" s="378"/>
      <c r="I239" s="229" t="e">
        <f>#REF!-G239</f>
        <v>#REF!</v>
      </c>
      <c r="J239" s="229">
        <f t="shared" si="78"/>
        <v>0</v>
      </c>
      <c r="K239" s="378"/>
      <c r="L239" s="229">
        <f t="shared" si="79"/>
        <v>0</v>
      </c>
      <c r="M239" s="378"/>
      <c r="N239" s="229">
        <f t="shared" si="80"/>
        <v>0</v>
      </c>
      <c r="O239" s="378"/>
      <c r="P239" s="229">
        <f t="shared" si="81"/>
        <v>0</v>
      </c>
      <c r="S239" s="378"/>
      <c r="T239" s="378"/>
      <c r="U239" s="378"/>
    </row>
    <row r="240" spans="1:21" ht="12.75" customHeight="1" x14ac:dyDescent="0.2">
      <c r="A240" s="5">
        <v>11371070</v>
      </c>
      <c r="B240" s="154">
        <v>600</v>
      </c>
      <c r="C240" s="71">
        <v>56694</v>
      </c>
      <c r="D240" s="45" t="s">
        <v>33</v>
      </c>
      <c r="E240" s="496">
        <v>15000</v>
      </c>
      <c r="F240" s="496">
        <v>14121</v>
      </c>
      <c r="G240" s="496">
        <v>14000</v>
      </c>
      <c r="H240" s="496">
        <v>14000</v>
      </c>
      <c r="I240" s="497" t="e">
        <f>#REF!-G240</f>
        <v>#REF!</v>
      </c>
      <c r="J240" s="497">
        <f t="shared" si="78"/>
        <v>0</v>
      </c>
      <c r="K240" s="496">
        <v>14000</v>
      </c>
      <c r="L240" s="497">
        <f t="shared" si="79"/>
        <v>0</v>
      </c>
      <c r="M240" s="496">
        <v>0</v>
      </c>
      <c r="N240" s="497">
        <f t="shared" si="80"/>
        <v>-14000</v>
      </c>
      <c r="O240" s="496">
        <v>10000</v>
      </c>
      <c r="P240" s="497">
        <f t="shared" si="81"/>
        <v>-4000</v>
      </c>
      <c r="Q240" s="497"/>
      <c r="R240" s="497"/>
      <c r="S240" s="496">
        <v>14000</v>
      </c>
      <c r="T240" s="496">
        <v>14000</v>
      </c>
      <c r="U240" s="496">
        <v>14000</v>
      </c>
    </row>
    <row r="241" spans="1:21" ht="12.75" customHeight="1" x14ac:dyDescent="0.2">
      <c r="E241" s="378">
        <f t="shared" ref="E241" si="82">SUM(E236:E240)</f>
        <v>335915</v>
      </c>
      <c r="F241" s="378">
        <f>SUM(F236:F240)</f>
        <v>335036</v>
      </c>
      <c r="G241" s="378">
        <f>SUM(G236:G240)</f>
        <v>343770</v>
      </c>
      <c r="H241" s="378">
        <f>SUM(H236:H240)</f>
        <v>260803</v>
      </c>
      <c r="I241" s="229" t="e">
        <f>#REF!-G241</f>
        <v>#REF!</v>
      </c>
      <c r="J241" s="229">
        <f t="shared" si="78"/>
        <v>-82967</v>
      </c>
      <c r="K241" s="378" t="e">
        <f>SUM(K236:K240)</f>
        <v>#REF!</v>
      </c>
      <c r="L241" s="229" t="e">
        <f t="shared" si="79"/>
        <v>#REF!</v>
      </c>
      <c r="M241" s="378" t="e">
        <f>SUM(M236:M240)</f>
        <v>#REF!</v>
      </c>
      <c r="N241" s="229" t="e">
        <f t="shared" si="80"/>
        <v>#REF!</v>
      </c>
      <c r="O241" s="378">
        <f>SUM(O236:O240)</f>
        <v>255803</v>
      </c>
      <c r="P241" s="229">
        <f t="shared" si="81"/>
        <v>-5000</v>
      </c>
      <c r="S241" s="378" t="e">
        <f>SUM(S236:S240)</f>
        <v>#REF!</v>
      </c>
      <c r="T241" s="378" t="e">
        <f>SUM(T236:T240)</f>
        <v>#REF!</v>
      </c>
      <c r="U241" s="378" t="e">
        <f>SUM(U236:U240)</f>
        <v>#REF!</v>
      </c>
    </row>
    <row r="242" spans="1:21" ht="23.25" customHeight="1" x14ac:dyDescent="0.2"/>
    <row r="243" spans="1:21" ht="12.75" customHeight="1" x14ac:dyDescent="0.2">
      <c r="C243" s="73" t="s">
        <v>34</v>
      </c>
      <c r="D243" s="72"/>
    </row>
    <row r="244" spans="1:21" ht="12.75" customHeight="1" x14ac:dyDescent="0.2">
      <c r="A244" s="5">
        <v>11371080</v>
      </c>
      <c r="B244" s="555">
        <v>200</v>
      </c>
      <c r="C244" s="71">
        <v>52210</v>
      </c>
      <c r="D244" s="43" t="s">
        <v>584</v>
      </c>
      <c r="E244" s="378">
        <v>102500</v>
      </c>
      <c r="F244" s="378">
        <v>175000</v>
      </c>
      <c r="G244" s="378">
        <v>150000</v>
      </c>
      <c r="H244" s="378">
        <v>0</v>
      </c>
      <c r="I244" s="229" t="e">
        <f>#REF!-G244</f>
        <v>#REF!</v>
      </c>
      <c r="J244" s="229">
        <f t="shared" ref="J244:J256" si="83">H244-G244</f>
        <v>-150000</v>
      </c>
      <c r="K244" s="378">
        <v>0</v>
      </c>
      <c r="L244" s="229">
        <f t="shared" ref="L244:L256" si="84">K244-H244</f>
        <v>0</v>
      </c>
      <c r="M244" s="378">
        <v>0</v>
      </c>
      <c r="N244" s="229">
        <f t="shared" ref="N244:N256" si="85">M244-H244</f>
        <v>0</v>
      </c>
      <c r="O244" s="378">
        <v>0</v>
      </c>
      <c r="P244" s="229">
        <f t="shared" ref="P244:P256" si="86">O244-H244</f>
        <v>0</v>
      </c>
      <c r="S244" s="378">
        <v>0</v>
      </c>
      <c r="T244" s="378">
        <v>0</v>
      </c>
      <c r="U244" s="378">
        <v>0</v>
      </c>
    </row>
    <row r="245" spans="1:21" ht="12" customHeight="1" x14ac:dyDescent="0.2">
      <c r="A245" s="5">
        <v>11371080</v>
      </c>
      <c r="B245" s="555">
        <v>200</v>
      </c>
      <c r="C245" s="71">
        <v>52220</v>
      </c>
      <c r="D245" s="43" t="s">
        <v>585</v>
      </c>
      <c r="E245" s="378">
        <v>27900</v>
      </c>
      <c r="F245" s="378">
        <v>30000</v>
      </c>
      <c r="G245" s="378">
        <v>30000</v>
      </c>
      <c r="H245" s="378">
        <v>0</v>
      </c>
      <c r="I245" s="229" t="e">
        <f>#REF!-G245</f>
        <v>#REF!</v>
      </c>
      <c r="J245" s="229">
        <f t="shared" si="83"/>
        <v>-30000</v>
      </c>
      <c r="K245" s="378">
        <v>0</v>
      </c>
      <c r="L245" s="229">
        <f t="shared" si="84"/>
        <v>0</v>
      </c>
      <c r="M245" s="378">
        <v>0</v>
      </c>
      <c r="N245" s="229">
        <f t="shared" si="85"/>
        <v>0</v>
      </c>
      <c r="O245" s="378">
        <v>0</v>
      </c>
      <c r="P245" s="229">
        <f t="shared" si="86"/>
        <v>0</v>
      </c>
      <c r="S245" s="378">
        <v>0</v>
      </c>
      <c r="T245" s="378">
        <v>0</v>
      </c>
      <c r="U245" s="378">
        <v>0</v>
      </c>
    </row>
    <row r="246" spans="1:21" ht="12.75" customHeight="1" x14ac:dyDescent="0.2">
      <c r="A246" s="5">
        <v>11371080</v>
      </c>
      <c r="B246" s="555">
        <v>200</v>
      </c>
      <c r="C246" s="71">
        <v>52250</v>
      </c>
      <c r="D246" s="43" t="s">
        <v>630</v>
      </c>
      <c r="E246" s="378">
        <v>25000</v>
      </c>
      <c r="F246" s="378">
        <v>25000</v>
      </c>
      <c r="G246" s="378">
        <v>25000</v>
      </c>
      <c r="H246" s="378">
        <v>0</v>
      </c>
      <c r="I246" s="229" t="e">
        <f>#REF!-G246</f>
        <v>#REF!</v>
      </c>
      <c r="J246" s="229">
        <f t="shared" si="83"/>
        <v>-25000</v>
      </c>
      <c r="K246" s="378">
        <v>0</v>
      </c>
      <c r="L246" s="229">
        <f t="shared" si="84"/>
        <v>0</v>
      </c>
      <c r="M246" s="378">
        <v>0</v>
      </c>
      <c r="N246" s="229">
        <f t="shared" si="85"/>
        <v>0</v>
      </c>
      <c r="O246" s="378">
        <v>0</v>
      </c>
      <c r="P246" s="229">
        <f t="shared" si="86"/>
        <v>0</v>
      </c>
      <c r="S246" s="378">
        <v>0</v>
      </c>
      <c r="T246" s="378">
        <v>0</v>
      </c>
      <c r="U246" s="378">
        <v>0</v>
      </c>
    </row>
    <row r="247" spans="1:21" ht="12.75" customHeight="1" x14ac:dyDescent="0.2">
      <c r="A247" s="5">
        <v>11371080</v>
      </c>
      <c r="B247" s="555">
        <v>200</v>
      </c>
      <c r="C247" s="71">
        <v>52260</v>
      </c>
      <c r="D247" s="43" t="s">
        <v>148</v>
      </c>
      <c r="E247" s="378">
        <v>350000</v>
      </c>
      <c r="F247" s="378">
        <v>400000</v>
      </c>
      <c r="G247" s="378">
        <v>381764</v>
      </c>
      <c r="H247" s="378">
        <v>0</v>
      </c>
      <c r="I247" s="229" t="e">
        <f>#REF!-G247</f>
        <v>#REF!</v>
      </c>
      <c r="J247" s="229">
        <f t="shared" si="83"/>
        <v>-381764</v>
      </c>
      <c r="K247" s="378">
        <v>0</v>
      </c>
      <c r="L247" s="229">
        <f t="shared" si="84"/>
        <v>0</v>
      </c>
      <c r="M247" s="378">
        <v>0</v>
      </c>
      <c r="N247" s="229">
        <f t="shared" si="85"/>
        <v>0</v>
      </c>
      <c r="O247" s="378">
        <v>0</v>
      </c>
      <c r="P247" s="229">
        <f t="shared" si="86"/>
        <v>0</v>
      </c>
      <c r="S247" s="378">
        <v>0</v>
      </c>
      <c r="T247" s="378">
        <v>0</v>
      </c>
      <c r="U247" s="378">
        <v>0</v>
      </c>
    </row>
    <row r="248" spans="1:21" ht="12.75" customHeight="1" x14ac:dyDescent="0.2">
      <c r="A248" s="5">
        <v>11371080</v>
      </c>
      <c r="B248" s="555">
        <v>200</v>
      </c>
      <c r="C248" s="71">
        <v>52290</v>
      </c>
      <c r="D248" s="43" t="s">
        <v>25</v>
      </c>
      <c r="E248" s="378">
        <v>13000</v>
      </c>
      <c r="F248" s="378">
        <v>13000</v>
      </c>
      <c r="G248" s="378">
        <v>13000</v>
      </c>
      <c r="H248" s="378">
        <v>0</v>
      </c>
      <c r="I248" s="229" t="e">
        <f>#REF!-G248</f>
        <v>#REF!</v>
      </c>
      <c r="J248" s="229">
        <f t="shared" si="83"/>
        <v>-13000</v>
      </c>
      <c r="K248" s="378">
        <v>0</v>
      </c>
      <c r="L248" s="229">
        <f t="shared" si="84"/>
        <v>0</v>
      </c>
      <c r="M248" s="378">
        <v>0</v>
      </c>
      <c r="N248" s="229">
        <f t="shared" si="85"/>
        <v>0</v>
      </c>
      <c r="O248" s="378">
        <v>0</v>
      </c>
      <c r="P248" s="229">
        <f t="shared" si="86"/>
        <v>0</v>
      </c>
      <c r="S248" s="378">
        <v>0</v>
      </c>
      <c r="T248" s="378">
        <v>0</v>
      </c>
      <c r="U248" s="378">
        <v>0</v>
      </c>
    </row>
    <row r="249" spans="1:21" ht="12.75" customHeight="1" x14ac:dyDescent="0.2">
      <c r="A249" s="5">
        <v>11371080</v>
      </c>
      <c r="B249" s="555">
        <v>500</v>
      </c>
      <c r="C249" s="71">
        <v>55520</v>
      </c>
      <c r="D249" s="43" t="s">
        <v>431</v>
      </c>
      <c r="E249" s="378"/>
      <c r="F249" s="378"/>
      <c r="G249" s="378">
        <v>160000</v>
      </c>
      <c r="H249" s="378">
        <v>150000</v>
      </c>
      <c r="I249" s="229" t="e">
        <f>#REF!-G249</f>
        <v>#REF!</v>
      </c>
      <c r="J249" s="229">
        <f t="shared" si="83"/>
        <v>-10000</v>
      </c>
      <c r="K249" s="378">
        <v>150000</v>
      </c>
      <c r="L249" s="229">
        <f t="shared" si="84"/>
        <v>0</v>
      </c>
      <c r="M249" s="378">
        <v>75000</v>
      </c>
      <c r="N249" s="229">
        <f t="shared" si="85"/>
        <v>-75000</v>
      </c>
      <c r="O249" s="378">
        <v>110000</v>
      </c>
      <c r="P249" s="229">
        <f t="shared" si="86"/>
        <v>-40000</v>
      </c>
      <c r="S249" s="378">
        <v>150000</v>
      </c>
      <c r="T249" s="378">
        <v>150000</v>
      </c>
      <c r="U249" s="378">
        <v>150000</v>
      </c>
    </row>
    <row r="250" spans="1:21" ht="12.75" customHeight="1" x14ac:dyDescent="0.2">
      <c r="A250" s="5">
        <v>11371080</v>
      </c>
      <c r="B250" s="555">
        <v>600</v>
      </c>
      <c r="C250" s="71">
        <v>56615</v>
      </c>
      <c r="D250" s="43" t="s">
        <v>26</v>
      </c>
      <c r="E250" s="378"/>
      <c r="F250" s="378"/>
      <c r="G250" s="378">
        <v>160000</v>
      </c>
      <c r="H250" s="378">
        <v>150000</v>
      </c>
      <c r="I250" s="229" t="e">
        <f>#REF!-G250</f>
        <v>#REF!</v>
      </c>
      <c r="J250" s="229">
        <f t="shared" si="83"/>
        <v>-10000</v>
      </c>
      <c r="K250" s="378">
        <v>150000</v>
      </c>
      <c r="L250" s="229">
        <f t="shared" si="84"/>
        <v>0</v>
      </c>
      <c r="M250" s="378">
        <v>75000</v>
      </c>
      <c r="N250" s="229">
        <f t="shared" si="85"/>
        <v>-75000</v>
      </c>
      <c r="O250" s="378">
        <v>110000</v>
      </c>
      <c r="P250" s="229">
        <f t="shared" si="86"/>
        <v>-40000</v>
      </c>
      <c r="S250" s="378">
        <v>150000</v>
      </c>
      <c r="T250" s="378">
        <v>150000</v>
      </c>
      <c r="U250" s="378">
        <v>150000</v>
      </c>
    </row>
    <row r="251" spans="1:21" ht="12.75" customHeight="1" x14ac:dyDescent="0.2">
      <c r="A251" s="5">
        <v>11371080</v>
      </c>
      <c r="B251" s="555">
        <v>600</v>
      </c>
      <c r="C251" s="71">
        <v>56623</v>
      </c>
      <c r="D251" s="43" t="s">
        <v>271</v>
      </c>
      <c r="E251" s="378">
        <v>0</v>
      </c>
      <c r="F251" s="378">
        <v>0</v>
      </c>
      <c r="G251" s="378">
        <v>0</v>
      </c>
      <c r="H251" s="378">
        <v>0</v>
      </c>
      <c r="I251" s="229" t="e">
        <f>#REF!-G251</f>
        <v>#REF!</v>
      </c>
      <c r="J251" s="229">
        <f t="shared" si="83"/>
        <v>0</v>
      </c>
      <c r="K251" s="378">
        <v>0</v>
      </c>
      <c r="L251" s="229">
        <f t="shared" si="84"/>
        <v>0</v>
      </c>
      <c r="M251" s="378">
        <v>0</v>
      </c>
      <c r="N251" s="229">
        <f t="shared" si="85"/>
        <v>0</v>
      </c>
      <c r="O251" s="378">
        <v>0</v>
      </c>
      <c r="P251" s="229">
        <f t="shared" si="86"/>
        <v>0</v>
      </c>
      <c r="S251" s="378">
        <v>0</v>
      </c>
      <c r="T251" s="378">
        <v>0</v>
      </c>
      <c r="U251" s="378">
        <v>0</v>
      </c>
    </row>
    <row r="252" spans="1:21" ht="13.5" customHeight="1" x14ac:dyDescent="0.2">
      <c r="A252" s="5">
        <v>11371080</v>
      </c>
      <c r="B252" s="555">
        <v>600</v>
      </c>
      <c r="C252" s="71">
        <v>56652</v>
      </c>
      <c r="D252" s="43" t="s">
        <v>174</v>
      </c>
      <c r="E252" s="378">
        <v>400000</v>
      </c>
      <c r="F252" s="378">
        <v>400000</v>
      </c>
      <c r="G252" s="378">
        <v>400000</v>
      </c>
      <c r="H252" s="378">
        <v>400000</v>
      </c>
      <c r="I252" s="229" t="e">
        <f>#REF!-G252</f>
        <v>#REF!</v>
      </c>
      <c r="J252" s="229">
        <f t="shared" si="83"/>
        <v>0</v>
      </c>
      <c r="K252" s="378">
        <v>400000</v>
      </c>
      <c r="L252" s="229">
        <f t="shared" si="84"/>
        <v>0</v>
      </c>
      <c r="M252" s="378">
        <v>400000</v>
      </c>
      <c r="N252" s="229">
        <f t="shared" si="85"/>
        <v>0</v>
      </c>
      <c r="O252" s="378">
        <v>400000</v>
      </c>
      <c r="P252" s="229">
        <f t="shared" si="86"/>
        <v>0</v>
      </c>
      <c r="S252" s="378">
        <v>400000</v>
      </c>
      <c r="T252" s="378">
        <v>400000</v>
      </c>
      <c r="U252" s="378">
        <v>400000</v>
      </c>
    </row>
    <row r="253" spans="1:21" ht="13.5" customHeight="1" x14ac:dyDescent="0.2">
      <c r="A253" s="5">
        <v>11371080</v>
      </c>
      <c r="B253" s="555">
        <v>600</v>
      </c>
      <c r="C253" s="71">
        <v>56656</v>
      </c>
      <c r="D253" s="43" t="s">
        <v>576</v>
      </c>
      <c r="E253" s="378">
        <v>455000</v>
      </c>
      <c r="F253" s="378">
        <v>455000</v>
      </c>
      <c r="G253" s="378">
        <v>460000</v>
      </c>
      <c r="H253" s="378">
        <v>700000</v>
      </c>
      <c r="I253" s="229" t="e">
        <f>#REF!-G253</f>
        <v>#REF!</v>
      </c>
      <c r="J253" s="229">
        <f t="shared" si="83"/>
        <v>240000</v>
      </c>
      <c r="K253" s="378">
        <v>700000</v>
      </c>
      <c r="L253" s="229">
        <f t="shared" si="84"/>
        <v>0</v>
      </c>
      <c r="M253" s="378">
        <v>600000</v>
      </c>
      <c r="N253" s="229">
        <f t="shared" si="85"/>
        <v>-100000</v>
      </c>
      <c r="O253" s="378">
        <v>700000</v>
      </c>
      <c r="P253" s="229">
        <f t="shared" si="86"/>
        <v>0</v>
      </c>
      <c r="S253" s="378">
        <v>700000</v>
      </c>
      <c r="T253" s="378">
        <v>700000</v>
      </c>
      <c r="U253" s="378">
        <v>700000</v>
      </c>
    </row>
    <row r="254" spans="1:21" ht="12.75" customHeight="1" x14ac:dyDescent="0.2">
      <c r="A254" s="5">
        <v>11371080</v>
      </c>
      <c r="B254" s="555">
        <v>600</v>
      </c>
      <c r="C254" s="42">
        <v>56694</v>
      </c>
      <c r="D254" s="43" t="s">
        <v>376</v>
      </c>
      <c r="E254" s="378">
        <v>1365000</v>
      </c>
      <c r="F254" s="378">
        <v>1365000</v>
      </c>
      <c r="G254" s="378">
        <f>1404828+4371</f>
        <v>1409199</v>
      </c>
      <c r="H254" s="378">
        <v>1420000</v>
      </c>
      <c r="I254" s="229" t="e">
        <f>#REF!-G254</f>
        <v>#REF!</v>
      </c>
      <c r="J254" s="229">
        <f t="shared" si="83"/>
        <v>10801</v>
      </c>
      <c r="K254" s="378">
        <v>1420000</v>
      </c>
      <c r="L254" s="229">
        <f t="shared" si="84"/>
        <v>0</v>
      </c>
      <c r="M254" s="378">
        <f>1420000-60000-60000</f>
        <v>1300000</v>
      </c>
      <c r="N254" s="229">
        <f t="shared" si="85"/>
        <v>-120000</v>
      </c>
      <c r="O254" s="378">
        <v>1400000</v>
      </c>
      <c r="P254" s="229">
        <f t="shared" si="86"/>
        <v>-20000</v>
      </c>
      <c r="S254" s="378">
        <v>1420000</v>
      </c>
      <c r="T254" s="378">
        <v>1420000</v>
      </c>
      <c r="U254" s="378">
        <v>1420000</v>
      </c>
    </row>
    <row r="255" spans="1:21" ht="12.75" customHeight="1" x14ac:dyDescent="0.2">
      <c r="A255" s="5">
        <v>11371080</v>
      </c>
      <c r="B255" s="154">
        <v>600</v>
      </c>
      <c r="C255" s="42">
        <v>56696</v>
      </c>
      <c r="D255" s="45" t="s">
        <v>299</v>
      </c>
      <c r="E255" s="496">
        <v>15000</v>
      </c>
      <c r="F255" s="496">
        <v>15000</v>
      </c>
      <c r="G255" s="496">
        <v>0</v>
      </c>
      <c r="H255" s="496">
        <v>0</v>
      </c>
      <c r="I255" s="497" t="e">
        <f>#REF!-G255</f>
        <v>#REF!</v>
      </c>
      <c r="J255" s="497">
        <f t="shared" si="83"/>
        <v>0</v>
      </c>
      <c r="K255" s="496">
        <v>0</v>
      </c>
      <c r="L255" s="497">
        <f t="shared" si="84"/>
        <v>0</v>
      </c>
      <c r="M255" s="496">
        <v>0</v>
      </c>
      <c r="N255" s="497">
        <f t="shared" si="85"/>
        <v>0</v>
      </c>
      <c r="O255" s="496">
        <v>0</v>
      </c>
      <c r="P255" s="497">
        <f t="shared" si="86"/>
        <v>0</v>
      </c>
      <c r="Q255" s="497"/>
      <c r="R255" s="497"/>
      <c r="S255" s="496">
        <v>0</v>
      </c>
      <c r="T255" s="496">
        <v>0</v>
      </c>
      <c r="U255" s="496">
        <v>0</v>
      </c>
    </row>
    <row r="256" spans="1:21" ht="12.75" customHeight="1" x14ac:dyDescent="0.2">
      <c r="E256" s="378">
        <f t="shared" ref="E256:F256" si="87">SUM(E244:E255)</f>
        <v>2753400</v>
      </c>
      <c r="F256" s="378">
        <f t="shared" si="87"/>
        <v>2878000</v>
      </c>
      <c r="G256" s="378">
        <f>SUM(G244:G255)</f>
        <v>3188963</v>
      </c>
      <c r="H256" s="378">
        <f>SUM(H244:H255)</f>
        <v>2820000</v>
      </c>
      <c r="I256" s="229" t="e">
        <f>#REF!-G256</f>
        <v>#REF!</v>
      </c>
      <c r="J256" s="229">
        <f t="shared" si="83"/>
        <v>-368963</v>
      </c>
      <c r="K256" s="378">
        <f>SUM(K244:K255)</f>
        <v>2820000</v>
      </c>
      <c r="L256" s="229">
        <f t="shared" si="84"/>
        <v>0</v>
      </c>
      <c r="M256" s="378">
        <f>SUM(M244:M255)</f>
        <v>2450000</v>
      </c>
      <c r="N256" s="229">
        <f t="shared" si="85"/>
        <v>-370000</v>
      </c>
      <c r="O256" s="378">
        <f>SUM(O244:O255)</f>
        <v>2720000</v>
      </c>
      <c r="P256" s="229">
        <f t="shared" si="86"/>
        <v>-100000</v>
      </c>
      <c r="S256" s="378">
        <f>SUM(S244:S255)</f>
        <v>2820000</v>
      </c>
      <c r="T256" s="378">
        <f>SUM(T244:T255)</f>
        <v>2820000</v>
      </c>
      <c r="U256" s="378">
        <f>SUM(U244:U255)</f>
        <v>2820000</v>
      </c>
    </row>
    <row r="258" spans="1:21" ht="12.75" customHeight="1" x14ac:dyDescent="0.2">
      <c r="C258" s="41" t="s">
        <v>475</v>
      </c>
      <c r="D258" s="72"/>
    </row>
    <row r="259" spans="1:21" ht="12.75" customHeight="1" x14ac:dyDescent="0.2">
      <c r="A259" s="5">
        <v>11371090</v>
      </c>
      <c r="B259" s="555">
        <v>100</v>
      </c>
      <c r="C259" s="42">
        <v>50110</v>
      </c>
      <c r="D259" s="43" t="s">
        <v>36</v>
      </c>
      <c r="E259" s="229">
        <f>'102'!H220</f>
        <v>0</v>
      </c>
      <c r="F259" s="229">
        <f>'102'!K215</f>
        <v>155031</v>
      </c>
      <c r="G259" s="229">
        <f>'102'!N215</f>
        <v>155031</v>
      </c>
      <c r="H259" s="229">
        <f>'102'!R215</f>
        <v>168987</v>
      </c>
      <c r="I259" s="229" t="e">
        <f>#REF!-G259</f>
        <v>#REF!</v>
      </c>
      <c r="J259" s="229">
        <f>H259-G259</f>
        <v>13956</v>
      </c>
      <c r="K259" s="229" t="e">
        <f>'102'!#REF!</f>
        <v>#REF!</v>
      </c>
      <c r="L259" s="229" t="e">
        <f>K259-H259</f>
        <v>#REF!</v>
      </c>
      <c r="M259" s="229" t="e">
        <f>'102'!#REF!</f>
        <v>#REF!</v>
      </c>
      <c r="N259" s="229" t="e">
        <f>M259-H259</f>
        <v>#REF!</v>
      </c>
      <c r="O259" s="229">
        <f>'102'!Z215</f>
        <v>171987</v>
      </c>
      <c r="P259" s="229">
        <f>O259-H259</f>
        <v>3000</v>
      </c>
      <c r="S259" s="229" t="e">
        <f>'102'!#REF!</f>
        <v>#REF!</v>
      </c>
      <c r="T259" s="229" t="e">
        <f>'102'!#REF!</f>
        <v>#REF!</v>
      </c>
      <c r="U259" s="229" t="e">
        <f>'102'!#REF!</f>
        <v>#REF!</v>
      </c>
    </row>
    <row r="260" spans="1:21" ht="4.5" customHeight="1" x14ac:dyDescent="0.2">
      <c r="B260" s="154"/>
      <c r="C260" s="42"/>
      <c r="D260" s="45"/>
      <c r="E260" s="497"/>
      <c r="F260" s="497"/>
      <c r="G260" s="497"/>
      <c r="H260" s="497"/>
      <c r="I260" s="497" t="e">
        <f>#REF!-G260</f>
        <v>#REF!</v>
      </c>
      <c r="J260" s="497">
        <f>H260-G260</f>
        <v>0</v>
      </c>
      <c r="K260" s="497"/>
      <c r="L260" s="497">
        <f>K260-H260</f>
        <v>0</v>
      </c>
      <c r="M260" s="497"/>
      <c r="N260" s="497">
        <f>M260-H260</f>
        <v>0</v>
      </c>
      <c r="O260" s="497"/>
      <c r="P260" s="497">
        <f>O260-H260</f>
        <v>0</v>
      </c>
      <c r="Q260" s="497"/>
      <c r="R260" s="497"/>
      <c r="S260" s="497"/>
      <c r="T260" s="497"/>
      <c r="U260" s="497"/>
    </row>
    <row r="261" spans="1:21" ht="12.75" customHeight="1" x14ac:dyDescent="0.25">
      <c r="C261" s="61"/>
      <c r="E261" s="378">
        <f t="shared" ref="E261" si="88">SUM(E259:E260)</f>
        <v>0</v>
      </c>
      <c r="F261" s="378">
        <f>SUM(F259:F260)</f>
        <v>155031</v>
      </c>
      <c r="G261" s="378">
        <f>SUM(G259:G260)</f>
        <v>155031</v>
      </c>
      <c r="H261" s="378">
        <f>SUM(H259:H260)</f>
        <v>168987</v>
      </c>
      <c r="I261" s="229" t="e">
        <f>#REF!-G261</f>
        <v>#REF!</v>
      </c>
      <c r="J261" s="229">
        <f>H261-G261</f>
        <v>13956</v>
      </c>
      <c r="K261" s="378" t="e">
        <f>SUM(K259:K260)</f>
        <v>#REF!</v>
      </c>
      <c r="L261" s="229" t="e">
        <f>K261-H261</f>
        <v>#REF!</v>
      </c>
      <c r="M261" s="378" t="e">
        <f>SUM(M259:M260)</f>
        <v>#REF!</v>
      </c>
      <c r="N261" s="229" t="e">
        <f>M261-H261</f>
        <v>#REF!</v>
      </c>
      <c r="O261" s="378">
        <f>SUM(O259:O260)</f>
        <v>171987</v>
      </c>
      <c r="P261" s="229">
        <f>O261-H261</f>
        <v>3000</v>
      </c>
      <c r="S261" s="378" t="e">
        <f>SUM(S259:S260)</f>
        <v>#REF!</v>
      </c>
      <c r="T261" s="378" t="e">
        <f>SUM(T259:T260)</f>
        <v>#REF!</v>
      </c>
      <c r="U261" s="378" t="e">
        <f>SUM(U259:U260)</f>
        <v>#REF!</v>
      </c>
    </row>
    <row r="262" spans="1:21" ht="12.75" customHeight="1" x14ac:dyDescent="0.25">
      <c r="C262" s="61" t="s">
        <v>382</v>
      </c>
    </row>
    <row r="263" spans="1:21" ht="12.75" customHeight="1" x14ac:dyDescent="0.2">
      <c r="C263" s="41" t="s">
        <v>832</v>
      </c>
      <c r="D263" s="72"/>
    </row>
    <row r="264" spans="1:21" ht="12.75" customHeight="1" x14ac:dyDescent="0.2">
      <c r="A264" s="5">
        <v>11371100</v>
      </c>
      <c r="B264" s="555">
        <v>100</v>
      </c>
      <c r="C264" s="42">
        <v>50110</v>
      </c>
      <c r="D264" s="43" t="s">
        <v>36</v>
      </c>
      <c r="E264" s="229">
        <f>'102'!H235</f>
        <v>420195</v>
      </c>
      <c r="F264" s="229">
        <f>'102'!K235</f>
        <v>587912</v>
      </c>
      <c r="G264" s="229">
        <f>'102'!N235</f>
        <v>599090</v>
      </c>
      <c r="H264" s="229">
        <f>'102'!R235</f>
        <v>727369</v>
      </c>
      <c r="I264" s="229" t="e">
        <f>#REF!-G264</f>
        <v>#REF!</v>
      </c>
      <c r="J264" s="229">
        <f t="shared" ref="J264:J269" si="89">H264-G264</f>
        <v>128279</v>
      </c>
      <c r="K264" s="229" t="e">
        <f>'102'!#REF!</f>
        <v>#REF!</v>
      </c>
      <c r="L264" s="229" t="e">
        <f t="shared" ref="L264:L269" si="90">K264-H264</f>
        <v>#REF!</v>
      </c>
      <c r="M264" s="229" t="e">
        <f>'102'!#REF!</f>
        <v>#REF!</v>
      </c>
      <c r="N264" s="229" t="e">
        <f t="shared" ref="N264:N269" si="91">M264-H264</f>
        <v>#REF!</v>
      </c>
      <c r="O264" s="229">
        <f>'102'!Z235</f>
        <v>727369</v>
      </c>
      <c r="P264" s="229">
        <f t="shared" ref="P264:P269" si="92">O264-H264</f>
        <v>0</v>
      </c>
      <c r="S264" s="229" t="e">
        <f>'102'!#REF!</f>
        <v>#REF!</v>
      </c>
      <c r="T264" s="229" t="e">
        <f>'102'!#REF!</f>
        <v>#REF!</v>
      </c>
      <c r="U264" s="229" t="e">
        <f>'102'!#REF!</f>
        <v>#REF!</v>
      </c>
    </row>
    <row r="265" spans="1:21" ht="12.75" customHeight="1" x14ac:dyDescent="0.2">
      <c r="A265" s="5">
        <v>11371100</v>
      </c>
      <c r="B265" s="555">
        <v>101</v>
      </c>
      <c r="C265" s="42">
        <v>50130</v>
      </c>
      <c r="D265" s="43" t="s">
        <v>37</v>
      </c>
      <c r="E265" s="229">
        <v>1800</v>
      </c>
      <c r="F265" s="229">
        <v>1800</v>
      </c>
      <c r="G265" s="229">
        <v>1500</v>
      </c>
      <c r="H265" s="229">
        <v>1500</v>
      </c>
      <c r="I265" s="229" t="e">
        <f>#REF!-G265</f>
        <v>#REF!</v>
      </c>
      <c r="J265" s="229">
        <f t="shared" si="89"/>
        <v>0</v>
      </c>
      <c r="K265" s="229">
        <v>1500</v>
      </c>
      <c r="L265" s="229">
        <f t="shared" si="90"/>
        <v>0</v>
      </c>
      <c r="M265" s="229">
        <v>1500</v>
      </c>
      <c r="N265" s="229">
        <f t="shared" si="91"/>
        <v>0</v>
      </c>
      <c r="O265" s="229">
        <v>500</v>
      </c>
      <c r="P265" s="229">
        <f t="shared" si="92"/>
        <v>-1000</v>
      </c>
      <c r="S265" s="229">
        <v>1500</v>
      </c>
      <c r="T265" s="229">
        <v>1500</v>
      </c>
      <c r="U265" s="229">
        <v>1500</v>
      </c>
    </row>
    <row r="266" spans="1:21" ht="12.75" customHeight="1" x14ac:dyDescent="0.2">
      <c r="A266" s="5">
        <v>11371100</v>
      </c>
      <c r="B266" s="555">
        <v>100</v>
      </c>
      <c r="C266" s="42">
        <v>50132</v>
      </c>
      <c r="D266" s="43" t="s">
        <v>426</v>
      </c>
      <c r="E266" s="229">
        <v>0</v>
      </c>
      <c r="F266" s="229">
        <v>0</v>
      </c>
      <c r="G266" s="229">
        <v>0</v>
      </c>
      <c r="H266" s="229">
        <v>0</v>
      </c>
      <c r="I266" s="229" t="e">
        <f>#REF!-G266</f>
        <v>#REF!</v>
      </c>
      <c r="J266" s="229">
        <f t="shared" si="89"/>
        <v>0</v>
      </c>
      <c r="K266" s="229">
        <v>0</v>
      </c>
      <c r="L266" s="229">
        <f t="shared" si="90"/>
        <v>0</v>
      </c>
      <c r="M266" s="229">
        <v>0</v>
      </c>
      <c r="N266" s="229">
        <f t="shared" si="91"/>
        <v>0</v>
      </c>
      <c r="O266" s="229">
        <v>0</v>
      </c>
      <c r="P266" s="229">
        <f t="shared" si="92"/>
        <v>0</v>
      </c>
      <c r="S266" s="229">
        <v>0</v>
      </c>
      <c r="T266" s="229">
        <v>0</v>
      </c>
      <c r="U266" s="229">
        <v>0</v>
      </c>
    </row>
    <row r="267" spans="1:21" ht="12.75" customHeight="1" x14ac:dyDescent="0.2">
      <c r="A267" s="5">
        <v>11371100</v>
      </c>
      <c r="B267" s="555">
        <v>500</v>
      </c>
      <c r="C267" s="42">
        <v>55520</v>
      </c>
      <c r="D267" s="43" t="s">
        <v>431</v>
      </c>
      <c r="E267" s="378">
        <v>700</v>
      </c>
      <c r="F267" s="378">
        <v>850</v>
      </c>
      <c r="G267" s="378">
        <v>0</v>
      </c>
      <c r="H267" s="378">
        <v>0</v>
      </c>
      <c r="I267" s="229" t="e">
        <f>#REF!-G267</f>
        <v>#REF!</v>
      </c>
      <c r="J267" s="229">
        <f t="shared" si="89"/>
        <v>0</v>
      </c>
      <c r="K267" s="378">
        <v>0</v>
      </c>
      <c r="L267" s="229">
        <f t="shared" si="90"/>
        <v>0</v>
      </c>
      <c r="M267" s="378">
        <v>0</v>
      </c>
      <c r="N267" s="229">
        <f t="shared" si="91"/>
        <v>0</v>
      </c>
      <c r="O267" s="378">
        <v>0</v>
      </c>
      <c r="P267" s="229">
        <f t="shared" si="92"/>
        <v>0</v>
      </c>
      <c r="S267" s="378">
        <v>0</v>
      </c>
      <c r="T267" s="378">
        <v>0</v>
      </c>
      <c r="U267" s="378">
        <v>0</v>
      </c>
    </row>
    <row r="268" spans="1:21" ht="12.75" customHeight="1" x14ac:dyDescent="0.2">
      <c r="A268" s="5">
        <v>11371100</v>
      </c>
      <c r="B268" s="154">
        <v>600</v>
      </c>
      <c r="C268" s="42">
        <v>56615</v>
      </c>
      <c r="D268" s="45" t="s">
        <v>26</v>
      </c>
      <c r="E268" s="496">
        <v>1200</v>
      </c>
      <c r="F268" s="496">
        <v>1100</v>
      </c>
      <c r="G268" s="496">
        <v>0</v>
      </c>
      <c r="H268" s="496">
        <v>0</v>
      </c>
      <c r="I268" s="497" t="e">
        <f>#REF!-G268</f>
        <v>#REF!</v>
      </c>
      <c r="J268" s="497">
        <f t="shared" si="89"/>
        <v>0</v>
      </c>
      <c r="K268" s="496">
        <v>0</v>
      </c>
      <c r="L268" s="497">
        <f t="shared" si="90"/>
        <v>0</v>
      </c>
      <c r="M268" s="496">
        <v>0</v>
      </c>
      <c r="N268" s="497">
        <f t="shared" si="91"/>
        <v>0</v>
      </c>
      <c r="O268" s="496">
        <v>0</v>
      </c>
      <c r="P268" s="497">
        <f t="shared" si="92"/>
        <v>0</v>
      </c>
      <c r="Q268" s="497"/>
      <c r="R268" s="497"/>
      <c r="S268" s="496">
        <v>0</v>
      </c>
      <c r="T268" s="496">
        <v>0</v>
      </c>
      <c r="U268" s="496">
        <v>0</v>
      </c>
    </row>
    <row r="269" spans="1:21" ht="12.75" customHeight="1" x14ac:dyDescent="0.25">
      <c r="C269" s="61"/>
      <c r="E269" s="378">
        <f t="shared" ref="E269" si="93">SUM(E264:E268)</f>
        <v>423895</v>
      </c>
      <c r="F269" s="378">
        <f>SUM(F264:F268)</f>
        <v>591662</v>
      </c>
      <c r="G269" s="378">
        <f>SUM(G264:G268)</f>
        <v>600590</v>
      </c>
      <c r="H269" s="378">
        <f>SUM(H264:H268)</f>
        <v>728869</v>
      </c>
      <c r="I269" s="229" t="e">
        <f>#REF!-G269</f>
        <v>#REF!</v>
      </c>
      <c r="J269" s="229">
        <f t="shared" si="89"/>
        <v>128279</v>
      </c>
      <c r="K269" s="378" t="e">
        <f>SUM(K264:K268)</f>
        <v>#REF!</v>
      </c>
      <c r="L269" s="229" t="e">
        <f t="shared" si="90"/>
        <v>#REF!</v>
      </c>
      <c r="M269" s="378" t="e">
        <f>SUM(M264:M268)</f>
        <v>#REF!</v>
      </c>
      <c r="N269" s="229" t="e">
        <f t="shared" si="91"/>
        <v>#REF!</v>
      </c>
      <c r="O269" s="378">
        <f>SUM(O264:O268)</f>
        <v>727869</v>
      </c>
      <c r="P269" s="229">
        <f t="shared" si="92"/>
        <v>-1000</v>
      </c>
      <c r="S269" s="378" t="e">
        <f>SUM(S264:S268)</f>
        <v>#REF!</v>
      </c>
      <c r="T269" s="378" t="e">
        <f>SUM(T264:T268)</f>
        <v>#REF!</v>
      </c>
      <c r="U269" s="378" t="e">
        <f>SUM(U264:U268)</f>
        <v>#REF!</v>
      </c>
    </row>
    <row r="271" spans="1:21" ht="12.75" customHeight="1" x14ac:dyDescent="0.2">
      <c r="C271" s="41" t="s">
        <v>50</v>
      </c>
      <c r="D271" s="72"/>
    </row>
    <row r="272" spans="1:21" ht="12.75" customHeight="1" x14ac:dyDescent="0.2">
      <c r="A272" s="5">
        <v>11371110</v>
      </c>
      <c r="B272" s="555">
        <v>100</v>
      </c>
      <c r="C272" s="42">
        <v>50110</v>
      </c>
      <c r="D272" s="43" t="s">
        <v>36</v>
      </c>
      <c r="E272" s="229">
        <f>'102'!H251</f>
        <v>453599</v>
      </c>
      <c r="F272" s="229">
        <f>'102'!K251</f>
        <v>460622</v>
      </c>
      <c r="G272" s="229">
        <f>'102'!N251</f>
        <v>452429</v>
      </c>
      <c r="H272" s="229">
        <f>'102'!R251</f>
        <v>483360</v>
      </c>
      <c r="I272" s="229" t="e">
        <f>#REF!-G272</f>
        <v>#REF!</v>
      </c>
      <c r="J272" s="229">
        <f t="shared" ref="J272:J283" si="94">H272-G272</f>
        <v>30931</v>
      </c>
      <c r="K272" s="229" t="e">
        <f>'102'!#REF!</f>
        <v>#REF!</v>
      </c>
      <c r="L272" s="229" t="e">
        <f t="shared" ref="L272:L283" si="95">K272-H272</f>
        <v>#REF!</v>
      </c>
      <c r="M272" s="229" t="e">
        <f>'102'!#REF!</f>
        <v>#REF!</v>
      </c>
      <c r="N272" s="229" t="e">
        <f t="shared" ref="N272:N283" si="96">M272-H272</f>
        <v>#REF!</v>
      </c>
      <c r="O272" s="229">
        <f>'102'!Z251</f>
        <v>483367</v>
      </c>
      <c r="P272" s="229">
        <f t="shared" ref="P272:P283" si="97">O272-H272</f>
        <v>7</v>
      </c>
      <c r="S272" s="229" t="e">
        <f>'102'!#REF!</f>
        <v>#REF!</v>
      </c>
      <c r="T272" s="229" t="e">
        <f>'102'!#REF!</f>
        <v>#REF!</v>
      </c>
      <c r="U272" s="229" t="e">
        <f>'102'!#REF!</f>
        <v>#REF!</v>
      </c>
    </row>
    <row r="273" spans="1:21" ht="12.75" customHeight="1" x14ac:dyDescent="0.2">
      <c r="A273" s="5">
        <v>11371110</v>
      </c>
      <c r="B273" s="555">
        <v>101</v>
      </c>
      <c r="C273" s="42">
        <v>50130</v>
      </c>
      <c r="D273" s="43" t="s">
        <v>37</v>
      </c>
      <c r="E273" s="378">
        <v>2000</v>
      </c>
      <c r="F273" s="378">
        <v>2000</v>
      </c>
      <c r="G273" s="378">
        <v>2000</v>
      </c>
      <c r="H273" s="378">
        <v>500</v>
      </c>
      <c r="I273" s="229" t="e">
        <f>#REF!-G273</f>
        <v>#REF!</v>
      </c>
      <c r="J273" s="229">
        <f t="shared" si="94"/>
        <v>-1500</v>
      </c>
      <c r="K273" s="378">
        <v>500</v>
      </c>
      <c r="L273" s="229">
        <f t="shared" si="95"/>
        <v>0</v>
      </c>
      <c r="M273" s="378">
        <v>500</v>
      </c>
      <c r="N273" s="229">
        <f t="shared" si="96"/>
        <v>0</v>
      </c>
      <c r="O273" s="378">
        <v>500</v>
      </c>
      <c r="P273" s="229">
        <f t="shared" si="97"/>
        <v>0</v>
      </c>
      <c r="S273" s="378">
        <v>500</v>
      </c>
      <c r="T273" s="378">
        <v>500</v>
      </c>
      <c r="U273" s="378">
        <v>500</v>
      </c>
    </row>
    <row r="274" spans="1:21" ht="12.75" customHeight="1" x14ac:dyDescent="0.2">
      <c r="A274" s="5">
        <v>11371110</v>
      </c>
      <c r="B274" s="555">
        <v>300</v>
      </c>
      <c r="C274" s="42">
        <v>53350</v>
      </c>
      <c r="D274" s="43" t="s">
        <v>311</v>
      </c>
      <c r="E274" s="378">
        <v>375</v>
      </c>
      <c r="F274" s="378">
        <v>375</v>
      </c>
      <c r="G274" s="378">
        <v>375</v>
      </c>
      <c r="H274" s="378">
        <v>375</v>
      </c>
      <c r="I274" s="229" t="e">
        <f>#REF!-G274</f>
        <v>#REF!</v>
      </c>
      <c r="J274" s="229">
        <f t="shared" si="94"/>
        <v>0</v>
      </c>
      <c r="K274" s="378">
        <v>375</v>
      </c>
      <c r="L274" s="229">
        <f t="shared" si="95"/>
        <v>0</v>
      </c>
      <c r="M274" s="378">
        <v>375</v>
      </c>
      <c r="N274" s="229">
        <f t="shared" si="96"/>
        <v>0</v>
      </c>
      <c r="O274" s="378">
        <v>375</v>
      </c>
      <c r="P274" s="229">
        <f t="shared" si="97"/>
        <v>0</v>
      </c>
      <c r="S274" s="378">
        <v>375</v>
      </c>
      <c r="T274" s="378">
        <v>375</v>
      </c>
      <c r="U274" s="378">
        <v>375</v>
      </c>
    </row>
    <row r="275" spans="1:21" ht="12.75" customHeight="1" x14ac:dyDescent="0.2">
      <c r="A275" s="5">
        <v>11371110</v>
      </c>
      <c r="B275" s="555">
        <v>400</v>
      </c>
      <c r="C275" s="42">
        <v>54410</v>
      </c>
      <c r="D275" s="43" t="s">
        <v>318</v>
      </c>
      <c r="E275" s="378"/>
      <c r="F275" s="378"/>
      <c r="G275" s="378"/>
      <c r="H275" s="378"/>
      <c r="I275" s="229" t="e">
        <f>#REF!-G275</f>
        <v>#REF!</v>
      </c>
      <c r="J275" s="229">
        <f t="shared" si="94"/>
        <v>0</v>
      </c>
      <c r="K275" s="378"/>
      <c r="L275" s="229">
        <f t="shared" si="95"/>
        <v>0</v>
      </c>
      <c r="M275" s="378"/>
      <c r="N275" s="229">
        <f t="shared" si="96"/>
        <v>0</v>
      </c>
      <c r="O275" s="378"/>
      <c r="P275" s="229">
        <f t="shared" si="97"/>
        <v>0</v>
      </c>
      <c r="S275" s="378"/>
      <c r="T275" s="378"/>
      <c r="U275" s="378"/>
    </row>
    <row r="276" spans="1:21" ht="12.75" customHeight="1" x14ac:dyDescent="0.2">
      <c r="A276" s="5">
        <v>11371110</v>
      </c>
      <c r="B276" s="555">
        <v>500</v>
      </c>
      <c r="C276" s="42">
        <v>55520</v>
      </c>
      <c r="D276" s="43" t="s">
        <v>431</v>
      </c>
      <c r="E276" s="378">
        <v>875</v>
      </c>
      <c r="F276" s="378">
        <v>875</v>
      </c>
      <c r="G276" s="378">
        <v>0</v>
      </c>
      <c r="H276" s="378">
        <v>0</v>
      </c>
      <c r="I276" s="229" t="e">
        <f>#REF!-G276</f>
        <v>#REF!</v>
      </c>
      <c r="J276" s="229">
        <f t="shared" si="94"/>
        <v>0</v>
      </c>
      <c r="K276" s="378">
        <v>0</v>
      </c>
      <c r="L276" s="229">
        <f t="shared" si="95"/>
        <v>0</v>
      </c>
      <c r="M276" s="378">
        <v>0</v>
      </c>
      <c r="N276" s="229">
        <f t="shared" si="96"/>
        <v>0</v>
      </c>
      <c r="O276" s="378">
        <v>0</v>
      </c>
      <c r="P276" s="229">
        <f t="shared" si="97"/>
        <v>0</v>
      </c>
      <c r="S276" s="378">
        <v>0</v>
      </c>
      <c r="T276" s="378">
        <v>0</v>
      </c>
      <c r="U276" s="378">
        <v>0</v>
      </c>
    </row>
    <row r="277" spans="1:21" ht="12.75" customHeight="1" x14ac:dyDescent="0.2">
      <c r="A277" s="5">
        <v>11371110</v>
      </c>
      <c r="B277" s="555">
        <v>600</v>
      </c>
      <c r="C277" s="42">
        <v>56610</v>
      </c>
      <c r="D277" s="43" t="s">
        <v>365</v>
      </c>
      <c r="E277" s="378">
        <v>10000</v>
      </c>
      <c r="F277" s="378">
        <v>10000</v>
      </c>
      <c r="G277" s="378">
        <v>8000</v>
      </c>
      <c r="H277" s="378">
        <v>8000</v>
      </c>
      <c r="I277" s="229" t="e">
        <f>#REF!-G277</f>
        <v>#REF!</v>
      </c>
      <c r="J277" s="229">
        <f t="shared" si="94"/>
        <v>0</v>
      </c>
      <c r="K277" s="378">
        <v>8000</v>
      </c>
      <c r="L277" s="229">
        <f t="shared" si="95"/>
        <v>0</v>
      </c>
      <c r="M277" s="378">
        <v>8000</v>
      </c>
      <c r="N277" s="229">
        <f t="shared" si="96"/>
        <v>0</v>
      </c>
      <c r="O277" s="378">
        <v>5000</v>
      </c>
      <c r="P277" s="229">
        <f t="shared" si="97"/>
        <v>-3000</v>
      </c>
      <c r="S277" s="378">
        <v>8000</v>
      </c>
      <c r="T277" s="378">
        <v>8000</v>
      </c>
      <c r="U277" s="378">
        <v>8000</v>
      </c>
    </row>
    <row r="278" spans="1:21" ht="12.75" customHeight="1" x14ac:dyDescent="0.2">
      <c r="A278" s="5">
        <v>11371110</v>
      </c>
      <c r="B278" s="555">
        <v>600</v>
      </c>
      <c r="C278" s="42">
        <v>56615</v>
      </c>
      <c r="D278" s="43" t="s">
        <v>26</v>
      </c>
      <c r="E278" s="378">
        <v>30000</v>
      </c>
      <c r="F278" s="378">
        <v>30000</v>
      </c>
      <c r="G278" s="378">
        <v>20000</v>
      </c>
      <c r="H278" s="378">
        <v>15000</v>
      </c>
      <c r="I278" s="229" t="e">
        <f>#REF!-G278</f>
        <v>#REF!</v>
      </c>
      <c r="J278" s="229">
        <f t="shared" si="94"/>
        <v>-5000</v>
      </c>
      <c r="K278" s="378">
        <v>15000</v>
      </c>
      <c r="L278" s="229">
        <f t="shared" si="95"/>
        <v>0</v>
      </c>
      <c r="M278" s="378">
        <v>15000</v>
      </c>
      <c r="N278" s="229">
        <f t="shared" si="96"/>
        <v>0</v>
      </c>
      <c r="O278" s="378">
        <v>8000</v>
      </c>
      <c r="P278" s="229">
        <f t="shared" si="97"/>
        <v>-7000</v>
      </c>
      <c r="S278" s="378">
        <v>15000</v>
      </c>
      <c r="T278" s="378">
        <v>15000</v>
      </c>
      <c r="U278" s="378">
        <v>15000</v>
      </c>
    </row>
    <row r="279" spans="1:21" ht="12.75" customHeight="1" x14ac:dyDescent="0.2">
      <c r="A279" s="5">
        <v>11371110</v>
      </c>
      <c r="B279" s="555">
        <v>600</v>
      </c>
      <c r="C279" s="42">
        <v>56623</v>
      </c>
      <c r="D279" s="43" t="s">
        <v>128</v>
      </c>
      <c r="E279" s="378">
        <v>200</v>
      </c>
      <c r="F279" s="378">
        <v>200</v>
      </c>
      <c r="G279" s="378">
        <v>0</v>
      </c>
      <c r="H279" s="378">
        <v>0</v>
      </c>
      <c r="I279" s="229" t="e">
        <f>#REF!-G279</f>
        <v>#REF!</v>
      </c>
      <c r="J279" s="229">
        <f t="shared" si="94"/>
        <v>0</v>
      </c>
      <c r="K279" s="378">
        <v>0</v>
      </c>
      <c r="L279" s="229">
        <f t="shared" si="95"/>
        <v>0</v>
      </c>
      <c r="M279" s="378">
        <v>0</v>
      </c>
      <c r="N279" s="229">
        <f t="shared" si="96"/>
        <v>0</v>
      </c>
      <c r="O279" s="378">
        <v>0</v>
      </c>
      <c r="P279" s="229">
        <f t="shared" si="97"/>
        <v>0</v>
      </c>
      <c r="S279" s="378">
        <v>0</v>
      </c>
      <c r="T279" s="378">
        <v>0</v>
      </c>
      <c r="U279" s="378">
        <v>0</v>
      </c>
    </row>
    <row r="280" spans="1:21" x14ac:dyDescent="0.2">
      <c r="A280" s="5">
        <v>11371110</v>
      </c>
      <c r="B280" s="555">
        <v>600</v>
      </c>
      <c r="C280" s="42">
        <v>56694</v>
      </c>
      <c r="D280" s="43" t="s">
        <v>376</v>
      </c>
      <c r="E280" s="378">
        <v>120000</v>
      </c>
      <c r="F280" s="378">
        <v>120000</v>
      </c>
      <c r="G280" s="378">
        <v>100000</v>
      </c>
      <c r="H280" s="378">
        <v>90000</v>
      </c>
      <c r="I280" s="229" t="e">
        <f>#REF!-G280</f>
        <v>#REF!</v>
      </c>
      <c r="J280" s="229">
        <f t="shared" si="94"/>
        <v>-10000</v>
      </c>
      <c r="K280" s="378">
        <v>90000</v>
      </c>
      <c r="L280" s="229">
        <f t="shared" si="95"/>
        <v>0</v>
      </c>
      <c r="M280" s="378">
        <f>90000-20000</f>
        <v>70000</v>
      </c>
      <c r="N280" s="229">
        <f t="shared" si="96"/>
        <v>-20000</v>
      </c>
      <c r="O280" s="378">
        <v>60000</v>
      </c>
      <c r="P280" s="229">
        <f t="shared" si="97"/>
        <v>-30000</v>
      </c>
      <c r="S280" s="378">
        <v>90000</v>
      </c>
      <c r="T280" s="378">
        <v>90000</v>
      </c>
      <c r="U280" s="378">
        <v>90000</v>
      </c>
    </row>
    <row r="281" spans="1:21" ht="12.75" customHeight="1" x14ac:dyDescent="0.2">
      <c r="A281" s="5">
        <v>11371110</v>
      </c>
      <c r="B281" s="555">
        <v>600</v>
      </c>
      <c r="C281" s="71">
        <v>56695</v>
      </c>
      <c r="D281" s="43" t="s">
        <v>106</v>
      </c>
      <c r="E281" s="378">
        <v>80000</v>
      </c>
      <c r="F281" s="378">
        <v>80000</v>
      </c>
      <c r="G281" s="378">
        <v>60000</v>
      </c>
      <c r="H281" s="378">
        <v>70000</v>
      </c>
      <c r="I281" s="229" t="e">
        <f>#REF!-G281</f>
        <v>#REF!</v>
      </c>
      <c r="J281" s="229">
        <f t="shared" si="94"/>
        <v>10000</v>
      </c>
      <c r="K281" s="378">
        <v>70000</v>
      </c>
      <c r="L281" s="229">
        <f t="shared" si="95"/>
        <v>0</v>
      </c>
      <c r="M281" s="378">
        <v>0</v>
      </c>
      <c r="N281" s="229">
        <f t="shared" si="96"/>
        <v>-70000</v>
      </c>
      <c r="O281" s="378">
        <v>60000</v>
      </c>
      <c r="P281" s="229">
        <f t="shared" si="97"/>
        <v>-10000</v>
      </c>
      <c r="S281" s="378">
        <v>70000</v>
      </c>
      <c r="T281" s="378">
        <v>70000</v>
      </c>
      <c r="U281" s="378">
        <v>70000</v>
      </c>
    </row>
    <row r="282" spans="1:21" ht="4.5" customHeight="1" x14ac:dyDescent="0.2">
      <c r="B282" s="154"/>
      <c r="C282" s="71"/>
      <c r="D282" s="45"/>
      <c r="E282" s="496"/>
      <c r="F282" s="496"/>
      <c r="G282" s="496"/>
      <c r="H282" s="496"/>
      <c r="I282" s="497" t="e">
        <f>#REF!-G282</f>
        <v>#REF!</v>
      </c>
      <c r="J282" s="497">
        <f t="shared" si="94"/>
        <v>0</v>
      </c>
      <c r="K282" s="496"/>
      <c r="L282" s="497">
        <f t="shared" si="95"/>
        <v>0</v>
      </c>
      <c r="M282" s="496"/>
      <c r="N282" s="497">
        <f t="shared" si="96"/>
        <v>0</v>
      </c>
      <c r="O282" s="496"/>
      <c r="P282" s="497">
        <f t="shared" si="97"/>
        <v>0</v>
      </c>
      <c r="Q282" s="497"/>
      <c r="R282" s="497"/>
      <c r="S282" s="496"/>
      <c r="T282" s="496"/>
      <c r="U282" s="496"/>
    </row>
    <row r="283" spans="1:21" ht="12.75" customHeight="1" x14ac:dyDescent="0.2">
      <c r="E283" s="378">
        <f t="shared" ref="E283" si="98">SUM(E272:E282)</f>
        <v>697049</v>
      </c>
      <c r="F283" s="378">
        <f>SUM(F272:F282)</f>
        <v>704072</v>
      </c>
      <c r="G283" s="378">
        <f>SUM(G272:G282)</f>
        <v>642804</v>
      </c>
      <c r="H283" s="378">
        <f>SUM(H272:H282)</f>
        <v>667235</v>
      </c>
      <c r="I283" s="229" t="e">
        <f>#REF!-G283</f>
        <v>#REF!</v>
      </c>
      <c r="J283" s="229">
        <f t="shared" si="94"/>
        <v>24431</v>
      </c>
      <c r="K283" s="378" t="e">
        <f>SUM(K272:K282)</f>
        <v>#REF!</v>
      </c>
      <c r="L283" s="229" t="e">
        <f t="shared" si="95"/>
        <v>#REF!</v>
      </c>
      <c r="M283" s="378" t="e">
        <f>SUM(M272:M282)</f>
        <v>#REF!</v>
      </c>
      <c r="N283" s="229" t="e">
        <f t="shared" si="96"/>
        <v>#REF!</v>
      </c>
      <c r="O283" s="378">
        <f>SUM(O272:O282)</f>
        <v>617242</v>
      </c>
      <c r="P283" s="229">
        <f t="shared" si="97"/>
        <v>-49993</v>
      </c>
      <c r="S283" s="378" t="e">
        <f>SUM(S272:S282)</f>
        <v>#REF!</v>
      </c>
      <c r="T283" s="378" t="e">
        <f>SUM(T272:T282)</f>
        <v>#REF!</v>
      </c>
      <c r="U283" s="378" t="e">
        <f>SUM(U272:U282)</f>
        <v>#REF!</v>
      </c>
    </row>
    <row r="284" spans="1:21" ht="12.75" customHeight="1" x14ac:dyDescent="0.25">
      <c r="C284" s="61"/>
    </row>
    <row r="285" spans="1:21" ht="12.75" customHeight="1" x14ac:dyDescent="0.2">
      <c r="C285" s="41" t="s">
        <v>439</v>
      </c>
      <c r="D285" s="72"/>
    </row>
    <row r="286" spans="1:21" ht="12.75" customHeight="1" x14ac:dyDescent="0.2">
      <c r="A286" s="5">
        <v>11371120</v>
      </c>
      <c r="B286" s="555">
        <v>100</v>
      </c>
      <c r="C286" s="42">
        <v>50110</v>
      </c>
      <c r="D286" s="43" t="s">
        <v>36</v>
      </c>
      <c r="E286" s="229">
        <v>0</v>
      </c>
      <c r="F286" s="229">
        <f>'102'!K274</f>
        <v>1005814</v>
      </c>
      <c r="G286" s="229">
        <f>'102'!N274</f>
        <v>1011493</v>
      </c>
      <c r="H286" s="229">
        <f>'102'!R274</f>
        <v>1131400</v>
      </c>
      <c r="I286" s="229" t="e">
        <f>#REF!-G286</f>
        <v>#REF!</v>
      </c>
      <c r="J286" s="229">
        <f t="shared" ref="J286:J293" si="99">H286-G286</f>
        <v>119907</v>
      </c>
      <c r="K286" s="229" t="e">
        <f>'102'!#REF!</f>
        <v>#REF!</v>
      </c>
      <c r="L286" s="229" t="e">
        <f t="shared" ref="L286:L293" si="100">K286-H286</f>
        <v>#REF!</v>
      </c>
      <c r="M286" s="229" t="e">
        <f>'102'!#REF!</f>
        <v>#REF!</v>
      </c>
      <c r="N286" s="229" t="e">
        <f t="shared" ref="N286:N293" si="101">M286-H286</f>
        <v>#REF!</v>
      </c>
      <c r="O286" s="229">
        <f>'102'!Z274</f>
        <v>1132332</v>
      </c>
      <c r="P286" s="229">
        <f t="shared" ref="P286:P293" si="102">O286-H286</f>
        <v>932</v>
      </c>
      <c r="S286" s="229" t="e">
        <f>'102'!#REF!</f>
        <v>#REF!</v>
      </c>
      <c r="T286" s="229" t="e">
        <f>'102'!#REF!</f>
        <v>#REF!</v>
      </c>
      <c r="U286" s="229" t="e">
        <f>'102'!#REF!</f>
        <v>#REF!</v>
      </c>
    </row>
    <row r="287" spans="1:21" ht="12.75" customHeight="1" x14ac:dyDescent="0.2">
      <c r="A287" s="5">
        <v>11371120</v>
      </c>
      <c r="B287" s="555">
        <v>300</v>
      </c>
      <c r="C287" s="42">
        <v>53350</v>
      </c>
      <c r="D287" s="43" t="s">
        <v>436</v>
      </c>
      <c r="E287" s="378">
        <v>0</v>
      </c>
      <c r="F287" s="378">
        <v>10000</v>
      </c>
      <c r="G287" s="378">
        <v>10000</v>
      </c>
      <c r="H287" s="378">
        <v>10000</v>
      </c>
      <c r="I287" s="229" t="e">
        <f>#REF!-G287</f>
        <v>#REF!</v>
      </c>
      <c r="J287" s="229">
        <f t="shared" si="99"/>
        <v>0</v>
      </c>
      <c r="K287" s="378">
        <v>10000</v>
      </c>
      <c r="L287" s="229">
        <f t="shared" si="100"/>
        <v>0</v>
      </c>
      <c r="M287" s="378">
        <v>0</v>
      </c>
      <c r="N287" s="229">
        <f t="shared" si="101"/>
        <v>-10000</v>
      </c>
      <c r="O287" s="378">
        <v>10000</v>
      </c>
      <c r="P287" s="229">
        <f t="shared" si="102"/>
        <v>0</v>
      </c>
      <c r="S287" s="378">
        <v>10000</v>
      </c>
      <c r="T287" s="378">
        <v>10000</v>
      </c>
      <c r="U287" s="378">
        <v>10000</v>
      </c>
    </row>
    <row r="288" spans="1:21" ht="12.75" customHeight="1" x14ac:dyDescent="0.2">
      <c r="A288" s="5">
        <v>11371120</v>
      </c>
      <c r="B288" s="555">
        <v>500</v>
      </c>
      <c r="C288" s="42">
        <v>55520</v>
      </c>
      <c r="D288" s="43" t="s">
        <v>431</v>
      </c>
      <c r="E288" s="378">
        <v>0</v>
      </c>
      <c r="F288" s="378">
        <v>20000</v>
      </c>
      <c r="G288" s="378">
        <v>0</v>
      </c>
      <c r="H288" s="378">
        <v>0</v>
      </c>
      <c r="I288" s="229" t="e">
        <f>#REF!-G288</f>
        <v>#REF!</v>
      </c>
      <c r="J288" s="229">
        <f t="shared" si="99"/>
        <v>0</v>
      </c>
      <c r="K288" s="378">
        <v>0</v>
      </c>
      <c r="L288" s="229">
        <f t="shared" si="100"/>
        <v>0</v>
      </c>
      <c r="M288" s="378">
        <v>0</v>
      </c>
      <c r="N288" s="229">
        <f t="shared" si="101"/>
        <v>0</v>
      </c>
      <c r="O288" s="378">
        <v>0</v>
      </c>
      <c r="P288" s="229">
        <f t="shared" si="102"/>
        <v>0</v>
      </c>
      <c r="S288" s="378">
        <v>0</v>
      </c>
      <c r="T288" s="378">
        <v>0</v>
      </c>
      <c r="U288" s="378">
        <v>0</v>
      </c>
    </row>
    <row r="289" spans="1:55" ht="12.75" customHeight="1" x14ac:dyDescent="0.2">
      <c r="A289" s="5">
        <v>11371120</v>
      </c>
      <c r="B289" s="555">
        <v>600</v>
      </c>
      <c r="C289" s="42">
        <v>56662</v>
      </c>
      <c r="D289" s="43" t="s">
        <v>623</v>
      </c>
      <c r="E289" s="378">
        <v>0</v>
      </c>
      <c r="F289" s="378">
        <v>2700000</v>
      </c>
      <c r="G289" s="378">
        <v>2600000</v>
      </c>
      <c r="H289" s="378">
        <v>3466876</v>
      </c>
      <c r="I289" s="229" t="e">
        <f>#REF!-G289</f>
        <v>#REF!</v>
      </c>
      <c r="J289" s="229">
        <f t="shared" si="99"/>
        <v>866876</v>
      </c>
      <c r="K289" s="378">
        <v>3800000</v>
      </c>
      <c r="L289" s="229">
        <f t="shared" si="100"/>
        <v>333124</v>
      </c>
      <c r="M289" s="378">
        <v>3650000</v>
      </c>
      <c r="N289" s="229">
        <f t="shared" si="101"/>
        <v>183124</v>
      </c>
      <c r="O289" s="378">
        <v>3700000</v>
      </c>
      <c r="P289" s="229">
        <f t="shared" si="102"/>
        <v>233124</v>
      </c>
      <c r="S289" s="378">
        <v>3466876</v>
      </c>
      <c r="T289" s="378">
        <v>3466876</v>
      </c>
      <c r="U289" s="378">
        <v>3466876</v>
      </c>
    </row>
    <row r="290" spans="1:55" ht="12.75" customHeight="1" x14ac:dyDescent="0.2">
      <c r="A290" s="5">
        <v>11371120</v>
      </c>
      <c r="B290" s="555">
        <v>600</v>
      </c>
      <c r="C290" s="42">
        <v>56677</v>
      </c>
      <c r="D290" s="43" t="s">
        <v>405</v>
      </c>
      <c r="E290" s="378">
        <v>0</v>
      </c>
      <c r="F290" s="378">
        <v>10000</v>
      </c>
      <c r="G290" s="378">
        <v>10000</v>
      </c>
      <c r="H290" s="378">
        <v>10000</v>
      </c>
      <c r="I290" s="229" t="e">
        <f>#REF!-G290</f>
        <v>#REF!</v>
      </c>
      <c r="J290" s="229">
        <f t="shared" si="99"/>
        <v>0</v>
      </c>
      <c r="K290" s="378">
        <v>10000</v>
      </c>
      <c r="L290" s="229">
        <f t="shared" si="100"/>
        <v>0</v>
      </c>
      <c r="M290" s="378">
        <v>0</v>
      </c>
      <c r="N290" s="229">
        <f t="shared" si="101"/>
        <v>-10000</v>
      </c>
      <c r="O290" s="378">
        <v>10000</v>
      </c>
      <c r="P290" s="229">
        <f t="shared" si="102"/>
        <v>0</v>
      </c>
      <c r="S290" s="378">
        <v>10000</v>
      </c>
      <c r="T290" s="378">
        <v>10000</v>
      </c>
      <c r="U290" s="378">
        <v>10000</v>
      </c>
    </row>
    <row r="291" spans="1:55" ht="12.75" customHeight="1" x14ac:dyDescent="0.2">
      <c r="A291" s="5">
        <v>11371120</v>
      </c>
      <c r="B291" s="555">
        <v>600</v>
      </c>
      <c r="C291" s="42">
        <v>56694</v>
      </c>
      <c r="D291" s="43" t="s">
        <v>33</v>
      </c>
      <c r="E291" s="378"/>
      <c r="F291" s="378">
        <v>30000</v>
      </c>
      <c r="G291" s="378">
        <v>35000</v>
      </c>
      <c r="H291" s="378">
        <v>53000</v>
      </c>
      <c r="I291" s="229" t="e">
        <f>#REF!-G291</f>
        <v>#REF!</v>
      </c>
      <c r="J291" s="229">
        <f t="shared" si="99"/>
        <v>18000</v>
      </c>
      <c r="K291" s="378">
        <v>53000</v>
      </c>
      <c r="L291" s="229">
        <f t="shared" si="100"/>
        <v>0</v>
      </c>
      <c r="M291" s="378">
        <v>53000</v>
      </c>
      <c r="N291" s="229">
        <f t="shared" si="101"/>
        <v>0</v>
      </c>
      <c r="O291" s="378">
        <v>53000</v>
      </c>
      <c r="P291" s="229">
        <f t="shared" si="102"/>
        <v>0</v>
      </c>
      <c r="S291" s="378">
        <v>53000</v>
      </c>
      <c r="T291" s="378">
        <v>53000</v>
      </c>
      <c r="U291" s="378">
        <v>53000</v>
      </c>
    </row>
    <row r="292" spans="1:55" ht="12.75" customHeight="1" x14ac:dyDescent="0.2">
      <c r="A292" s="5">
        <v>11371120</v>
      </c>
      <c r="B292" s="154">
        <v>600</v>
      </c>
      <c r="C292" s="42">
        <v>56695</v>
      </c>
      <c r="D292" s="45" t="s">
        <v>869</v>
      </c>
      <c r="E292" s="496">
        <v>0</v>
      </c>
      <c r="F292" s="496">
        <v>20000</v>
      </c>
      <c r="G292" s="496">
        <v>15000</v>
      </c>
      <c r="H292" s="496">
        <v>15000</v>
      </c>
      <c r="I292" s="497" t="e">
        <f>#REF!-G292</f>
        <v>#REF!</v>
      </c>
      <c r="J292" s="497">
        <f t="shared" si="99"/>
        <v>0</v>
      </c>
      <c r="K292" s="496">
        <v>15000</v>
      </c>
      <c r="L292" s="497">
        <f t="shared" si="100"/>
        <v>0</v>
      </c>
      <c r="M292" s="496">
        <v>0</v>
      </c>
      <c r="N292" s="497">
        <f t="shared" si="101"/>
        <v>-15000</v>
      </c>
      <c r="O292" s="496">
        <v>15000</v>
      </c>
      <c r="P292" s="497">
        <f t="shared" si="102"/>
        <v>0</v>
      </c>
      <c r="Q292" s="497"/>
      <c r="R292" s="497"/>
      <c r="S292" s="496">
        <v>15000</v>
      </c>
      <c r="T292" s="496">
        <v>15000</v>
      </c>
      <c r="U292" s="496">
        <v>15000</v>
      </c>
      <c r="BC292" s="5">
        <v>3</v>
      </c>
    </row>
    <row r="293" spans="1:55" ht="12.75" customHeight="1" x14ac:dyDescent="0.2">
      <c r="E293" s="378">
        <f t="shared" ref="E293:F293" si="103">SUM(E286:E292)</f>
        <v>0</v>
      </c>
      <c r="F293" s="378">
        <f t="shared" si="103"/>
        <v>3795814</v>
      </c>
      <c r="G293" s="378">
        <f>SUM(G286:G292)</f>
        <v>3681493</v>
      </c>
      <c r="H293" s="378">
        <f>SUM(H286:H292)</f>
        <v>4686276</v>
      </c>
      <c r="I293" s="229" t="e">
        <f>#REF!-G293</f>
        <v>#REF!</v>
      </c>
      <c r="J293" s="229">
        <f t="shared" si="99"/>
        <v>1004783</v>
      </c>
      <c r="K293" s="378" t="e">
        <f>SUM(K286:K292)</f>
        <v>#REF!</v>
      </c>
      <c r="L293" s="229" t="e">
        <f t="shared" si="100"/>
        <v>#REF!</v>
      </c>
      <c r="M293" s="378" t="e">
        <f>SUM(M286:M292)</f>
        <v>#REF!</v>
      </c>
      <c r="N293" s="229" t="e">
        <f t="shared" si="101"/>
        <v>#REF!</v>
      </c>
      <c r="O293" s="378">
        <f>SUM(O286:O292)</f>
        <v>4920332</v>
      </c>
      <c r="P293" s="229">
        <f t="shared" si="102"/>
        <v>234056</v>
      </c>
      <c r="S293" s="378" t="e">
        <f>SUM(S286:S292)</f>
        <v>#REF!</v>
      </c>
      <c r="T293" s="378" t="e">
        <f>SUM(T286:T292)</f>
        <v>#REF!</v>
      </c>
      <c r="U293" s="378" t="e">
        <f>SUM(U286:U292)</f>
        <v>#REF!</v>
      </c>
    </row>
    <row r="294" spans="1:55" ht="18" customHeight="1" x14ac:dyDescent="0.2"/>
    <row r="295" spans="1:55" ht="12.75" customHeight="1" x14ac:dyDescent="0.2">
      <c r="C295" s="41" t="s">
        <v>225</v>
      </c>
      <c r="D295" s="72"/>
    </row>
    <row r="296" spans="1:55" ht="12.75" customHeight="1" x14ac:dyDescent="0.2">
      <c r="A296" s="5">
        <v>11371130</v>
      </c>
      <c r="B296" s="555">
        <v>100</v>
      </c>
      <c r="C296" s="42">
        <v>50110</v>
      </c>
      <c r="D296" s="43" t="s">
        <v>36</v>
      </c>
      <c r="E296" s="229">
        <f>'102'!H293</f>
        <v>431554</v>
      </c>
      <c r="F296" s="229">
        <f>'102'!K293</f>
        <v>433215</v>
      </c>
      <c r="G296" s="229">
        <f>'102'!N293</f>
        <v>439488</v>
      </c>
      <c r="H296" s="229">
        <f>'102'!R293</f>
        <v>464587</v>
      </c>
      <c r="I296" s="229" t="e">
        <f>#REF!-G296</f>
        <v>#REF!</v>
      </c>
      <c r="J296" s="229">
        <f t="shared" ref="J296:J302" si="104">H296-G296</f>
        <v>25099</v>
      </c>
      <c r="K296" s="229" t="e">
        <f>'102'!#REF!</f>
        <v>#REF!</v>
      </c>
      <c r="L296" s="229" t="e">
        <f t="shared" ref="L296:L302" si="105">K296-H296</f>
        <v>#REF!</v>
      </c>
      <c r="M296" s="229" t="e">
        <f>'102'!#REF!</f>
        <v>#REF!</v>
      </c>
      <c r="N296" s="229" t="e">
        <f t="shared" ref="N296:N302" si="106">M296-H296</f>
        <v>#REF!</v>
      </c>
      <c r="O296" s="229">
        <f>'102'!Z293</f>
        <v>448017</v>
      </c>
      <c r="P296" s="229">
        <f t="shared" ref="P296:P302" si="107">O296-H296</f>
        <v>-16570</v>
      </c>
      <c r="S296" s="229" t="e">
        <f>'102'!#REF!</f>
        <v>#REF!</v>
      </c>
      <c r="T296" s="229" t="e">
        <f>'102'!#REF!</f>
        <v>#REF!</v>
      </c>
      <c r="U296" s="229" t="e">
        <f>'102'!#REF!</f>
        <v>#REF!</v>
      </c>
    </row>
    <row r="297" spans="1:55" ht="13.5" customHeight="1" x14ac:dyDescent="0.2">
      <c r="A297" s="5">
        <v>11371130</v>
      </c>
      <c r="B297" s="555">
        <v>101</v>
      </c>
      <c r="C297" s="42">
        <v>50130</v>
      </c>
      <c r="D297" s="43" t="s">
        <v>37</v>
      </c>
      <c r="E297" s="378">
        <v>500</v>
      </c>
      <c r="F297" s="378">
        <v>500</v>
      </c>
      <c r="G297" s="378">
        <v>500</v>
      </c>
      <c r="H297" s="378">
        <v>500</v>
      </c>
      <c r="I297" s="229" t="e">
        <f>#REF!-G297</f>
        <v>#REF!</v>
      </c>
      <c r="J297" s="229">
        <f t="shared" si="104"/>
        <v>0</v>
      </c>
      <c r="K297" s="378">
        <v>500</v>
      </c>
      <c r="L297" s="229">
        <f t="shared" si="105"/>
        <v>0</v>
      </c>
      <c r="M297" s="378">
        <v>500</v>
      </c>
      <c r="N297" s="229">
        <f t="shared" si="106"/>
        <v>0</v>
      </c>
      <c r="O297" s="378">
        <v>500</v>
      </c>
      <c r="P297" s="229">
        <f t="shared" si="107"/>
        <v>0</v>
      </c>
      <c r="S297" s="378">
        <v>500</v>
      </c>
      <c r="T297" s="378">
        <v>500</v>
      </c>
      <c r="U297" s="378">
        <v>500</v>
      </c>
    </row>
    <row r="298" spans="1:55" ht="13.5" customHeight="1" x14ac:dyDescent="0.2">
      <c r="A298" s="5">
        <v>11371130</v>
      </c>
      <c r="B298" s="555">
        <v>100</v>
      </c>
      <c r="C298" s="42">
        <v>50132</v>
      </c>
      <c r="D298" s="43" t="s">
        <v>426</v>
      </c>
      <c r="E298" s="378">
        <v>0</v>
      </c>
      <c r="F298" s="378">
        <v>0</v>
      </c>
      <c r="G298" s="378">
        <v>0</v>
      </c>
      <c r="H298" s="378">
        <v>0</v>
      </c>
      <c r="I298" s="229" t="e">
        <f>#REF!-G298</f>
        <v>#REF!</v>
      </c>
      <c r="J298" s="229">
        <f t="shared" si="104"/>
        <v>0</v>
      </c>
      <c r="K298" s="378">
        <v>0</v>
      </c>
      <c r="L298" s="229">
        <f t="shared" si="105"/>
        <v>0</v>
      </c>
      <c r="M298" s="378">
        <v>0</v>
      </c>
      <c r="N298" s="229">
        <f t="shared" si="106"/>
        <v>0</v>
      </c>
      <c r="O298" s="378">
        <v>0</v>
      </c>
      <c r="P298" s="229">
        <f t="shared" si="107"/>
        <v>0</v>
      </c>
      <c r="S298" s="378">
        <v>0</v>
      </c>
      <c r="T298" s="378">
        <v>0</v>
      </c>
      <c r="U298" s="378">
        <v>0</v>
      </c>
    </row>
    <row r="299" spans="1:55" ht="12.75" customHeight="1" x14ac:dyDescent="0.2">
      <c r="A299" s="5">
        <v>11371130</v>
      </c>
      <c r="B299" s="555">
        <v>500</v>
      </c>
      <c r="C299" s="42">
        <v>55520</v>
      </c>
      <c r="D299" s="43" t="s">
        <v>431</v>
      </c>
      <c r="E299" s="378">
        <v>1080</v>
      </c>
      <c r="F299" s="378">
        <v>1080</v>
      </c>
      <c r="G299" s="378">
        <v>0</v>
      </c>
      <c r="H299" s="378">
        <v>0</v>
      </c>
      <c r="I299" s="229" t="e">
        <f>#REF!-G299</f>
        <v>#REF!</v>
      </c>
      <c r="J299" s="229">
        <f t="shared" si="104"/>
        <v>0</v>
      </c>
      <c r="K299" s="378">
        <v>0</v>
      </c>
      <c r="L299" s="229">
        <f t="shared" si="105"/>
        <v>0</v>
      </c>
      <c r="M299" s="378">
        <v>0</v>
      </c>
      <c r="N299" s="229">
        <f t="shared" si="106"/>
        <v>0</v>
      </c>
      <c r="O299" s="378">
        <v>0</v>
      </c>
      <c r="P299" s="229">
        <f t="shared" si="107"/>
        <v>0</v>
      </c>
      <c r="S299" s="378">
        <v>0</v>
      </c>
      <c r="T299" s="378">
        <v>0</v>
      </c>
      <c r="U299" s="378">
        <v>0</v>
      </c>
    </row>
    <row r="300" spans="1:55" ht="12.75" customHeight="1" x14ac:dyDescent="0.2">
      <c r="A300" s="5">
        <v>11371130</v>
      </c>
      <c r="B300" s="555">
        <v>600</v>
      </c>
      <c r="C300" s="42">
        <v>56615</v>
      </c>
      <c r="D300" s="43" t="s">
        <v>26</v>
      </c>
      <c r="E300" s="378">
        <v>1000</v>
      </c>
      <c r="F300" s="378">
        <v>1000</v>
      </c>
      <c r="G300" s="378">
        <v>0</v>
      </c>
      <c r="H300" s="378">
        <v>0</v>
      </c>
      <c r="I300" s="229" t="e">
        <f>#REF!-G300</f>
        <v>#REF!</v>
      </c>
      <c r="J300" s="229">
        <f t="shared" si="104"/>
        <v>0</v>
      </c>
      <c r="K300" s="378">
        <v>0</v>
      </c>
      <c r="L300" s="229">
        <f t="shared" si="105"/>
        <v>0</v>
      </c>
      <c r="M300" s="378">
        <v>0</v>
      </c>
      <c r="N300" s="229">
        <f t="shared" si="106"/>
        <v>0</v>
      </c>
      <c r="O300" s="378">
        <v>0</v>
      </c>
      <c r="P300" s="229">
        <f t="shared" si="107"/>
        <v>0</v>
      </c>
      <c r="S300" s="378">
        <v>0</v>
      </c>
      <c r="T300" s="378">
        <v>0</v>
      </c>
      <c r="U300" s="378">
        <v>0</v>
      </c>
    </row>
    <row r="301" spans="1:55" ht="12.75" customHeight="1" x14ac:dyDescent="0.2">
      <c r="A301" s="5">
        <v>11371130</v>
      </c>
      <c r="B301" s="154">
        <v>600</v>
      </c>
      <c r="C301" s="42">
        <v>56662</v>
      </c>
      <c r="D301" s="45" t="s">
        <v>541</v>
      </c>
      <c r="E301" s="496">
        <v>500</v>
      </c>
      <c r="F301" s="496">
        <v>500</v>
      </c>
      <c r="G301" s="496">
        <v>0</v>
      </c>
      <c r="H301" s="496">
        <v>0</v>
      </c>
      <c r="I301" s="497" t="e">
        <f>#REF!-G301</f>
        <v>#REF!</v>
      </c>
      <c r="J301" s="497">
        <f t="shared" si="104"/>
        <v>0</v>
      </c>
      <c r="K301" s="496">
        <v>0</v>
      </c>
      <c r="L301" s="497">
        <f t="shared" si="105"/>
        <v>0</v>
      </c>
      <c r="M301" s="496">
        <v>0</v>
      </c>
      <c r="N301" s="497">
        <f t="shared" si="106"/>
        <v>0</v>
      </c>
      <c r="O301" s="496">
        <v>0</v>
      </c>
      <c r="P301" s="497">
        <f t="shared" si="107"/>
        <v>0</v>
      </c>
      <c r="Q301" s="497"/>
      <c r="R301" s="497"/>
      <c r="S301" s="496">
        <v>0</v>
      </c>
      <c r="T301" s="496">
        <v>0</v>
      </c>
      <c r="U301" s="496">
        <v>0</v>
      </c>
    </row>
    <row r="302" spans="1:55" ht="12.75" customHeight="1" x14ac:dyDescent="0.2">
      <c r="E302" s="378">
        <f t="shared" ref="E302" si="108">SUM(E296:E301)</f>
        <v>434634</v>
      </c>
      <c r="F302" s="378">
        <f>SUM(F296:F301)</f>
        <v>436295</v>
      </c>
      <c r="G302" s="378">
        <f>SUM(G296:G301)</f>
        <v>439988</v>
      </c>
      <c r="H302" s="378">
        <f>SUM(H296:H301)</f>
        <v>465087</v>
      </c>
      <c r="I302" s="229" t="e">
        <f>#REF!-G302</f>
        <v>#REF!</v>
      </c>
      <c r="J302" s="229">
        <f t="shared" si="104"/>
        <v>25099</v>
      </c>
      <c r="K302" s="378" t="e">
        <f>SUM(K296:K301)</f>
        <v>#REF!</v>
      </c>
      <c r="L302" s="229" t="e">
        <f t="shared" si="105"/>
        <v>#REF!</v>
      </c>
      <c r="M302" s="378" t="e">
        <f>SUM(M296:M301)</f>
        <v>#REF!</v>
      </c>
      <c r="N302" s="229" t="e">
        <f t="shared" si="106"/>
        <v>#REF!</v>
      </c>
      <c r="O302" s="378">
        <f>SUM(O296:O301)</f>
        <v>448517</v>
      </c>
      <c r="P302" s="229">
        <f t="shared" si="107"/>
        <v>-16570</v>
      </c>
      <c r="S302" s="378" t="e">
        <f>SUM(S296:S301)</f>
        <v>#REF!</v>
      </c>
      <c r="T302" s="378" t="e">
        <f>SUM(T296:T301)</f>
        <v>#REF!</v>
      </c>
      <c r="U302" s="378" t="e">
        <f>SUM(U296:U301)</f>
        <v>#REF!</v>
      </c>
    </row>
    <row r="303" spans="1:55" ht="21" customHeight="1" x14ac:dyDescent="0.2"/>
    <row r="304" spans="1:55" ht="12.75" customHeight="1" x14ac:dyDescent="0.2">
      <c r="C304" s="41" t="s">
        <v>372</v>
      </c>
      <c r="D304" s="72"/>
    </row>
    <row r="305" spans="1:21" ht="12.75" customHeight="1" x14ac:dyDescent="0.2">
      <c r="A305" s="5">
        <v>11371140</v>
      </c>
      <c r="B305" s="555">
        <v>100</v>
      </c>
      <c r="C305" s="42">
        <v>50110</v>
      </c>
      <c r="D305" s="43" t="s">
        <v>36</v>
      </c>
      <c r="E305" s="229">
        <f>'102'!H305</f>
        <v>208633</v>
      </c>
      <c r="F305" s="229">
        <f>'102'!K305</f>
        <v>208633</v>
      </c>
      <c r="G305" s="229">
        <f>'102'!N305</f>
        <v>221149</v>
      </c>
      <c r="H305" s="229">
        <f>'102'!R305</f>
        <v>256493</v>
      </c>
      <c r="I305" s="229" t="e">
        <f>#REF!-G305</f>
        <v>#REF!</v>
      </c>
      <c r="J305" s="229">
        <f t="shared" ref="J305:J311" si="109">H305-G305</f>
        <v>35344</v>
      </c>
      <c r="K305" s="229" t="e">
        <f>'102'!#REF!</f>
        <v>#REF!</v>
      </c>
      <c r="L305" s="229" t="e">
        <f t="shared" ref="L305:L311" si="110">K305-H305</f>
        <v>#REF!</v>
      </c>
      <c r="M305" s="229" t="e">
        <f>'102'!#REF!</f>
        <v>#REF!</v>
      </c>
      <c r="N305" s="229" t="e">
        <f t="shared" ref="N305:N311" si="111">M305-H305</f>
        <v>#REF!</v>
      </c>
      <c r="O305" s="229">
        <f>'102'!Z305</f>
        <v>258493</v>
      </c>
      <c r="P305" s="229">
        <f t="shared" ref="P305:P311" si="112">O305-H305</f>
        <v>2000</v>
      </c>
      <c r="S305" s="229" t="e">
        <f>'102'!#REF!</f>
        <v>#REF!</v>
      </c>
      <c r="T305" s="229" t="e">
        <f>'102'!#REF!</f>
        <v>#REF!</v>
      </c>
      <c r="U305" s="229" t="e">
        <f>'102'!#REF!</f>
        <v>#REF!</v>
      </c>
    </row>
    <row r="306" spans="1:21" ht="12.75" customHeight="1" x14ac:dyDescent="0.2">
      <c r="A306" s="5">
        <v>11371140</v>
      </c>
      <c r="B306" s="555">
        <v>100</v>
      </c>
      <c r="C306" s="42">
        <v>50132</v>
      </c>
      <c r="D306" s="43" t="s">
        <v>426</v>
      </c>
      <c r="E306" s="378">
        <v>400</v>
      </c>
      <c r="F306" s="378">
        <v>400</v>
      </c>
      <c r="G306" s="378">
        <v>400</v>
      </c>
      <c r="H306" s="378">
        <v>400</v>
      </c>
      <c r="I306" s="229" t="e">
        <f>#REF!-G306</f>
        <v>#REF!</v>
      </c>
      <c r="J306" s="229">
        <f t="shared" si="109"/>
        <v>0</v>
      </c>
      <c r="K306" s="378">
        <v>400</v>
      </c>
      <c r="L306" s="229">
        <f t="shared" si="110"/>
        <v>0</v>
      </c>
      <c r="M306" s="378">
        <v>400</v>
      </c>
      <c r="N306" s="229">
        <f t="shared" si="111"/>
        <v>0</v>
      </c>
      <c r="O306" s="378">
        <v>400</v>
      </c>
      <c r="P306" s="229">
        <f t="shared" si="112"/>
        <v>0</v>
      </c>
      <c r="S306" s="378">
        <v>400</v>
      </c>
      <c r="T306" s="378">
        <v>400</v>
      </c>
      <c r="U306" s="378">
        <v>400</v>
      </c>
    </row>
    <row r="307" spans="1:21" ht="12.75" customHeight="1" x14ac:dyDescent="0.2">
      <c r="A307" s="5">
        <v>11371140</v>
      </c>
      <c r="B307" s="555">
        <v>500</v>
      </c>
      <c r="C307" s="42">
        <v>55520</v>
      </c>
      <c r="D307" s="43" t="s">
        <v>431</v>
      </c>
      <c r="E307" s="378">
        <v>400</v>
      </c>
      <c r="F307" s="378">
        <v>400</v>
      </c>
      <c r="G307" s="378">
        <v>0</v>
      </c>
      <c r="H307" s="378">
        <v>0</v>
      </c>
      <c r="I307" s="229" t="e">
        <f>#REF!-G307</f>
        <v>#REF!</v>
      </c>
      <c r="J307" s="229">
        <f t="shared" si="109"/>
        <v>0</v>
      </c>
      <c r="K307" s="378">
        <v>0</v>
      </c>
      <c r="L307" s="229">
        <f t="shared" si="110"/>
        <v>0</v>
      </c>
      <c r="M307" s="378">
        <v>0</v>
      </c>
      <c r="N307" s="229">
        <f t="shared" si="111"/>
        <v>0</v>
      </c>
      <c r="O307" s="378">
        <v>0</v>
      </c>
      <c r="P307" s="229">
        <f t="shared" si="112"/>
        <v>0</v>
      </c>
      <c r="S307" s="378">
        <v>0</v>
      </c>
      <c r="T307" s="378">
        <v>0</v>
      </c>
      <c r="U307" s="378">
        <v>0</v>
      </c>
    </row>
    <row r="308" spans="1:21" ht="12.75" customHeight="1" x14ac:dyDescent="0.2">
      <c r="A308" s="5">
        <v>11371140</v>
      </c>
      <c r="B308" s="555">
        <v>600</v>
      </c>
      <c r="C308" s="42">
        <v>56615</v>
      </c>
      <c r="D308" s="43" t="s">
        <v>26</v>
      </c>
      <c r="E308" s="378">
        <v>1000</v>
      </c>
      <c r="F308" s="378">
        <v>1000</v>
      </c>
      <c r="G308" s="378">
        <v>0</v>
      </c>
      <c r="H308" s="378">
        <v>0</v>
      </c>
      <c r="I308" s="229" t="e">
        <f>#REF!-G308</f>
        <v>#REF!</v>
      </c>
      <c r="J308" s="229">
        <f t="shared" si="109"/>
        <v>0</v>
      </c>
      <c r="K308" s="378">
        <v>0</v>
      </c>
      <c r="L308" s="229">
        <f t="shared" si="110"/>
        <v>0</v>
      </c>
      <c r="M308" s="378">
        <v>0</v>
      </c>
      <c r="N308" s="229">
        <f t="shared" si="111"/>
        <v>0</v>
      </c>
      <c r="O308" s="378">
        <v>0</v>
      </c>
      <c r="P308" s="229">
        <f t="shared" si="112"/>
        <v>0</v>
      </c>
      <c r="S308" s="378">
        <v>0</v>
      </c>
      <c r="T308" s="378">
        <v>0</v>
      </c>
      <c r="U308" s="378">
        <v>0</v>
      </c>
    </row>
    <row r="309" spans="1:21" ht="12.75" customHeight="1" x14ac:dyDescent="0.2">
      <c r="A309" s="5">
        <v>11371140</v>
      </c>
      <c r="B309" s="555">
        <v>600</v>
      </c>
      <c r="C309" s="42">
        <v>56662</v>
      </c>
      <c r="D309" s="43" t="s">
        <v>53</v>
      </c>
      <c r="E309" s="378">
        <v>400</v>
      </c>
      <c r="F309" s="378">
        <v>400</v>
      </c>
      <c r="G309" s="378">
        <v>0</v>
      </c>
      <c r="H309" s="378">
        <v>0</v>
      </c>
      <c r="I309" s="229" t="e">
        <f>#REF!-G309</f>
        <v>#REF!</v>
      </c>
      <c r="J309" s="229">
        <f t="shared" si="109"/>
        <v>0</v>
      </c>
      <c r="K309" s="378">
        <v>0</v>
      </c>
      <c r="L309" s="229">
        <f t="shared" si="110"/>
        <v>0</v>
      </c>
      <c r="M309" s="378">
        <v>0</v>
      </c>
      <c r="N309" s="229">
        <f t="shared" si="111"/>
        <v>0</v>
      </c>
      <c r="O309" s="378">
        <v>0</v>
      </c>
      <c r="P309" s="229">
        <f t="shared" si="112"/>
        <v>0</v>
      </c>
      <c r="S309" s="378">
        <v>0</v>
      </c>
      <c r="T309" s="378">
        <v>0</v>
      </c>
      <c r="U309" s="378">
        <v>0</v>
      </c>
    </row>
    <row r="310" spans="1:21" ht="6" customHeight="1" x14ac:dyDescent="0.2">
      <c r="B310" s="154"/>
      <c r="C310" s="42"/>
      <c r="D310" s="45"/>
      <c r="E310" s="496"/>
      <c r="F310" s="496"/>
      <c r="G310" s="496"/>
      <c r="H310" s="496"/>
      <c r="I310" s="497" t="e">
        <f>#REF!-G310</f>
        <v>#REF!</v>
      </c>
      <c r="J310" s="497">
        <f t="shared" si="109"/>
        <v>0</v>
      </c>
      <c r="K310" s="496"/>
      <c r="L310" s="497">
        <f t="shared" si="110"/>
        <v>0</v>
      </c>
      <c r="M310" s="496"/>
      <c r="N310" s="497">
        <f t="shared" si="111"/>
        <v>0</v>
      </c>
      <c r="O310" s="496"/>
      <c r="P310" s="497">
        <f t="shared" si="112"/>
        <v>0</v>
      </c>
      <c r="Q310" s="497"/>
      <c r="R310" s="497"/>
      <c r="S310" s="496"/>
      <c r="T310" s="496"/>
      <c r="U310" s="496"/>
    </row>
    <row r="311" spans="1:21" ht="12.75" customHeight="1" x14ac:dyDescent="0.2">
      <c r="E311" s="378">
        <f t="shared" ref="E311" si="113">SUM(E305:E310)</f>
        <v>210833</v>
      </c>
      <c r="F311" s="378">
        <f>SUM(F305:F310)</f>
        <v>210833</v>
      </c>
      <c r="G311" s="378">
        <f>SUM(G305:G310)</f>
        <v>221549</v>
      </c>
      <c r="H311" s="378">
        <f>SUM(H305:H310)</f>
        <v>256893</v>
      </c>
      <c r="I311" s="229" t="e">
        <f>#REF!-G311</f>
        <v>#REF!</v>
      </c>
      <c r="J311" s="229">
        <f t="shared" si="109"/>
        <v>35344</v>
      </c>
      <c r="K311" s="378" t="e">
        <f>SUM(K305:K310)</f>
        <v>#REF!</v>
      </c>
      <c r="L311" s="229" t="e">
        <f t="shared" si="110"/>
        <v>#REF!</v>
      </c>
      <c r="M311" s="378" t="e">
        <f>SUM(M305:M310)</f>
        <v>#REF!</v>
      </c>
      <c r="N311" s="229" t="e">
        <f t="shared" si="111"/>
        <v>#REF!</v>
      </c>
      <c r="O311" s="378">
        <f>SUM(O305:O310)</f>
        <v>258893</v>
      </c>
      <c r="P311" s="229">
        <f t="shared" si="112"/>
        <v>2000</v>
      </c>
      <c r="S311" s="378" t="e">
        <f>SUM(S305:S310)</f>
        <v>#REF!</v>
      </c>
      <c r="T311" s="378" t="e">
        <f>SUM(T305:T310)</f>
        <v>#REF!</v>
      </c>
      <c r="U311" s="378" t="e">
        <f>SUM(U305:U310)</f>
        <v>#REF!</v>
      </c>
    </row>
    <row r="312" spans="1:21" ht="15.75" customHeight="1" x14ac:dyDescent="0.2"/>
    <row r="313" spans="1:21" ht="15.75" customHeight="1" x14ac:dyDescent="0.25">
      <c r="C313" s="61"/>
    </row>
    <row r="314" spans="1:21" ht="15.75" customHeight="1" x14ac:dyDescent="0.2"/>
    <row r="315" spans="1:21" ht="12.75" customHeight="1" x14ac:dyDescent="0.2">
      <c r="C315" s="41" t="s">
        <v>196</v>
      </c>
      <c r="D315" s="72"/>
    </row>
    <row r="316" spans="1:21" ht="12.75" customHeight="1" x14ac:dyDescent="0.2">
      <c r="A316" s="5">
        <v>11371150</v>
      </c>
      <c r="B316" s="555">
        <v>100</v>
      </c>
      <c r="C316" s="42">
        <v>50110</v>
      </c>
      <c r="D316" s="43" t="s">
        <v>36</v>
      </c>
      <c r="E316" s="229">
        <f>'102'!H321</f>
        <v>39844</v>
      </c>
      <c r="F316" s="229">
        <f>'102'!K315</f>
        <v>213057</v>
      </c>
      <c r="G316" s="229">
        <f>'102'!N315</f>
        <v>213057</v>
      </c>
      <c r="H316" s="229">
        <f>'102'!R315</f>
        <v>235747</v>
      </c>
      <c r="I316" s="229" t="e">
        <f>#REF!-G316</f>
        <v>#REF!</v>
      </c>
      <c r="J316" s="229">
        <f>H316-G316</f>
        <v>22690</v>
      </c>
      <c r="K316" s="229" t="e">
        <f>'102'!#REF!</f>
        <v>#REF!</v>
      </c>
      <c r="L316" s="229" t="e">
        <f>K316-H316</f>
        <v>#REF!</v>
      </c>
      <c r="M316" s="229" t="e">
        <f>'102'!#REF!</f>
        <v>#REF!</v>
      </c>
      <c r="N316" s="229" t="e">
        <f>M316-H316</f>
        <v>#REF!</v>
      </c>
      <c r="O316" s="229">
        <f>'102'!Z315</f>
        <v>235747</v>
      </c>
      <c r="P316" s="229">
        <f>O316-H316</f>
        <v>0</v>
      </c>
      <c r="S316" s="229" t="e">
        <f>'102'!#REF!</f>
        <v>#REF!</v>
      </c>
      <c r="T316" s="229" t="e">
        <f>'102'!#REF!</f>
        <v>#REF!</v>
      </c>
      <c r="U316" s="229" t="e">
        <f>'102'!#REF!</f>
        <v>#REF!</v>
      </c>
    </row>
    <row r="317" spans="1:21" ht="12.75" customHeight="1" x14ac:dyDescent="0.2">
      <c r="A317" s="5">
        <v>11371150</v>
      </c>
      <c r="B317" s="555">
        <v>500</v>
      </c>
      <c r="C317" s="42">
        <v>55520</v>
      </c>
      <c r="D317" s="43" t="s">
        <v>431</v>
      </c>
      <c r="E317" s="378">
        <v>975</v>
      </c>
      <c r="F317" s="378">
        <v>975</v>
      </c>
      <c r="G317" s="378">
        <v>0</v>
      </c>
      <c r="H317" s="378">
        <v>0</v>
      </c>
      <c r="I317" s="229" t="e">
        <f>#REF!-G317</f>
        <v>#REF!</v>
      </c>
      <c r="J317" s="229">
        <f>H317-G317</f>
        <v>0</v>
      </c>
      <c r="K317" s="378">
        <v>0</v>
      </c>
      <c r="L317" s="229">
        <f>K317-H317</f>
        <v>0</v>
      </c>
      <c r="M317" s="378">
        <v>0</v>
      </c>
      <c r="N317" s="229">
        <f>M317-H317</f>
        <v>0</v>
      </c>
      <c r="O317" s="378">
        <v>0</v>
      </c>
      <c r="P317" s="229">
        <f>O317-H317</f>
        <v>0</v>
      </c>
      <c r="S317" s="378">
        <v>0</v>
      </c>
      <c r="T317" s="378">
        <v>0</v>
      </c>
      <c r="U317" s="378">
        <v>0</v>
      </c>
    </row>
    <row r="318" spans="1:21" ht="12.75" customHeight="1" x14ac:dyDescent="0.2">
      <c r="A318" s="5">
        <v>11371150</v>
      </c>
      <c r="B318" s="555">
        <v>600</v>
      </c>
      <c r="C318" s="42">
        <v>56610</v>
      </c>
      <c r="D318" s="43" t="s">
        <v>365</v>
      </c>
      <c r="E318" s="378">
        <v>7400</v>
      </c>
      <c r="F318" s="378">
        <v>7400</v>
      </c>
      <c r="G318" s="378">
        <v>7400</v>
      </c>
      <c r="H318" s="378">
        <v>7400</v>
      </c>
      <c r="I318" s="229" t="e">
        <f>#REF!-G318</f>
        <v>#REF!</v>
      </c>
      <c r="J318" s="229">
        <f>H318-G318</f>
        <v>0</v>
      </c>
      <c r="K318" s="378">
        <v>7400</v>
      </c>
      <c r="L318" s="229">
        <f>K318-H318</f>
        <v>0</v>
      </c>
      <c r="M318" s="378">
        <v>7400</v>
      </c>
      <c r="N318" s="229">
        <f>M318-H318</f>
        <v>0</v>
      </c>
      <c r="O318" s="378">
        <v>5400</v>
      </c>
      <c r="P318" s="229">
        <f>O318-H318</f>
        <v>-2000</v>
      </c>
      <c r="S318" s="378">
        <v>7400</v>
      </c>
      <c r="T318" s="378">
        <v>7400</v>
      </c>
      <c r="U318" s="378">
        <v>7400</v>
      </c>
    </row>
    <row r="319" spans="1:21" ht="14.25" customHeight="1" x14ac:dyDescent="0.2">
      <c r="A319" s="5">
        <v>11371150</v>
      </c>
      <c r="B319" s="154">
        <v>600</v>
      </c>
      <c r="C319" s="42">
        <v>56694</v>
      </c>
      <c r="D319" s="45" t="s">
        <v>376</v>
      </c>
      <c r="E319" s="496">
        <v>11000</v>
      </c>
      <c r="F319" s="496">
        <v>11000</v>
      </c>
      <c r="G319" s="496">
        <v>11000</v>
      </c>
      <c r="H319" s="496">
        <v>11000</v>
      </c>
      <c r="I319" s="497" t="e">
        <f>#REF!-G319</f>
        <v>#REF!</v>
      </c>
      <c r="J319" s="497">
        <f>H319-G319</f>
        <v>0</v>
      </c>
      <c r="K319" s="496">
        <v>11000</v>
      </c>
      <c r="L319" s="497">
        <f>K319-H319</f>
        <v>0</v>
      </c>
      <c r="M319" s="496">
        <v>11000</v>
      </c>
      <c r="N319" s="497">
        <f>M319-H319</f>
        <v>0</v>
      </c>
      <c r="O319" s="496">
        <v>9000</v>
      </c>
      <c r="P319" s="497">
        <f>O319-H319</f>
        <v>-2000</v>
      </c>
      <c r="Q319" s="497"/>
      <c r="R319" s="497"/>
      <c r="S319" s="496">
        <v>11000</v>
      </c>
      <c r="T319" s="496">
        <v>11000</v>
      </c>
      <c r="U319" s="496">
        <v>11000</v>
      </c>
    </row>
    <row r="320" spans="1:21" ht="12.75" customHeight="1" x14ac:dyDescent="0.2">
      <c r="E320" s="378">
        <f t="shared" ref="E320" si="114">SUM(E316:E319)</f>
        <v>59219</v>
      </c>
      <c r="F320" s="378">
        <f>SUM(F316:F319)</f>
        <v>232432</v>
      </c>
      <c r="G320" s="378">
        <f>SUM(G316:G319)</f>
        <v>231457</v>
      </c>
      <c r="H320" s="378">
        <f>SUM(H316:H319)</f>
        <v>254147</v>
      </c>
      <c r="I320" s="229" t="e">
        <f>#REF!-G320</f>
        <v>#REF!</v>
      </c>
      <c r="J320" s="229">
        <f>H320-G320</f>
        <v>22690</v>
      </c>
      <c r="K320" s="378" t="e">
        <f>SUM(K316:K319)</f>
        <v>#REF!</v>
      </c>
      <c r="L320" s="229" t="e">
        <f>K320-H320</f>
        <v>#REF!</v>
      </c>
      <c r="M320" s="378" t="e">
        <f>SUM(M316:M319)</f>
        <v>#REF!</v>
      </c>
      <c r="N320" s="229" t="e">
        <f>M320-H320</f>
        <v>#REF!</v>
      </c>
      <c r="O320" s="378">
        <f>SUM(O316:O319)</f>
        <v>250147</v>
      </c>
      <c r="P320" s="229">
        <f>O320-H320</f>
        <v>-4000</v>
      </c>
      <c r="S320" s="378" t="e">
        <f>SUM(S316:S319)</f>
        <v>#REF!</v>
      </c>
      <c r="T320" s="378" t="e">
        <f>SUM(T316:T319)</f>
        <v>#REF!</v>
      </c>
      <c r="U320" s="378" t="e">
        <f>SUM(U316:U319)</f>
        <v>#REF!</v>
      </c>
    </row>
    <row r="321" spans="1:21" ht="18" customHeight="1" x14ac:dyDescent="0.25">
      <c r="C321" s="61" t="s">
        <v>382</v>
      </c>
    </row>
    <row r="322" spans="1:21" ht="12.75" customHeight="1" x14ac:dyDescent="0.2">
      <c r="C322" s="50"/>
    </row>
    <row r="323" spans="1:21" ht="12.75" customHeight="1" x14ac:dyDescent="0.2">
      <c r="C323" s="41" t="s">
        <v>655</v>
      </c>
      <c r="D323" s="72"/>
    </row>
    <row r="324" spans="1:21" ht="12.75" customHeight="1" x14ac:dyDescent="0.2">
      <c r="A324" s="5">
        <v>11371340</v>
      </c>
      <c r="B324" s="555">
        <v>100</v>
      </c>
      <c r="C324" s="42">
        <v>50110</v>
      </c>
      <c r="D324" s="43" t="s">
        <v>36</v>
      </c>
      <c r="E324" s="229">
        <f>'102'!H344</f>
        <v>0</v>
      </c>
      <c r="F324" s="229">
        <f>'102'!K344</f>
        <v>0</v>
      </c>
      <c r="G324" s="229">
        <f>'102'!N344</f>
        <v>0</v>
      </c>
      <c r="H324" s="229">
        <f>'102'!R344</f>
        <v>0</v>
      </c>
      <c r="I324" s="229" t="e">
        <f>#REF!-G324</f>
        <v>#REF!</v>
      </c>
      <c r="J324" s="229">
        <f t="shared" ref="J324:J332" si="115">H324-G324</f>
        <v>0</v>
      </c>
      <c r="K324" s="229" t="e">
        <f>'102'!#REF!</f>
        <v>#REF!</v>
      </c>
      <c r="L324" s="229" t="e">
        <f t="shared" ref="L324:L332" si="116">K324-H324</f>
        <v>#REF!</v>
      </c>
      <c r="M324" s="229" t="e">
        <f>'102'!#REF!</f>
        <v>#REF!</v>
      </c>
      <c r="N324" s="229" t="e">
        <f t="shared" ref="N324:N332" si="117">M324-H324</f>
        <v>#REF!</v>
      </c>
      <c r="O324" s="229">
        <f>'102'!Z344</f>
        <v>0</v>
      </c>
      <c r="P324" s="229">
        <f t="shared" ref="P324:P332" si="118">O324-H324</f>
        <v>0</v>
      </c>
      <c r="S324" s="229" t="e">
        <f>'102'!#REF!</f>
        <v>#REF!</v>
      </c>
      <c r="T324" s="229" t="e">
        <f>'102'!#REF!</f>
        <v>#REF!</v>
      </c>
      <c r="U324" s="229" t="e">
        <f>'102'!#REF!</f>
        <v>#REF!</v>
      </c>
    </row>
    <row r="325" spans="1:21" ht="12.75" customHeight="1" x14ac:dyDescent="0.2">
      <c r="A325" s="5">
        <v>11371340</v>
      </c>
      <c r="B325" s="555">
        <v>300</v>
      </c>
      <c r="C325" s="42">
        <v>53350</v>
      </c>
      <c r="D325" s="43" t="s">
        <v>150</v>
      </c>
      <c r="E325" s="229">
        <v>625</v>
      </c>
      <c r="F325" s="229">
        <v>0</v>
      </c>
      <c r="G325" s="229">
        <v>0</v>
      </c>
      <c r="H325" s="229">
        <v>0</v>
      </c>
      <c r="I325" s="229" t="e">
        <f>#REF!-G325</f>
        <v>#REF!</v>
      </c>
      <c r="J325" s="229">
        <f t="shared" si="115"/>
        <v>0</v>
      </c>
      <c r="K325" s="229">
        <v>0</v>
      </c>
      <c r="L325" s="229">
        <f t="shared" si="116"/>
        <v>0</v>
      </c>
      <c r="M325" s="229">
        <v>0</v>
      </c>
      <c r="N325" s="229">
        <f t="shared" si="117"/>
        <v>0</v>
      </c>
      <c r="O325" s="229">
        <v>0</v>
      </c>
      <c r="P325" s="229">
        <f t="shared" si="118"/>
        <v>0</v>
      </c>
      <c r="S325" s="229">
        <v>0</v>
      </c>
      <c r="T325" s="229">
        <v>0</v>
      </c>
      <c r="U325" s="229">
        <v>0</v>
      </c>
    </row>
    <row r="326" spans="1:21" ht="12.75" customHeight="1" x14ac:dyDescent="0.2">
      <c r="A326" s="5">
        <v>11371340</v>
      </c>
      <c r="B326" s="555">
        <v>500</v>
      </c>
      <c r="C326" s="42">
        <v>55520</v>
      </c>
      <c r="D326" s="43" t="s">
        <v>431</v>
      </c>
      <c r="E326" s="378">
        <v>625</v>
      </c>
      <c r="F326" s="378">
        <v>0</v>
      </c>
      <c r="G326" s="378">
        <v>0</v>
      </c>
      <c r="H326" s="378">
        <v>0</v>
      </c>
      <c r="I326" s="229" t="e">
        <f>#REF!-G326</f>
        <v>#REF!</v>
      </c>
      <c r="J326" s="229">
        <f t="shared" si="115"/>
        <v>0</v>
      </c>
      <c r="K326" s="378">
        <v>0</v>
      </c>
      <c r="L326" s="229">
        <f t="shared" si="116"/>
        <v>0</v>
      </c>
      <c r="M326" s="378">
        <v>0</v>
      </c>
      <c r="N326" s="229">
        <f t="shared" si="117"/>
        <v>0</v>
      </c>
      <c r="O326" s="378">
        <v>0</v>
      </c>
      <c r="P326" s="229">
        <f t="shared" si="118"/>
        <v>0</v>
      </c>
      <c r="S326" s="378">
        <v>0</v>
      </c>
      <c r="T326" s="378">
        <v>0</v>
      </c>
      <c r="U326" s="378">
        <v>0</v>
      </c>
    </row>
    <row r="327" spans="1:21" ht="12.75" customHeight="1" x14ac:dyDescent="0.2">
      <c r="A327" s="5">
        <v>11371340</v>
      </c>
      <c r="B327" s="555">
        <v>600</v>
      </c>
      <c r="C327" s="42">
        <v>56615</v>
      </c>
      <c r="D327" s="43" t="s">
        <v>26</v>
      </c>
      <c r="E327" s="378">
        <v>5000</v>
      </c>
      <c r="F327" s="378">
        <v>0</v>
      </c>
      <c r="G327" s="378">
        <v>0</v>
      </c>
      <c r="H327" s="378">
        <v>0</v>
      </c>
      <c r="I327" s="229" t="e">
        <f>#REF!-G327</f>
        <v>#REF!</v>
      </c>
      <c r="J327" s="229">
        <f t="shared" si="115"/>
        <v>0</v>
      </c>
      <c r="K327" s="378">
        <v>0</v>
      </c>
      <c r="L327" s="229">
        <f t="shared" si="116"/>
        <v>0</v>
      </c>
      <c r="M327" s="378">
        <v>0</v>
      </c>
      <c r="N327" s="229">
        <f t="shared" si="117"/>
        <v>0</v>
      </c>
      <c r="O327" s="378">
        <v>0</v>
      </c>
      <c r="P327" s="229">
        <f t="shared" si="118"/>
        <v>0</v>
      </c>
      <c r="S327" s="378">
        <v>0</v>
      </c>
      <c r="T327" s="378">
        <v>0</v>
      </c>
      <c r="U327" s="378">
        <v>0</v>
      </c>
    </row>
    <row r="328" spans="1:21" ht="12.75" customHeight="1" x14ac:dyDescent="0.2">
      <c r="A328" s="5">
        <v>11371340</v>
      </c>
      <c r="B328" s="555">
        <v>600</v>
      </c>
      <c r="C328" s="42">
        <v>56642</v>
      </c>
      <c r="D328" s="43" t="s">
        <v>536</v>
      </c>
      <c r="E328" s="378">
        <v>8000</v>
      </c>
      <c r="F328" s="378">
        <v>0</v>
      </c>
      <c r="G328" s="378">
        <v>0</v>
      </c>
      <c r="H328" s="378">
        <v>0</v>
      </c>
      <c r="I328" s="229" t="e">
        <f>#REF!-G328</f>
        <v>#REF!</v>
      </c>
      <c r="J328" s="229">
        <f t="shared" si="115"/>
        <v>0</v>
      </c>
      <c r="K328" s="378">
        <v>0</v>
      </c>
      <c r="L328" s="229">
        <f t="shared" si="116"/>
        <v>0</v>
      </c>
      <c r="M328" s="378">
        <v>0</v>
      </c>
      <c r="N328" s="229">
        <f t="shared" si="117"/>
        <v>0</v>
      </c>
      <c r="O328" s="378">
        <v>0</v>
      </c>
      <c r="P328" s="229">
        <f t="shared" si="118"/>
        <v>0</v>
      </c>
      <c r="S328" s="378">
        <v>0</v>
      </c>
      <c r="T328" s="378">
        <v>0</v>
      </c>
      <c r="U328" s="378">
        <v>0</v>
      </c>
    </row>
    <row r="329" spans="1:21" ht="12.75" customHeight="1" x14ac:dyDescent="0.2">
      <c r="A329" s="5">
        <v>11371340</v>
      </c>
      <c r="B329" s="555">
        <v>600</v>
      </c>
      <c r="C329" s="42">
        <v>56655</v>
      </c>
      <c r="D329" s="43" t="s">
        <v>9</v>
      </c>
      <c r="E329" s="378">
        <v>4000</v>
      </c>
      <c r="F329" s="378">
        <v>0</v>
      </c>
      <c r="G329" s="378">
        <v>0</v>
      </c>
      <c r="H329" s="378">
        <v>0</v>
      </c>
      <c r="I329" s="229" t="e">
        <f>#REF!-G329</f>
        <v>#REF!</v>
      </c>
      <c r="J329" s="229">
        <f t="shared" si="115"/>
        <v>0</v>
      </c>
      <c r="K329" s="378">
        <v>0</v>
      </c>
      <c r="L329" s="229">
        <f t="shared" si="116"/>
        <v>0</v>
      </c>
      <c r="M329" s="378">
        <v>0</v>
      </c>
      <c r="N329" s="229">
        <f t="shared" si="117"/>
        <v>0</v>
      </c>
      <c r="O329" s="378">
        <v>0</v>
      </c>
      <c r="P329" s="229">
        <f t="shared" si="118"/>
        <v>0</v>
      </c>
      <c r="S329" s="378">
        <v>0</v>
      </c>
      <c r="T329" s="378">
        <v>0</v>
      </c>
      <c r="U329" s="378">
        <v>0</v>
      </c>
    </row>
    <row r="330" spans="1:21" ht="12.75" customHeight="1" x14ac:dyDescent="0.2">
      <c r="A330" s="5">
        <v>11371340</v>
      </c>
      <c r="B330" s="555">
        <v>600</v>
      </c>
      <c r="C330" s="42">
        <v>56694</v>
      </c>
      <c r="D330" s="43" t="s">
        <v>376</v>
      </c>
      <c r="E330" s="378">
        <v>15000</v>
      </c>
      <c r="F330" s="378">
        <v>0</v>
      </c>
      <c r="G330" s="378">
        <v>0</v>
      </c>
      <c r="H330" s="378">
        <v>0</v>
      </c>
      <c r="I330" s="229" t="e">
        <f>#REF!-G330</f>
        <v>#REF!</v>
      </c>
      <c r="J330" s="229">
        <f t="shared" si="115"/>
        <v>0</v>
      </c>
      <c r="K330" s="378">
        <v>0</v>
      </c>
      <c r="L330" s="229">
        <f t="shared" si="116"/>
        <v>0</v>
      </c>
      <c r="M330" s="378">
        <v>0</v>
      </c>
      <c r="N330" s="229">
        <f t="shared" si="117"/>
        <v>0</v>
      </c>
      <c r="O330" s="378">
        <v>0</v>
      </c>
      <c r="P330" s="229">
        <f t="shared" si="118"/>
        <v>0</v>
      </c>
      <c r="S330" s="378">
        <v>0</v>
      </c>
      <c r="T330" s="378">
        <v>0</v>
      </c>
      <c r="U330" s="378">
        <v>0</v>
      </c>
    </row>
    <row r="331" spans="1:21" ht="12.75" customHeight="1" x14ac:dyDescent="0.2">
      <c r="A331" s="5">
        <v>11371340</v>
      </c>
      <c r="B331" s="555">
        <v>600</v>
      </c>
      <c r="C331" s="42">
        <v>56696</v>
      </c>
      <c r="D331" s="45" t="s">
        <v>299</v>
      </c>
      <c r="E331" s="496">
        <v>105000</v>
      </c>
      <c r="F331" s="496">
        <v>0</v>
      </c>
      <c r="G331" s="496">
        <v>0</v>
      </c>
      <c r="H331" s="496">
        <v>0</v>
      </c>
      <c r="I331" s="497" t="e">
        <f>#REF!-G331</f>
        <v>#REF!</v>
      </c>
      <c r="J331" s="497">
        <f t="shared" si="115"/>
        <v>0</v>
      </c>
      <c r="K331" s="496">
        <v>0</v>
      </c>
      <c r="L331" s="497">
        <f t="shared" si="116"/>
        <v>0</v>
      </c>
      <c r="M331" s="496">
        <v>0</v>
      </c>
      <c r="N331" s="497">
        <f t="shared" si="117"/>
        <v>0</v>
      </c>
      <c r="O331" s="496">
        <v>0</v>
      </c>
      <c r="P331" s="497">
        <f t="shared" si="118"/>
        <v>0</v>
      </c>
      <c r="Q331" s="497"/>
      <c r="R331" s="497"/>
      <c r="S331" s="496">
        <v>0</v>
      </c>
      <c r="T331" s="496">
        <v>0</v>
      </c>
      <c r="U331" s="496">
        <v>0</v>
      </c>
    </row>
    <row r="332" spans="1:21" ht="12.75" customHeight="1" x14ac:dyDescent="0.2">
      <c r="E332" s="378">
        <f t="shared" ref="E332" si="119">SUM(E324:E331)</f>
        <v>138250</v>
      </c>
      <c r="F332" s="378">
        <f>SUM(F324:F331)</f>
        <v>0</v>
      </c>
      <c r="G332" s="378">
        <f>SUM(G324:G331)</f>
        <v>0</v>
      </c>
      <c r="H332" s="378">
        <f>SUM(H324:H331)</f>
        <v>0</v>
      </c>
      <c r="I332" s="229" t="e">
        <f>#REF!-G332</f>
        <v>#REF!</v>
      </c>
      <c r="J332" s="229">
        <f t="shared" si="115"/>
        <v>0</v>
      </c>
      <c r="K332" s="378" t="e">
        <f>SUM(K324:K331)</f>
        <v>#REF!</v>
      </c>
      <c r="L332" s="229" t="e">
        <f t="shared" si="116"/>
        <v>#REF!</v>
      </c>
      <c r="M332" s="378" t="e">
        <f>SUM(M324:M331)</f>
        <v>#REF!</v>
      </c>
      <c r="N332" s="229" t="e">
        <f t="shared" si="117"/>
        <v>#REF!</v>
      </c>
      <c r="O332" s="378">
        <f>SUM(O324:O331)</f>
        <v>0</v>
      </c>
      <c r="P332" s="229">
        <f t="shared" si="118"/>
        <v>0</v>
      </c>
      <c r="S332" s="378" t="e">
        <f>SUM(S324:S331)</f>
        <v>#REF!</v>
      </c>
      <c r="T332" s="378" t="e">
        <f>SUM(T324:T331)</f>
        <v>#REF!</v>
      </c>
      <c r="U332" s="378" t="e">
        <f>SUM(U324:U331)</f>
        <v>#REF!</v>
      </c>
    </row>
    <row r="333" spans="1:21" ht="12.75" customHeight="1" x14ac:dyDescent="0.25">
      <c r="C333" s="61"/>
    </row>
    <row r="334" spans="1:21" ht="12.75" customHeight="1" x14ac:dyDescent="0.2">
      <c r="C334" s="62" t="s">
        <v>435</v>
      </c>
    </row>
    <row r="335" spans="1:21" ht="12.75" customHeight="1" x14ac:dyDescent="0.2">
      <c r="B335" s="154">
        <v>600</v>
      </c>
      <c r="C335" s="42">
        <v>56694</v>
      </c>
      <c r="D335" s="45" t="s">
        <v>376</v>
      </c>
    </row>
    <row r="338" spans="1:21" ht="20.25" customHeight="1" x14ac:dyDescent="0.2">
      <c r="C338" s="41" t="s">
        <v>508</v>
      </c>
      <c r="D338" s="72"/>
    </row>
    <row r="339" spans="1:21" ht="11.25" customHeight="1" x14ac:dyDescent="0.2">
      <c r="A339" s="5">
        <v>11371300</v>
      </c>
      <c r="B339" s="555">
        <v>100</v>
      </c>
      <c r="C339" s="42">
        <v>50110</v>
      </c>
      <c r="D339" s="43" t="s">
        <v>36</v>
      </c>
      <c r="E339" s="229">
        <f>'102'!H325</f>
        <v>110495</v>
      </c>
      <c r="F339" s="229">
        <f>'102'!K325</f>
        <v>118485</v>
      </c>
      <c r="G339" s="229">
        <f>'102'!N325</f>
        <v>121422</v>
      </c>
      <c r="H339" s="229">
        <f>'102'!R325</f>
        <v>155466</v>
      </c>
      <c r="I339" s="229" t="e">
        <f>#REF!-G339</f>
        <v>#REF!</v>
      </c>
      <c r="J339" s="229">
        <f t="shared" ref="J339:J344" si="120">H339-G339</f>
        <v>34044</v>
      </c>
      <c r="K339" s="229" t="e">
        <f>'102'!#REF!</f>
        <v>#REF!</v>
      </c>
      <c r="L339" s="229" t="e">
        <f t="shared" ref="L339:L344" si="121">K339-H339</f>
        <v>#REF!</v>
      </c>
      <c r="M339" s="229" t="e">
        <f>'102'!#REF!</f>
        <v>#REF!</v>
      </c>
      <c r="N339" s="229" t="e">
        <f t="shared" ref="N339:N344" si="122">M339-H339</f>
        <v>#REF!</v>
      </c>
      <c r="O339" s="229">
        <f>'102'!Z325</f>
        <v>157466</v>
      </c>
      <c r="P339" s="229">
        <f t="shared" ref="P339:P344" si="123">O339-H339</f>
        <v>2000</v>
      </c>
      <c r="S339" s="229" t="e">
        <f>'102'!#REF!</f>
        <v>#REF!</v>
      </c>
      <c r="T339" s="229" t="e">
        <f>'102'!#REF!</f>
        <v>#REF!</v>
      </c>
      <c r="U339" s="229" t="e">
        <f>'102'!#REF!</f>
        <v>#REF!</v>
      </c>
    </row>
    <row r="340" spans="1:21" ht="12.75" customHeight="1" x14ac:dyDescent="0.2">
      <c r="A340" s="5">
        <v>11371300</v>
      </c>
      <c r="B340" s="555">
        <v>100</v>
      </c>
      <c r="C340" s="42">
        <v>50132</v>
      </c>
      <c r="D340" s="43" t="s">
        <v>426</v>
      </c>
      <c r="E340" s="229">
        <v>250</v>
      </c>
      <c r="F340" s="229">
        <v>250</v>
      </c>
      <c r="G340" s="229">
        <v>250</v>
      </c>
      <c r="H340" s="229">
        <v>250</v>
      </c>
      <c r="I340" s="229" t="e">
        <f>#REF!-G340</f>
        <v>#REF!</v>
      </c>
      <c r="J340" s="229">
        <f t="shared" si="120"/>
        <v>0</v>
      </c>
      <c r="K340" s="229">
        <v>250</v>
      </c>
      <c r="L340" s="229">
        <f t="shared" si="121"/>
        <v>0</v>
      </c>
      <c r="M340" s="229">
        <v>250</v>
      </c>
      <c r="N340" s="229">
        <f t="shared" si="122"/>
        <v>0</v>
      </c>
      <c r="O340" s="229">
        <v>250</v>
      </c>
      <c r="P340" s="229">
        <f t="shared" si="123"/>
        <v>0</v>
      </c>
      <c r="S340" s="229">
        <v>250</v>
      </c>
      <c r="T340" s="229">
        <v>250</v>
      </c>
      <c r="U340" s="229">
        <v>250</v>
      </c>
    </row>
    <row r="341" spans="1:21" ht="12" customHeight="1" x14ac:dyDescent="0.2">
      <c r="A341" s="5">
        <v>11371300</v>
      </c>
      <c r="B341" s="555">
        <v>500</v>
      </c>
      <c r="C341" s="71" t="s">
        <v>558</v>
      </c>
      <c r="D341" s="43" t="s">
        <v>431</v>
      </c>
      <c r="E341" s="378">
        <v>500</v>
      </c>
      <c r="F341" s="378">
        <v>500</v>
      </c>
      <c r="G341" s="378">
        <v>0</v>
      </c>
      <c r="H341" s="378">
        <v>0</v>
      </c>
      <c r="I341" s="229" t="e">
        <f>#REF!-G341</f>
        <v>#REF!</v>
      </c>
      <c r="J341" s="229">
        <f t="shared" si="120"/>
        <v>0</v>
      </c>
      <c r="K341" s="378">
        <v>0</v>
      </c>
      <c r="L341" s="229">
        <f t="shared" si="121"/>
        <v>0</v>
      </c>
      <c r="M341" s="378">
        <v>0</v>
      </c>
      <c r="N341" s="229">
        <f t="shared" si="122"/>
        <v>0</v>
      </c>
      <c r="O341" s="378">
        <v>0</v>
      </c>
      <c r="P341" s="229">
        <f t="shared" si="123"/>
        <v>0</v>
      </c>
      <c r="S341" s="378">
        <v>0</v>
      </c>
      <c r="T341" s="378">
        <v>0</v>
      </c>
      <c r="U341" s="378">
        <v>0</v>
      </c>
    </row>
    <row r="342" spans="1:21" ht="15" customHeight="1" x14ac:dyDescent="0.2">
      <c r="A342" s="5">
        <v>11371300</v>
      </c>
      <c r="B342" s="555">
        <v>500</v>
      </c>
      <c r="C342" s="71">
        <v>55579</v>
      </c>
      <c r="D342" s="43" t="s">
        <v>399</v>
      </c>
      <c r="E342" s="378">
        <v>500</v>
      </c>
      <c r="F342" s="378">
        <v>500</v>
      </c>
      <c r="G342" s="378">
        <v>0</v>
      </c>
      <c r="H342" s="378">
        <v>0</v>
      </c>
      <c r="I342" s="229" t="e">
        <f>#REF!-G342</f>
        <v>#REF!</v>
      </c>
      <c r="J342" s="229">
        <f t="shared" si="120"/>
        <v>0</v>
      </c>
      <c r="K342" s="378">
        <v>0</v>
      </c>
      <c r="L342" s="229">
        <f t="shared" si="121"/>
        <v>0</v>
      </c>
      <c r="M342" s="378">
        <v>0</v>
      </c>
      <c r="N342" s="229">
        <f t="shared" si="122"/>
        <v>0</v>
      </c>
      <c r="O342" s="378">
        <v>0</v>
      </c>
      <c r="P342" s="229">
        <f t="shared" si="123"/>
        <v>0</v>
      </c>
      <c r="S342" s="378">
        <v>0</v>
      </c>
      <c r="T342" s="378">
        <v>0</v>
      </c>
      <c r="U342" s="378">
        <v>0</v>
      </c>
    </row>
    <row r="343" spans="1:21" ht="15" customHeight="1" x14ac:dyDescent="0.2">
      <c r="A343" s="5">
        <v>11371300</v>
      </c>
      <c r="B343" s="555">
        <v>600</v>
      </c>
      <c r="C343" s="71">
        <v>56694</v>
      </c>
      <c r="D343" s="45" t="s">
        <v>185</v>
      </c>
      <c r="E343" s="496">
        <v>15000</v>
      </c>
      <c r="F343" s="496">
        <v>15000</v>
      </c>
      <c r="G343" s="496">
        <v>10000</v>
      </c>
      <c r="H343" s="496">
        <v>10000</v>
      </c>
      <c r="I343" s="497" t="e">
        <f>#REF!-G343</f>
        <v>#REF!</v>
      </c>
      <c r="J343" s="497">
        <f t="shared" si="120"/>
        <v>0</v>
      </c>
      <c r="K343" s="496">
        <v>10000</v>
      </c>
      <c r="L343" s="497">
        <f t="shared" si="121"/>
        <v>0</v>
      </c>
      <c r="M343" s="496">
        <v>10000</v>
      </c>
      <c r="N343" s="497">
        <f t="shared" si="122"/>
        <v>0</v>
      </c>
      <c r="O343" s="496">
        <v>5000</v>
      </c>
      <c r="P343" s="497">
        <f t="shared" si="123"/>
        <v>-5000</v>
      </c>
      <c r="Q343" s="497"/>
      <c r="R343" s="497"/>
      <c r="S343" s="496">
        <v>10000</v>
      </c>
      <c r="T343" s="496">
        <v>10000</v>
      </c>
      <c r="U343" s="496">
        <v>10000</v>
      </c>
    </row>
    <row r="344" spans="1:21" ht="12.75" customHeight="1" x14ac:dyDescent="0.2">
      <c r="E344" s="378">
        <f t="shared" ref="E344" si="124">SUM(E339:E343)</f>
        <v>126745</v>
      </c>
      <c r="F344" s="378">
        <f>SUM(F339:F343)</f>
        <v>134735</v>
      </c>
      <c r="G344" s="378">
        <f>SUM(G339:G343)</f>
        <v>131672</v>
      </c>
      <c r="H344" s="378">
        <f>SUM(H339:H343)</f>
        <v>165716</v>
      </c>
      <c r="I344" s="229" t="e">
        <f>#REF!-G344</f>
        <v>#REF!</v>
      </c>
      <c r="J344" s="229">
        <f t="shared" si="120"/>
        <v>34044</v>
      </c>
      <c r="K344" s="378" t="e">
        <f>SUM(K339:K343)</f>
        <v>#REF!</v>
      </c>
      <c r="L344" s="229" t="e">
        <f t="shared" si="121"/>
        <v>#REF!</v>
      </c>
      <c r="M344" s="378" t="e">
        <f>SUM(M339:M343)</f>
        <v>#REF!</v>
      </c>
      <c r="N344" s="229" t="e">
        <f t="shared" si="122"/>
        <v>#REF!</v>
      </c>
      <c r="O344" s="378">
        <f>SUM(O339:O343)</f>
        <v>162716</v>
      </c>
      <c r="P344" s="229">
        <f t="shared" si="123"/>
        <v>-3000</v>
      </c>
      <c r="S344" s="378" t="e">
        <f>SUM(S339:S343)</f>
        <v>#REF!</v>
      </c>
      <c r="T344" s="378" t="e">
        <f>SUM(T339:T343)</f>
        <v>#REF!</v>
      </c>
      <c r="U344" s="378" t="e">
        <f>SUM(U339:U343)</f>
        <v>#REF!</v>
      </c>
    </row>
    <row r="346" spans="1:21" ht="20.25" customHeight="1" x14ac:dyDescent="0.2">
      <c r="C346" s="74"/>
      <c r="D346" s="43"/>
    </row>
    <row r="347" spans="1:21" ht="12.75" customHeight="1" x14ac:dyDescent="0.2">
      <c r="C347" s="41" t="s">
        <v>315</v>
      </c>
    </row>
    <row r="348" spans="1:21" ht="12.75" customHeight="1" x14ac:dyDescent="0.2">
      <c r="C348" s="50" t="s">
        <v>316</v>
      </c>
    </row>
    <row r="349" spans="1:21" ht="12.75" customHeight="1" x14ac:dyDescent="0.2">
      <c r="B349" s="555">
        <v>100</v>
      </c>
      <c r="C349" s="51" t="s">
        <v>317</v>
      </c>
      <c r="D349" s="52" t="s">
        <v>339</v>
      </c>
      <c r="E349" s="229">
        <f t="shared" ref="E349:G355" si="125">SUMIF($B$218:$B$344,$B349,E$218:E$344)</f>
        <v>2475882</v>
      </c>
      <c r="F349" s="229">
        <f t="shared" si="125"/>
        <v>3828728</v>
      </c>
      <c r="G349" s="229">
        <f t="shared" si="125"/>
        <v>3878164</v>
      </c>
      <c r="H349" s="229">
        <f t="shared" ref="H349:H355" si="126">SUMIF($B$218:$B$344,$B349,H$218:H$344)</f>
        <v>4239921</v>
      </c>
      <c r="I349" s="229" t="e">
        <f>#REF!-G349</f>
        <v>#REF!</v>
      </c>
      <c r="J349" s="229">
        <f t="shared" ref="J349:J356" si="127">H349-G349</f>
        <v>361757</v>
      </c>
      <c r="K349" s="229" t="e">
        <f t="shared" ref="K349:K355" si="128">SUMIF($B$218:$B$344,$B349,K$218:K$344)</f>
        <v>#REF!</v>
      </c>
      <c r="L349" s="229" t="e">
        <f t="shared" ref="L349:L356" si="129">K349-H349</f>
        <v>#REF!</v>
      </c>
      <c r="M349" s="229" t="e">
        <f t="shared" ref="M349:M355" si="130">SUMIF($B$218:$B$344,$B349,M$218:M$344)</f>
        <v>#REF!</v>
      </c>
      <c r="N349" s="229" t="e">
        <f t="shared" ref="N349:N356" si="131">M349-H349</f>
        <v>#REF!</v>
      </c>
      <c r="O349" s="229">
        <f t="shared" ref="O349:O355" si="132">SUMIF($B$218:$B$344,$B349,O$218:O$344)</f>
        <v>4216568</v>
      </c>
      <c r="P349" s="229">
        <f t="shared" ref="P349:P356" si="133">O349-H349</f>
        <v>-23353</v>
      </c>
      <c r="S349" s="229" t="e">
        <f t="shared" ref="S349:U355" si="134">SUMIF($B$218:$B$344,$B349,S$218:S$344)</f>
        <v>#REF!</v>
      </c>
      <c r="T349" s="229" t="e">
        <f t="shared" si="134"/>
        <v>#REF!</v>
      </c>
      <c r="U349" s="229" t="e">
        <f t="shared" si="134"/>
        <v>#REF!</v>
      </c>
    </row>
    <row r="350" spans="1:21" ht="12.75" customHeight="1" x14ac:dyDescent="0.2">
      <c r="B350" s="555">
        <v>101</v>
      </c>
      <c r="C350" s="51">
        <v>50130</v>
      </c>
      <c r="D350" s="52" t="s">
        <v>37</v>
      </c>
      <c r="E350" s="229">
        <f t="shared" si="125"/>
        <v>4300</v>
      </c>
      <c r="F350" s="229">
        <f t="shared" si="125"/>
        <v>4300</v>
      </c>
      <c r="G350" s="229">
        <f t="shared" si="125"/>
        <v>4000</v>
      </c>
      <c r="H350" s="229">
        <f t="shared" si="126"/>
        <v>2500</v>
      </c>
      <c r="I350" s="229" t="e">
        <f>#REF!-G350</f>
        <v>#REF!</v>
      </c>
      <c r="J350" s="229">
        <f t="shared" si="127"/>
        <v>-1500</v>
      </c>
      <c r="K350" s="229">
        <f t="shared" si="128"/>
        <v>2500</v>
      </c>
      <c r="L350" s="229">
        <f t="shared" si="129"/>
        <v>0</v>
      </c>
      <c r="M350" s="229">
        <f t="shared" si="130"/>
        <v>2500</v>
      </c>
      <c r="N350" s="229">
        <f t="shared" si="131"/>
        <v>0</v>
      </c>
      <c r="O350" s="229">
        <f t="shared" si="132"/>
        <v>1500</v>
      </c>
      <c r="P350" s="229">
        <f t="shared" si="133"/>
        <v>-1000</v>
      </c>
      <c r="S350" s="229">
        <f t="shared" si="134"/>
        <v>2500</v>
      </c>
      <c r="T350" s="229">
        <f t="shared" si="134"/>
        <v>2500</v>
      </c>
      <c r="U350" s="229">
        <f t="shared" si="134"/>
        <v>2500</v>
      </c>
    </row>
    <row r="351" spans="1:21" ht="12.75" customHeight="1" x14ac:dyDescent="0.2">
      <c r="B351" s="555">
        <v>200</v>
      </c>
      <c r="C351" s="51">
        <v>52000</v>
      </c>
      <c r="D351" s="52" t="s">
        <v>373</v>
      </c>
      <c r="E351" s="229">
        <f t="shared" si="125"/>
        <v>518400</v>
      </c>
      <c r="F351" s="229">
        <f t="shared" si="125"/>
        <v>643000</v>
      </c>
      <c r="G351" s="229">
        <f t="shared" si="125"/>
        <v>599764</v>
      </c>
      <c r="H351" s="229">
        <f t="shared" si="126"/>
        <v>0</v>
      </c>
      <c r="I351" s="229" t="e">
        <f>#REF!-G351</f>
        <v>#REF!</v>
      </c>
      <c r="J351" s="229">
        <f t="shared" si="127"/>
        <v>-599764</v>
      </c>
      <c r="K351" s="229">
        <f t="shared" si="128"/>
        <v>0</v>
      </c>
      <c r="L351" s="229">
        <f t="shared" si="129"/>
        <v>0</v>
      </c>
      <c r="M351" s="229">
        <f t="shared" si="130"/>
        <v>0</v>
      </c>
      <c r="N351" s="229">
        <f t="shared" si="131"/>
        <v>0</v>
      </c>
      <c r="O351" s="229">
        <f t="shared" si="132"/>
        <v>0</v>
      </c>
      <c r="P351" s="229">
        <f t="shared" si="133"/>
        <v>0</v>
      </c>
      <c r="S351" s="229">
        <f t="shared" si="134"/>
        <v>0</v>
      </c>
      <c r="T351" s="229">
        <f t="shared" si="134"/>
        <v>0</v>
      </c>
      <c r="U351" s="229">
        <f t="shared" si="134"/>
        <v>0</v>
      </c>
    </row>
    <row r="352" spans="1:21" ht="12.75" customHeight="1" x14ac:dyDescent="0.2">
      <c r="B352" s="555">
        <v>300</v>
      </c>
      <c r="C352" s="51" t="s">
        <v>86</v>
      </c>
      <c r="D352" s="52" t="s">
        <v>537</v>
      </c>
      <c r="E352" s="229">
        <f t="shared" si="125"/>
        <v>4000</v>
      </c>
      <c r="F352" s="229">
        <f t="shared" si="125"/>
        <v>13375</v>
      </c>
      <c r="G352" s="229">
        <f t="shared" si="125"/>
        <v>13375</v>
      </c>
      <c r="H352" s="229">
        <f t="shared" si="126"/>
        <v>13375</v>
      </c>
      <c r="I352" s="229" t="e">
        <f>#REF!-G352</f>
        <v>#REF!</v>
      </c>
      <c r="J352" s="229">
        <f t="shared" si="127"/>
        <v>0</v>
      </c>
      <c r="K352" s="229">
        <f t="shared" si="128"/>
        <v>13375</v>
      </c>
      <c r="L352" s="229">
        <f t="shared" si="129"/>
        <v>0</v>
      </c>
      <c r="M352" s="229">
        <f t="shared" si="130"/>
        <v>375</v>
      </c>
      <c r="N352" s="229">
        <f t="shared" si="131"/>
        <v>-13000</v>
      </c>
      <c r="O352" s="229">
        <f t="shared" si="132"/>
        <v>13375</v>
      </c>
      <c r="P352" s="229">
        <f t="shared" si="133"/>
        <v>0</v>
      </c>
      <c r="S352" s="229">
        <f t="shared" si="134"/>
        <v>13375</v>
      </c>
      <c r="T352" s="229">
        <f t="shared" si="134"/>
        <v>13375</v>
      </c>
      <c r="U352" s="229">
        <f t="shared" si="134"/>
        <v>13375</v>
      </c>
    </row>
    <row r="353" spans="2:21" ht="12.75" customHeight="1" x14ac:dyDescent="0.2">
      <c r="B353" s="555">
        <v>400</v>
      </c>
      <c r="C353" s="51" t="s">
        <v>574</v>
      </c>
      <c r="D353" s="52" t="s">
        <v>239</v>
      </c>
      <c r="E353" s="229">
        <f t="shared" si="125"/>
        <v>0</v>
      </c>
      <c r="F353" s="229">
        <f t="shared" si="125"/>
        <v>0</v>
      </c>
      <c r="G353" s="229">
        <f t="shared" si="125"/>
        <v>0</v>
      </c>
      <c r="H353" s="229">
        <f t="shared" si="126"/>
        <v>0</v>
      </c>
      <c r="I353" s="229" t="e">
        <f>#REF!-G353</f>
        <v>#REF!</v>
      </c>
      <c r="J353" s="229">
        <f t="shared" si="127"/>
        <v>0</v>
      </c>
      <c r="K353" s="229">
        <f t="shared" si="128"/>
        <v>0</v>
      </c>
      <c r="L353" s="229">
        <f t="shared" si="129"/>
        <v>0</v>
      </c>
      <c r="M353" s="229">
        <f t="shared" si="130"/>
        <v>0</v>
      </c>
      <c r="N353" s="229">
        <f t="shared" si="131"/>
        <v>0</v>
      </c>
      <c r="O353" s="229">
        <f t="shared" si="132"/>
        <v>0</v>
      </c>
      <c r="P353" s="229">
        <f t="shared" si="133"/>
        <v>0</v>
      </c>
      <c r="S353" s="229">
        <f t="shared" si="134"/>
        <v>0</v>
      </c>
      <c r="T353" s="229">
        <f t="shared" si="134"/>
        <v>0</v>
      </c>
      <c r="U353" s="229">
        <f t="shared" si="134"/>
        <v>0</v>
      </c>
    </row>
    <row r="354" spans="2:21" ht="12.75" customHeight="1" x14ac:dyDescent="0.2">
      <c r="B354" s="555">
        <v>500</v>
      </c>
      <c r="C354" s="51" t="s">
        <v>132</v>
      </c>
      <c r="D354" s="52" t="s">
        <v>340</v>
      </c>
      <c r="E354" s="229">
        <f t="shared" si="125"/>
        <v>6955</v>
      </c>
      <c r="F354" s="229">
        <f t="shared" si="125"/>
        <v>26280</v>
      </c>
      <c r="G354" s="229">
        <f t="shared" si="125"/>
        <v>160000</v>
      </c>
      <c r="H354" s="229">
        <f t="shared" si="126"/>
        <v>150000</v>
      </c>
      <c r="I354" s="229" t="e">
        <f>#REF!-G354</f>
        <v>#REF!</v>
      </c>
      <c r="J354" s="229">
        <f t="shared" si="127"/>
        <v>-10000</v>
      </c>
      <c r="K354" s="229">
        <f t="shared" si="128"/>
        <v>150000</v>
      </c>
      <c r="L354" s="229">
        <f t="shared" si="129"/>
        <v>0</v>
      </c>
      <c r="M354" s="229">
        <f t="shared" si="130"/>
        <v>75000</v>
      </c>
      <c r="N354" s="229">
        <f t="shared" si="131"/>
        <v>-75000</v>
      </c>
      <c r="O354" s="229">
        <f t="shared" si="132"/>
        <v>110000</v>
      </c>
      <c r="P354" s="229">
        <f t="shared" si="133"/>
        <v>-40000</v>
      </c>
      <c r="S354" s="229">
        <f t="shared" si="134"/>
        <v>150000</v>
      </c>
      <c r="T354" s="229">
        <f t="shared" si="134"/>
        <v>150000</v>
      </c>
      <c r="U354" s="229">
        <f t="shared" si="134"/>
        <v>150000</v>
      </c>
    </row>
    <row r="355" spans="2:21" ht="12.75" customHeight="1" x14ac:dyDescent="0.2">
      <c r="B355" s="555">
        <v>600</v>
      </c>
      <c r="C355" s="51" t="s">
        <v>341</v>
      </c>
      <c r="D355" s="53" t="s">
        <v>342</v>
      </c>
      <c r="E355" s="497">
        <f t="shared" si="125"/>
        <v>3506716</v>
      </c>
      <c r="F355" s="497">
        <f t="shared" si="125"/>
        <v>6186530</v>
      </c>
      <c r="G355" s="497">
        <f t="shared" si="125"/>
        <v>6075599</v>
      </c>
      <c r="H355" s="497">
        <f t="shared" si="126"/>
        <v>7171778</v>
      </c>
      <c r="I355" s="497" t="e">
        <f>#REF!-G355</f>
        <v>#REF!</v>
      </c>
      <c r="J355" s="497">
        <f t="shared" si="127"/>
        <v>1096179</v>
      </c>
      <c r="K355" s="497">
        <f t="shared" si="128"/>
        <v>7504902</v>
      </c>
      <c r="L355" s="497">
        <f t="shared" si="129"/>
        <v>333124</v>
      </c>
      <c r="M355" s="497">
        <f t="shared" si="130"/>
        <v>6619902</v>
      </c>
      <c r="N355" s="497">
        <f t="shared" si="131"/>
        <v>-551876</v>
      </c>
      <c r="O355" s="497">
        <f t="shared" si="132"/>
        <v>7236902</v>
      </c>
      <c r="P355" s="497">
        <f t="shared" si="133"/>
        <v>65124</v>
      </c>
      <c r="Q355" s="497"/>
      <c r="R355" s="497"/>
      <c r="S355" s="497">
        <f t="shared" si="134"/>
        <v>7171778</v>
      </c>
      <c r="T355" s="497">
        <f t="shared" si="134"/>
        <v>7171778</v>
      </c>
      <c r="U355" s="497">
        <f t="shared" si="134"/>
        <v>7171778</v>
      </c>
    </row>
    <row r="356" spans="2:21" ht="12.75" customHeight="1" x14ac:dyDescent="0.2">
      <c r="D356" s="48" t="s">
        <v>70</v>
      </c>
      <c r="E356" s="229">
        <f t="shared" ref="E356" si="135">SUM(E349:E355)</f>
        <v>6516253</v>
      </c>
      <c r="F356" s="229">
        <f>SUM(F349:F355)</f>
        <v>10702213</v>
      </c>
      <c r="G356" s="229">
        <f>SUM(G349:G355)</f>
        <v>10730902</v>
      </c>
      <c r="H356" s="229">
        <f>SUM(H349:H355)</f>
        <v>11577574</v>
      </c>
      <c r="I356" s="229" t="e">
        <f>#REF!-G356</f>
        <v>#REF!</v>
      </c>
      <c r="J356" s="229">
        <f t="shared" si="127"/>
        <v>846672</v>
      </c>
      <c r="K356" s="229" t="e">
        <f>SUM(K349:K355)</f>
        <v>#REF!</v>
      </c>
      <c r="L356" s="229" t="e">
        <f t="shared" si="129"/>
        <v>#REF!</v>
      </c>
      <c r="M356" s="229" t="e">
        <f>SUM(M349:M355)</f>
        <v>#REF!</v>
      </c>
      <c r="N356" s="229" t="e">
        <f t="shared" si="131"/>
        <v>#REF!</v>
      </c>
      <c r="O356" s="229">
        <f>SUM(O349:O355)</f>
        <v>11578345</v>
      </c>
      <c r="P356" s="229">
        <f t="shared" si="133"/>
        <v>771</v>
      </c>
      <c r="S356" s="229" t="e">
        <f>SUM(S349:S355)</f>
        <v>#REF!</v>
      </c>
      <c r="T356" s="229" t="e">
        <f>SUM(T349:T355)</f>
        <v>#REF!</v>
      </c>
      <c r="U356" s="229" t="e">
        <f>SUM(U349:U355)</f>
        <v>#REF!</v>
      </c>
    </row>
    <row r="357" spans="2:21" ht="12.75" customHeight="1" x14ac:dyDescent="0.2">
      <c r="I357" s="530" t="e">
        <f>M356-H357</f>
        <v>#REF!</v>
      </c>
      <c r="J357" s="536">
        <f>J356/G356</f>
        <v>7.8900357118162109E-2</v>
      </c>
      <c r="L357" s="530" t="e">
        <f>L356/#REF!</f>
        <v>#REF!</v>
      </c>
      <c r="M357" s="549" t="e">
        <f>(M356-H356)/H356</f>
        <v>#REF!</v>
      </c>
      <c r="N357" s="530" t="e">
        <f>N356/I356</f>
        <v>#REF!</v>
      </c>
      <c r="P357" s="565">
        <f>P356/H356</f>
        <v>6.6594262321277323E-5</v>
      </c>
      <c r="Q357" s="536"/>
      <c r="R357" s="536"/>
    </row>
    <row r="358" spans="2:21" ht="27.75" customHeight="1" x14ac:dyDescent="0.2">
      <c r="D358" s="391" t="s">
        <v>123</v>
      </c>
      <c r="E358" s="507" t="s">
        <v>784</v>
      </c>
      <c r="F358" s="507" t="s">
        <v>783</v>
      </c>
      <c r="G358" s="507" t="s">
        <v>1035</v>
      </c>
      <c r="H358" s="507" t="s">
        <v>1130</v>
      </c>
      <c r="I358" s="389"/>
      <c r="J358" s="389"/>
      <c r="K358" s="507" t="s">
        <v>1220</v>
      </c>
      <c r="L358" s="389"/>
      <c r="M358" s="507" t="s">
        <v>1220</v>
      </c>
      <c r="N358" s="389"/>
      <c r="O358" s="507" t="s">
        <v>1220</v>
      </c>
      <c r="P358" s="389"/>
      <c r="Q358" s="389"/>
      <c r="R358" s="389"/>
      <c r="S358" s="506" t="s">
        <v>1130</v>
      </c>
      <c r="T358" s="506" t="s">
        <v>1130</v>
      </c>
      <c r="U358" s="506" t="s">
        <v>1130</v>
      </c>
    </row>
    <row r="359" spans="2:21" ht="29.25" customHeight="1" x14ac:dyDescent="0.25">
      <c r="D359" s="561" t="s">
        <v>577</v>
      </c>
      <c r="E359" s="507" t="s">
        <v>412</v>
      </c>
      <c r="F359" s="507" t="s">
        <v>412</v>
      </c>
      <c r="G359" s="507" t="s">
        <v>412</v>
      </c>
      <c r="H359" s="507" t="s">
        <v>412</v>
      </c>
      <c r="I359" s="389"/>
      <c r="J359" s="389"/>
      <c r="K359" s="507" t="s">
        <v>472</v>
      </c>
      <c r="L359" s="389"/>
      <c r="M359" s="507" t="s">
        <v>472</v>
      </c>
      <c r="N359" s="389"/>
      <c r="O359" s="507" t="s">
        <v>1456</v>
      </c>
      <c r="P359" s="389"/>
      <c r="Q359" s="389"/>
      <c r="R359" s="389"/>
      <c r="S359" s="508" t="s">
        <v>412</v>
      </c>
      <c r="T359" s="508" t="s">
        <v>412</v>
      </c>
      <c r="U359" s="508" t="s">
        <v>412</v>
      </c>
    </row>
    <row r="360" spans="2:21" ht="12.75" customHeight="1" x14ac:dyDescent="0.2">
      <c r="D360" s="563" t="s">
        <v>324</v>
      </c>
      <c r="E360" s="389">
        <v>46</v>
      </c>
      <c r="F360" s="389">
        <f>43+15</f>
        <v>58</v>
      </c>
      <c r="G360" s="389">
        <v>58</v>
      </c>
      <c r="H360" s="389">
        <f>'102'!R341</f>
        <v>58</v>
      </c>
      <c r="I360" s="389"/>
      <c r="J360" s="389"/>
      <c r="K360" s="389" t="e">
        <f>'102'!#REF!</f>
        <v>#REF!</v>
      </c>
      <c r="L360" s="389"/>
      <c r="M360" s="389" t="e">
        <f>'102'!#REF!</f>
        <v>#REF!</v>
      </c>
      <c r="N360" s="389"/>
      <c r="O360" s="389">
        <f>'102'!Z341</f>
        <v>58</v>
      </c>
      <c r="P360" s="389"/>
      <c r="Q360" s="389"/>
      <c r="R360" s="389"/>
      <c r="S360" s="393" t="e">
        <f>'102'!#REF!</f>
        <v>#REF!</v>
      </c>
      <c r="T360" s="393" t="e">
        <f>'102'!#REF!</f>
        <v>#REF!</v>
      </c>
      <c r="U360" s="393" t="e">
        <f>'102'!#REF!</f>
        <v>#REF!</v>
      </c>
    </row>
    <row r="361" spans="2:21" ht="12.75" customHeight="1" x14ac:dyDescent="0.2">
      <c r="D361" s="563" t="s">
        <v>164</v>
      </c>
      <c r="E361" s="389">
        <v>2400000</v>
      </c>
      <c r="F361" s="389">
        <v>2500000</v>
      </c>
      <c r="G361" s="389">
        <v>2965000</v>
      </c>
      <c r="H361" s="389">
        <v>4900000</v>
      </c>
      <c r="I361" s="389"/>
      <c r="J361" s="389"/>
      <c r="K361" s="389">
        <v>4900000</v>
      </c>
      <c r="L361" s="389"/>
      <c r="M361" s="389">
        <v>4900000</v>
      </c>
      <c r="N361" s="389"/>
      <c r="O361" s="389">
        <v>0</v>
      </c>
      <c r="P361" s="389"/>
      <c r="Q361" s="389"/>
      <c r="R361" s="389"/>
      <c r="S361" s="393">
        <v>4900000</v>
      </c>
      <c r="T361" s="393">
        <v>4900000</v>
      </c>
      <c r="U361" s="393">
        <v>4900000</v>
      </c>
    </row>
    <row r="362" spans="2:21" ht="12.75" customHeight="1" x14ac:dyDescent="0.2">
      <c r="D362" s="563" t="s">
        <v>624</v>
      </c>
      <c r="E362" s="389">
        <v>357177</v>
      </c>
      <c r="F362" s="389">
        <v>544088</v>
      </c>
      <c r="G362" s="389">
        <v>657077</v>
      </c>
      <c r="H362" s="389" t="e">
        <f>#REF!</f>
        <v>#REF!</v>
      </c>
      <c r="I362" s="389"/>
      <c r="J362" s="389"/>
      <c r="K362" s="389" t="e">
        <f>#REF!</f>
        <v>#REF!</v>
      </c>
      <c r="L362" s="389"/>
      <c r="M362" s="389" t="e">
        <f>#REF!</f>
        <v>#REF!</v>
      </c>
      <c r="N362" s="389"/>
      <c r="O362" s="389">
        <v>751979</v>
      </c>
      <c r="P362" s="389"/>
      <c r="Q362" s="389"/>
      <c r="R362" s="389"/>
      <c r="S362" s="393" t="e">
        <f>#REF!</f>
        <v>#REF!</v>
      </c>
      <c r="T362" s="393" t="e">
        <f>#REF!</f>
        <v>#REF!</v>
      </c>
      <c r="U362" s="393" t="e">
        <f>#REF!</f>
        <v>#REF!</v>
      </c>
    </row>
    <row r="363" spans="2:21" ht="12.75" customHeight="1" x14ac:dyDescent="0.2">
      <c r="D363" s="391"/>
      <c r="E363" s="388"/>
      <c r="F363" s="388"/>
      <c r="G363" s="388"/>
      <c r="H363" s="388"/>
      <c r="I363" s="389"/>
      <c r="J363" s="389"/>
      <c r="K363" s="388"/>
      <c r="L363" s="389"/>
      <c r="M363" s="388"/>
      <c r="N363" s="389"/>
      <c r="O363" s="388"/>
      <c r="P363" s="389"/>
      <c r="Q363" s="389"/>
      <c r="R363" s="389"/>
      <c r="S363" s="392"/>
      <c r="T363" s="392"/>
      <c r="U363" s="392"/>
    </row>
    <row r="364" spans="2:21" ht="17.25" customHeight="1" x14ac:dyDescent="0.25">
      <c r="D364" s="562" t="s">
        <v>625</v>
      </c>
      <c r="E364" s="388"/>
      <c r="F364" s="388"/>
      <c r="G364" s="388"/>
      <c r="H364" s="388"/>
      <c r="I364" s="389"/>
      <c r="J364" s="389"/>
      <c r="K364" s="388"/>
      <c r="L364" s="389"/>
      <c r="M364" s="388"/>
      <c r="N364" s="389"/>
      <c r="O364" s="388"/>
      <c r="P364" s="389"/>
      <c r="Q364" s="389"/>
      <c r="R364" s="389"/>
      <c r="S364" s="509"/>
      <c r="T364" s="509"/>
      <c r="U364" s="509"/>
    </row>
    <row r="365" spans="2:21" ht="60.75" customHeight="1" x14ac:dyDescent="0.2">
      <c r="D365" s="638" t="s">
        <v>1515</v>
      </c>
      <c r="E365" s="638"/>
      <c r="F365" s="638"/>
      <c r="G365" s="638"/>
      <c r="H365" s="638"/>
      <c r="I365" s="638"/>
      <c r="J365" s="638"/>
      <c r="K365" s="638"/>
      <c r="L365" s="638"/>
      <c r="M365" s="638"/>
      <c r="N365" s="638"/>
      <c r="O365" s="638"/>
      <c r="P365" s="388"/>
      <c r="Q365" s="388"/>
      <c r="R365" s="388"/>
      <c r="S365" s="5"/>
      <c r="T365" s="5"/>
      <c r="U365" s="5"/>
    </row>
    <row r="366" spans="2:21" ht="12.75" customHeight="1" x14ac:dyDescent="0.2">
      <c r="D366" s="69"/>
      <c r="E366" s="510"/>
      <c r="F366" s="510"/>
      <c r="G366" s="510"/>
      <c r="H366" s="510"/>
      <c r="K366" s="510"/>
      <c r="M366" s="510"/>
      <c r="O366" s="510"/>
      <c r="S366" s="510"/>
      <c r="T366" s="510"/>
      <c r="U366" s="510"/>
    </row>
    <row r="367" spans="2:21" ht="12.75" customHeight="1" x14ac:dyDescent="0.2">
      <c r="D367" s="69"/>
      <c r="E367" s="510"/>
      <c r="F367" s="510"/>
      <c r="G367" s="510"/>
      <c r="H367" s="510"/>
      <c r="K367" s="510"/>
      <c r="M367" s="510"/>
      <c r="O367" s="510"/>
      <c r="S367" s="510"/>
      <c r="T367" s="510"/>
      <c r="U367" s="510"/>
    </row>
    <row r="368" spans="2:21" ht="12.75" customHeight="1" x14ac:dyDescent="0.25">
      <c r="C368" s="61" t="s">
        <v>1328</v>
      </c>
      <c r="D368" s="69"/>
      <c r="E368" s="510"/>
      <c r="F368" s="510"/>
      <c r="G368" s="510"/>
      <c r="H368" s="510"/>
      <c r="K368" s="510"/>
      <c r="M368" s="510"/>
      <c r="O368" s="510"/>
      <c r="S368" s="510"/>
      <c r="T368" s="510"/>
      <c r="U368" s="510"/>
    </row>
    <row r="369" spans="1:21" ht="12.75" customHeight="1" x14ac:dyDescent="0.2">
      <c r="D369" s="69"/>
      <c r="E369" s="510"/>
      <c r="F369" s="510"/>
      <c r="G369" s="510"/>
      <c r="H369" s="510"/>
      <c r="K369" s="510"/>
      <c r="M369" s="510"/>
      <c r="O369" s="510"/>
      <c r="S369" s="510"/>
      <c r="T369" s="510"/>
      <c r="U369" s="510"/>
    </row>
    <row r="370" spans="1:21" ht="12.75" customHeight="1" x14ac:dyDescent="0.2">
      <c r="C370" s="41" t="s">
        <v>584</v>
      </c>
      <c r="D370" s="69"/>
      <c r="E370" s="510"/>
      <c r="F370" s="510"/>
      <c r="G370" s="510"/>
      <c r="H370" s="510"/>
      <c r="K370" s="510"/>
      <c r="M370" s="510"/>
      <c r="O370" s="510"/>
      <c r="S370" s="510"/>
      <c r="T370" s="510"/>
      <c r="U370" s="510"/>
    </row>
    <row r="371" spans="1:21" ht="12.75" customHeight="1" x14ac:dyDescent="0.2">
      <c r="A371" s="5">
        <v>11431370</v>
      </c>
      <c r="B371" s="555">
        <v>200</v>
      </c>
      <c r="C371" s="43">
        <v>52210</v>
      </c>
      <c r="D371" s="267" t="s">
        <v>519</v>
      </c>
      <c r="E371" s="510">
        <v>0</v>
      </c>
      <c r="F371" s="510">
        <v>0</v>
      </c>
      <c r="G371" s="510">
        <v>0</v>
      </c>
      <c r="H371" s="510">
        <v>150000</v>
      </c>
      <c r="J371" s="229">
        <f t="shared" ref="J371:J378" si="136">H371-G371</f>
        <v>150000</v>
      </c>
      <c r="K371" s="510">
        <v>150000</v>
      </c>
      <c r="L371" s="229">
        <f t="shared" ref="L371:L380" si="137">K371-H371</f>
        <v>0</v>
      </c>
      <c r="M371" s="510">
        <v>150000</v>
      </c>
      <c r="N371" s="229">
        <f t="shared" ref="N371:N380" si="138">M371-H371</f>
        <v>0</v>
      </c>
      <c r="O371" s="510">
        <v>150000</v>
      </c>
      <c r="P371" s="229">
        <f t="shared" ref="P371:P380" si="139">O371-H371</f>
        <v>0</v>
      </c>
      <c r="S371" s="510">
        <v>150000</v>
      </c>
      <c r="T371" s="510">
        <v>150000</v>
      </c>
      <c r="U371" s="510">
        <v>150000</v>
      </c>
    </row>
    <row r="372" spans="1:21" ht="12.75" customHeight="1" x14ac:dyDescent="0.2">
      <c r="A372" s="5">
        <v>11431520</v>
      </c>
      <c r="B372" s="555">
        <v>200</v>
      </c>
      <c r="C372" s="43">
        <v>52210</v>
      </c>
      <c r="D372" s="267" t="s">
        <v>1246</v>
      </c>
      <c r="E372" s="510">
        <v>0</v>
      </c>
      <c r="F372" s="510">
        <v>0</v>
      </c>
      <c r="G372" s="510">
        <v>0</v>
      </c>
      <c r="H372" s="510">
        <v>35000</v>
      </c>
      <c r="J372" s="229">
        <f t="shared" si="136"/>
        <v>35000</v>
      </c>
      <c r="K372" s="510">
        <v>35000</v>
      </c>
      <c r="L372" s="229">
        <f t="shared" si="137"/>
        <v>0</v>
      </c>
      <c r="M372" s="510">
        <v>35000</v>
      </c>
      <c r="N372" s="229">
        <f t="shared" si="138"/>
        <v>0</v>
      </c>
      <c r="O372" s="510">
        <v>35000</v>
      </c>
      <c r="P372" s="229">
        <f t="shared" si="139"/>
        <v>0</v>
      </c>
      <c r="S372" s="510">
        <v>35000</v>
      </c>
      <c r="T372" s="510">
        <v>35000</v>
      </c>
      <c r="U372" s="510">
        <v>35000</v>
      </c>
    </row>
    <row r="373" spans="1:21" ht="12.75" customHeight="1" x14ac:dyDescent="0.2">
      <c r="A373" s="5">
        <v>11431600</v>
      </c>
      <c r="B373" s="555">
        <v>200</v>
      </c>
      <c r="C373" s="43">
        <v>52210</v>
      </c>
      <c r="D373" s="267" t="s">
        <v>1247</v>
      </c>
      <c r="E373" s="510">
        <v>0</v>
      </c>
      <c r="F373" s="510">
        <v>0</v>
      </c>
      <c r="G373" s="510">
        <v>0</v>
      </c>
      <c r="H373" s="510">
        <v>120000</v>
      </c>
      <c r="J373" s="229">
        <f t="shared" si="136"/>
        <v>120000</v>
      </c>
      <c r="K373" s="510">
        <v>120000</v>
      </c>
      <c r="L373" s="229">
        <f t="shared" si="137"/>
        <v>0</v>
      </c>
      <c r="M373" s="510">
        <v>120000</v>
      </c>
      <c r="N373" s="229">
        <f t="shared" si="138"/>
        <v>0</v>
      </c>
      <c r="O373" s="510">
        <v>120000</v>
      </c>
      <c r="P373" s="229">
        <f t="shared" si="139"/>
        <v>0</v>
      </c>
      <c r="S373" s="510">
        <v>120000</v>
      </c>
      <c r="T373" s="510">
        <v>120000</v>
      </c>
      <c r="U373" s="510">
        <v>120000</v>
      </c>
    </row>
    <row r="374" spans="1:21" ht="12.75" customHeight="1" x14ac:dyDescent="0.2">
      <c r="A374" s="5">
        <v>11432010</v>
      </c>
      <c r="B374" s="555">
        <v>200</v>
      </c>
      <c r="C374" s="43">
        <v>52210</v>
      </c>
      <c r="D374" s="267" t="s">
        <v>1248</v>
      </c>
      <c r="E374" s="510">
        <v>0</v>
      </c>
      <c r="F374" s="510">
        <v>0</v>
      </c>
      <c r="G374" s="510">
        <v>0</v>
      </c>
      <c r="H374" s="510">
        <v>90000</v>
      </c>
      <c r="J374" s="229">
        <f t="shared" si="136"/>
        <v>90000</v>
      </c>
      <c r="K374" s="510">
        <v>90000</v>
      </c>
      <c r="L374" s="229">
        <f t="shared" si="137"/>
        <v>0</v>
      </c>
      <c r="M374" s="510">
        <v>90000</v>
      </c>
      <c r="N374" s="229">
        <f t="shared" si="138"/>
        <v>0</v>
      </c>
      <c r="O374" s="510">
        <v>90000</v>
      </c>
      <c r="P374" s="229">
        <f t="shared" si="139"/>
        <v>0</v>
      </c>
      <c r="S374" s="510">
        <v>90000</v>
      </c>
      <c r="T374" s="510">
        <v>90000</v>
      </c>
      <c r="U374" s="510">
        <v>90000</v>
      </c>
    </row>
    <row r="375" spans="1:21" ht="12.75" customHeight="1" x14ac:dyDescent="0.2">
      <c r="A375" s="5">
        <v>11432020</v>
      </c>
      <c r="B375" s="555">
        <v>200</v>
      </c>
      <c r="C375" s="43">
        <v>52210</v>
      </c>
      <c r="D375" s="267" t="s">
        <v>1249</v>
      </c>
      <c r="E375" s="510">
        <v>0</v>
      </c>
      <c r="F375" s="510">
        <v>0</v>
      </c>
      <c r="G375" s="510">
        <v>0</v>
      </c>
      <c r="H375" s="510">
        <v>120000</v>
      </c>
      <c r="J375" s="229">
        <f t="shared" si="136"/>
        <v>120000</v>
      </c>
      <c r="K375" s="510">
        <v>120000</v>
      </c>
      <c r="L375" s="229">
        <f t="shared" si="137"/>
        <v>0</v>
      </c>
      <c r="M375" s="510">
        <v>120000</v>
      </c>
      <c r="N375" s="229">
        <f t="shared" si="138"/>
        <v>0</v>
      </c>
      <c r="O375" s="510">
        <v>120000</v>
      </c>
      <c r="P375" s="229">
        <f t="shared" si="139"/>
        <v>0</v>
      </c>
      <c r="S375" s="510">
        <v>120000</v>
      </c>
      <c r="T375" s="510">
        <v>120000</v>
      </c>
      <c r="U375" s="510">
        <v>120000</v>
      </c>
    </row>
    <row r="376" spans="1:21" ht="12.75" customHeight="1" x14ac:dyDescent="0.2">
      <c r="A376" s="5">
        <v>11433030</v>
      </c>
      <c r="B376" s="555">
        <v>200</v>
      </c>
      <c r="C376" s="43">
        <v>52210</v>
      </c>
      <c r="D376" s="267" t="s">
        <v>782</v>
      </c>
      <c r="E376" s="510">
        <v>0</v>
      </c>
      <c r="F376" s="510">
        <v>0</v>
      </c>
      <c r="G376" s="510">
        <v>0</v>
      </c>
      <c r="H376" s="510">
        <v>8000</v>
      </c>
      <c r="J376" s="229">
        <f t="shared" si="136"/>
        <v>8000</v>
      </c>
      <c r="K376" s="510">
        <v>8000</v>
      </c>
      <c r="L376" s="229">
        <f t="shared" si="137"/>
        <v>0</v>
      </c>
      <c r="M376" s="510">
        <v>8000</v>
      </c>
      <c r="N376" s="229">
        <f t="shared" si="138"/>
        <v>0</v>
      </c>
      <c r="O376" s="510">
        <v>8000</v>
      </c>
      <c r="P376" s="229">
        <f t="shared" si="139"/>
        <v>0</v>
      </c>
      <c r="S376" s="510">
        <v>8000</v>
      </c>
      <c r="T376" s="510">
        <v>8000</v>
      </c>
      <c r="U376" s="510">
        <v>8000</v>
      </c>
    </row>
    <row r="377" spans="1:21" ht="12.75" customHeight="1" x14ac:dyDescent="0.2">
      <c r="A377" s="5">
        <v>11433080</v>
      </c>
      <c r="B377" s="555">
        <v>200</v>
      </c>
      <c r="C377" s="43">
        <v>52210</v>
      </c>
      <c r="D377" s="267" t="s">
        <v>1250</v>
      </c>
      <c r="E377" s="510">
        <v>0</v>
      </c>
      <c r="F377" s="510">
        <v>0</v>
      </c>
      <c r="G377" s="510">
        <v>0</v>
      </c>
      <c r="H377" s="510">
        <v>9000</v>
      </c>
      <c r="J377" s="229">
        <f t="shared" si="136"/>
        <v>9000</v>
      </c>
      <c r="K377" s="510">
        <v>9000</v>
      </c>
      <c r="L377" s="229">
        <f t="shared" si="137"/>
        <v>0</v>
      </c>
      <c r="M377" s="510">
        <v>9000</v>
      </c>
      <c r="N377" s="229">
        <f t="shared" si="138"/>
        <v>0</v>
      </c>
      <c r="O377" s="510">
        <v>9000</v>
      </c>
      <c r="P377" s="229">
        <f t="shared" si="139"/>
        <v>0</v>
      </c>
      <c r="S377" s="510">
        <v>9000</v>
      </c>
      <c r="T377" s="510">
        <v>9000</v>
      </c>
      <c r="U377" s="510">
        <v>9000</v>
      </c>
    </row>
    <row r="378" spans="1:21" ht="12.75" customHeight="1" x14ac:dyDescent="0.2">
      <c r="A378" s="5">
        <v>11435010</v>
      </c>
      <c r="B378" s="555">
        <v>200</v>
      </c>
      <c r="C378" s="43">
        <v>52210</v>
      </c>
      <c r="D378" s="267" t="s">
        <v>525</v>
      </c>
      <c r="E378" s="510">
        <v>0</v>
      </c>
      <c r="F378" s="510">
        <v>0</v>
      </c>
      <c r="G378" s="510">
        <v>0</v>
      </c>
      <c r="H378" s="510">
        <v>47000</v>
      </c>
      <c r="J378" s="229">
        <f t="shared" si="136"/>
        <v>47000</v>
      </c>
      <c r="K378" s="510">
        <v>47000</v>
      </c>
      <c r="L378" s="229">
        <f t="shared" si="137"/>
        <v>0</v>
      </c>
      <c r="M378" s="510">
        <v>47000</v>
      </c>
      <c r="N378" s="229">
        <f t="shared" si="138"/>
        <v>0</v>
      </c>
      <c r="O378" s="510">
        <v>47000</v>
      </c>
      <c r="P378" s="229">
        <f t="shared" si="139"/>
        <v>0</v>
      </c>
      <c r="S378" s="510">
        <v>47000</v>
      </c>
      <c r="T378" s="510">
        <v>47000</v>
      </c>
      <c r="U378" s="510">
        <v>47000</v>
      </c>
    </row>
    <row r="379" spans="1:21" ht="12.75" customHeight="1" x14ac:dyDescent="0.2">
      <c r="D379" s="69"/>
      <c r="E379" s="510"/>
      <c r="F379" s="510"/>
      <c r="G379" s="510"/>
      <c r="H379" s="510"/>
      <c r="K379" s="510"/>
      <c r="L379" s="229">
        <f t="shared" si="137"/>
        <v>0</v>
      </c>
      <c r="M379" s="510"/>
      <c r="N379" s="229">
        <f t="shared" si="138"/>
        <v>0</v>
      </c>
      <c r="O379" s="510"/>
      <c r="P379" s="229">
        <f t="shared" si="139"/>
        <v>0</v>
      </c>
      <c r="S379" s="510"/>
      <c r="T379" s="510"/>
      <c r="U379" s="510"/>
    </row>
    <row r="380" spans="1:21" ht="12.75" customHeight="1" x14ac:dyDescent="0.2">
      <c r="D380" s="268"/>
      <c r="E380" s="514">
        <f t="shared" ref="E380:G380" si="140">SUM(E371:E379)</f>
        <v>0</v>
      </c>
      <c r="F380" s="514">
        <f t="shared" si="140"/>
        <v>0</v>
      </c>
      <c r="G380" s="514">
        <f t="shared" si="140"/>
        <v>0</v>
      </c>
      <c r="H380" s="514">
        <f>SUM(H371:H379)</f>
        <v>579000</v>
      </c>
      <c r="I380" s="518"/>
      <c r="J380" s="518">
        <f>H380-G380</f>
        <v>579000</v>
      </c>
      <c r="K380" s="514">
        <f>SUM(K371:K379)</f>
        <v>579000</v>
      </c>
      <c r="L380" s="518">
        <f t="shared" si="137"/>
        <v>0</v>
      </c>
      <c r="M380" s="514">
        <f>SUM(M371:M379)</f>
        <v>579000</v>
      </c>
      <c r="N380" s="518">
        <f t="shared" si="138"/>
        <v>0</v>
      </c>
      <c r="O380" s="514">
        <f>SUM(O371:O379)</f>
        <v>579000</v>
      </c>
      <c r="P380" s="518">
        <f t="shared" si="139"/>
        <v>0</v>
      </c>
      <c r="Q380" s="518"/>
      <c r="R380" s="518"/>
      <c r="S380" s="514">
        <f>SUM(S371:S379)</f>
        <v>579000</v>
      </c>
      <c r="T380" s="514">
        <f>SUM(T371:T379)</f>
        <v>579000</v>
      </c>
      <c r="U380" s="514">
        <f>SUM(U371:U379)</f>
        <v>579000</v>
      </c>
    </row>
    <row r="381" spans="1:21" ht="12.75" customHeight="1" x14ac:dyDescent="0.2">
      <c r="D381" s="69"/>
      <c r="E381" s="510"/>
      <c r="F381" s="510"/>
      <c r="G381" s="510"/>
      <c r="H381" s="510"/>
      <c r="K381" s="510"/>
      <c r="M381" s="510"/>
      <c r="O381" s="510"/>
      <c r="S381" s="510"/>
      <c r="T381" s="510"/>
      <c r="U381" s="510"/>
    </row>
    <row r="382" spans="1:21" ht="12.75" customHeight="1" x14ac:dyDescent="0.2">
      <c r="C382" s="41" t="s">
        <v>585</v>
      </c>
      <c r="D382" s="69"/>
      <c r="E382" s="510"/>
      <c r="F382" s="510"/>
      <c r="G382" s="510"/>
      <c r="H382" s="510"/>
      <c r="K382" s="510"/>
      <c r="M382" s="510"/>
      <c r="O382" s="510"/>
      <c r="S382" s="510"/>
      <c r="T382" s="510"/>
      <c r="U382" s="510"/>
    </row>
    <row r="383" spans="1:21" ht="12.75" customHeight="1" x14ac:dyDescent="0.2">
      <c r="A383" s="5">
        <v>11431370</v>
      </c>
      <c r="B383" s="555">
        <v>200</v>
      </c>
      <c r="C383" s="43">
        <v>52220</v>
      </c>
      <c r="D383" s="267" t="s">
        <v>519</v>
      </c>
      <c r="E383" s="510">
        <v>0</v>
      </c>
      <c r="F383" s="510">
        <v>0</v>
      </c>
      <c r="G383" s="510">
        <v>0</v>
      </c>
      <c r="H383" s="510">
        <v>140000</v>
      </c>
      <c r="J383" s="229">
        <f t="shared" ref="J383:J389" si="141">H383-G383</f>
        <v>140000</v>
      </c>
      <c r="K383" s="510">
        <v>140000</v>
      </c>
      <c r="L383" s="229">
        <f t="shared" ref="L383:L391" si="142">K383-H383</f>
        <v>0</v>
      </c>
      <c r="M383" s="510">
        <v>140000</v>
      </c>
      <c r="N383" s="229">
        <f t="shared" ref="N383:N391" si="143">M383-H383</f>
        <v>0</v>
      </c>
      <c r="O383" s="510">
        <v>140000</v>
      </c>
      <c r="P383" s="229">
        <f t="shared" ref="P383:P391" si="144">O383-H383</f>
        <v>0</v>
      </c>
      <c r="S383" s="510">
        <v>140000</v>
      </c>
      <c r="T383" s="510">
        <v>140000</v>
      </c>
      <c r="U383" s="510">
        <v>140000</v>
      </c>
    </row>
    <row r="384" spans="1:21" ht="12.75" customHeight="1" x14ac:dyDescent="0.2">
      <c r="A384" s="5">
        <v>11431520</v>
      </c>
      <c r="B384" s="555">
        <v>200</v>
      </c>
      <c r="C384" s="43">
        <v>52220</v>
      </c>
      <c r="D384" s="267" t="s">
        <v>1246</v>
      </c>
      <c r="E384" s="510">
        <v>0</v>
      </c>
      <c r="F384" s="510">
        <v>0</v>
      </c>
      <c r="G384" s="510">
        <v>0</v>
      </c>
      <c r="H384" s="510">
        <v>350000</v>
      </c>
      <c r="J384" s="229">
        <f t="shared" si="141"/>
        <v>350000</v>
      </c>
      <c r="K384" s="510">
        <v>350000</v>
      </c>
      <c r="L384" s="229">
        <f t="shared" si="142"/>
        <v>0</v>
      </c>
      <c r="M384" s="510">
        <v>350000</v>
      </c>
      <c r="N384" s="229">
        <f t="shared" si="143"/>
        <v>0</v>
      </c>
      <c r="O384" s="510">
        <v>350000</v>
      </c>
      <c r="P384" s="229">
        <f t="shared" si="144"/>
        <v>0</v>
      </c>
      <c r="S384" s="510">
        <v>350000</v>
      </c>
      <c r="T384" s="510">
        <v>350000</v>
      </c>
      <c r="U384" s="510">
        <v>350000</v>
      </c>
    </row>
    <row r="385" spans="1:21" ht="12.75" customHeight="1" x14ac:dyDescent="0.2">
      <c r="A385" s="5">
        <v>11431600</v>
      </c>
      <c r="B385" s="555">
        <v>200</v>
      </c>
      <c r="C385" s="43">
        <v>52220</v>
      </c>
      <c r="D385" s="267" t="s">
        <v>1247</v>
      </c>
      <c r="E385" s="510">
        <v>0</v>
      </c>
      <c r="F385" s="510">
        <v>0</v>
      </c>
      <c r="G385" s="510">
        <v>0</v>
      </c>
      <c r="H385" s="510">
        <v>310000</v>
      </c>
      <c r="J385" s="229">
        <f t="shared" si="141"/>
        <v>310000</v>
      </c>
      <c r="K385" s="510">
        <v>310000</v>
      </c>
      <c r="L385" s="229">
        <f t="shared" si="142"/>
        <v>0</v>
      </c>
      <c r="M385" s="510">
        <v>310000</v>
      </c>
      <c r="N385" s="229">
        <f t="shared" si="143"/>
        <v>0</v>
      </c>
      <c r="O385" s="510">
        <v>310000</v>
      </c>
      <c r="P385" s="229">
        <f t="shared" si="144"/>
        <v>0</v>
      </c>
      <c r="S385" s="510">
        <v>310000</v>
      </c>
      <c r="T385" s="510">
        <v>310000</v>
      </c>
      <c r="U385" s="510">
        <v>310000</v>
      </c>
    </row>
    <row r="386" spans="1:21" ht="12.75" customHeight="1" x14ac:dyDescent="0.2">
      <c r="A386" s="5">
        <v>11432010</v>
      </c>
      <c r="B386" s="555">
        <v>200</v>
      </c>
      <c r="C386" s="43">
        <v>52220</v>
      </c>
      <c r="D386" s="267" t="s">
        <v>1248</v>
      </c>
      <c r="E386" s="510">
        <v>0</v>
      </c>
      <c r="F386" s="510">
        <v>0</v>
      </c>
      <c r="G386" s="510">
        <v>0</v>
      </c>
      <c r="H386" s="510">
        <v>420000</v>
      </c>
      <c r="J386" s="229">
        <f t="shared" si="141"/>
        <v>420000</v>
      </c>
      <c r="K386" s="510">
        <v>420000</v>
      </c>
      <c r="L386" s="229">
        <f t="shared" si="142"/>
        <v>0</v>
      </c>
      <c r="M386" s="510">
        <v>420000</v>
      </c>
      <c r="N386" s="229">
        <f t="shared" si="143"/>
        <v>0</v>
      </c>
      <c r="O386" s="510">
        <v>420000</v>
      </c>
      <c r="P386" s="229">
        <f t="shared" si="144"/>
        <v>0</v>
      </c>
      <c r="S386" s="510">
        <v>420000</v>
      </c>
      <c r="T386" s="510">
        <v>420000</v>
      </c>
      <c r="U386" s="510">
        <v>420000</v>
      </c>
    </row>
    <row r="387" spans="1:21" ht="12.75" customHeight="1" x14ac:dyDescent="0.2">
      <c r="A387" s="5">
        <v>11432020</v>
      </c>
      <c r="B387" s="555">
        <v>200</v>
      </c>
      <c r="C387" s="43">
        <v>52220</v>
      </c>
      <c r="D387" s="267" t="s">
        <v>1249</v>
      </c>
      <c r="E387" s="510">
        <v>0</v>
      </c>
      <c r="F387" s="510">
        <v>0</v>
      </c>
      <c r="G387" s="510">
        <v>0</v>
      </c>
      <c r="H387" s="510">
        <v>250000</v>
      </c>
      <c r="J387" s="229">
        <f t="shared" si="141"/>
        <v>250000</v>
      </c>
      <c r="K387" s="510">
        <v>250000</v>
      </c>
      <c r="L387" s="229">
        <f t="shared" si="142"/>
        <v>0</v>
      </c>
      <c r="M387" s="510">
        <v>250000</v>
      </c>
      <c r="N387" s="229">
        <f t="shared" si="143"/>
        <v>0</v>
      </c>
      <c r="O387" s="510">
        <v>250000</v>
      </c>
      <c r="P387" s="229">
        <f t="shared" si="144"/>
        <v>0</v>
      </c>
      <c r="S387" s="510">
        <v>250000</v>
      </c>
      <c r="T387" s="510">
        <v>250000</v>
      </c>
      <c r="U387" s="510">
        <v>250000</v>
      </c>
    </row>
    <row r="388" spans="1:21" ht="12.75" customHeight="1" x14ac:dyDescent="0.2">
      <c r="A388" s="5">
        <v>11433080</v>
      </c>
      <c r="B388" s="555">
        <v>200</v>
      </c>
      <c r="C388" s="43">
        <v>52220</v>
      </c>
      <c r="D388" s="267" t="s">
        <v>1250</v>
      </c>
      <c r="E388" s="510">
        <v>0</v>
      </c>
      <c r="F388" s="510">
        <v>0</v>
      </c>
      <c r="G388" s="510">
        <v>0</v>
      </c>
      <c r="H388" s="510">
        <v>9000</v>
      </c>
      <c r="J388" s="229">
        <f t="shared" si="141"/>
        <v>9000</v>
      </c>
      <c r="K388" s="510">
        <v>9000</v>
      </c>
      <c r="L388" s="229">
        <f t="shared" si="142"/>
        <v>0</v>
      </c>
      <c r="M388" s="510">
        <v>9000</v>
      </c>
      <c r="N388" s="229">
        <f t="shared" si="143"/>
        <v>0</v>
      </c>
      <c r="O388" s="510">
        <v>9000</v>
      </c>
      <c r="P388" s="229">
        <f t="shared" si="144"/>
        <v>0</v>
      </c>
      <c r="S388" s="510">
        <v>9000</v>
      </c>
      <c r="T388" s="510">
        <v>9000</v>
      </c>
      <c r="U388" s="510">
        <v>9000</v>
      </c>
    </row>
    <row r="389" spans="1:21" ht="12.75" customHeight="1" x14ac:dyDescent="0.2">
      <c r="A389" s="5">
        <v>11435010</v>
      </c>
      <c r="B389" s="555">
        <v>200</v>
      </c>
      <c r="C389" s="43">
        <v>52220</v>
      </c>
      <c r="D389" s="267" t="s">
        <v>525</v>
      </c>
      <c r="E389" s="510">
        <v>0</v>
      </c>
      <c r="F389" s="510">
        <v>0</v>
      </c>
      <c r="G389" s="510">
        <v>0</v>
      </c>
      <c r="H389" s="510">
        <v>190000</v>
      </c>
      <c r="J389" s="229">
        <f t="shared" si="141"/>
        <v>190000</v>
      </c>
      <c r="K389" s="510">
        <v>190000</v>
      </c>
      <c r="L389" s="229">
        <f t="shared" si="142"/>
        <v>0</v>
      </c>
      <c r="M389" s="510">
        <v>190000</v>
      </c>
      <c r="N389" s="229">
        <f t="shared" si="143"/>
        <v>0</v>
      </c>
      <c r="O389" s="510">
        <v>190000</v>
      </c>
      <c r="P389" s="229">
        <f t="shared" si="144"/>
        <v>0</v>
      </c>
      <c r="S389" s="510">
        <v>190000</v>
      </c>
      <c r="T389" s="510">
        <v>190000</v>
      </c>
      <c r="U389" s="510">
        <v>190000</v>
      </c>
    </row>
    <row r="390" spans="1:21" ht="12.75" customHeight="1" x14ac:dyDescent="0.2">
      <c r="D390" s="69"/>
      <c r="E390" s="510"/>
      <c r="F390" s="510"/>
      <c r="G390" s="510"/>
      <c r="H390" s="510"/>
      <c r="K390" s="510"/>
      <c r="L390" s="229">
        <f t="shared" si="142"/>
        <v>0</v>
      </c>
      <c r="M390" s="510"/>
      <c r="N390" s="229">
        <f t="shared" si="143"/>
        <v>0</v>
      </c>
      <c r="O390" s="510"/>
      <c r="P390" s="229">
        <f t="shared" si="144"/>
        <v>0</v>
      </c>
      <c r="S390" s="510"/>
      <c r="T390" s="510"/>
      <c r="U390" s="510"/>
    </row>
    <row r="391" spans="1:21" ht="12.75" customHeight="1" x14ac:dyDescent="0.2">
      <c r="D391" s="268"/>
      <c r="E391" s="514">
        <f t="shared" ref="E391:G391" si="145">SUM(E383:E390)</f>
        <v>0</v>
      </c>
      <c r="F391" s="514">
        <f t="shared" si="145"/>
        <v>0</v>
      </c>
      <c r="G391" s="514">
        <f t="shared" si="145"/>
        <v>0</v>
      </c>
      <c r="H391" s="514">
        <f>SUM(H383:H390)</f>
        <v>1669000</v>
      </c>
      <c r="I391" s="518"/>
      <c r="J391" s="518">
        <f>H391-G391</f>
        <v>1669000</v>
      </c>
      <c r="K391" s="514">
        <f>SUM(K383:K390)</f>
        <v>1669000</v>
      </c>
      <c r="L391" s="518">
        <f t="shared" si="142"/>
        <v>0</v>
      </c>
      <c r="M391" s="514">
        <f>SUM(M383:M390)</f>
        <v>1669000</v>
      </c>
      <c r="N391" s="518">
        <f t="shared" si="143"/>
        <v>0</v>
      </c>
      <c r="O391" s="514">
        <f>SUM(O383:O390)</f>
        <v>1669000</v>
      </c>
      <c r="P391" s="518">
        <f t="shared" si="144"/>
        <v>0</v>
      </c>
      <c r="Q391" s="518"/>
      <c r="R391" s="518"/>
      <c r="S391" s="514">
        <f>SUM(S383:S390)</f>
        <v>1669000</v>
      </c>
      <c r="T391" s="514">
        <f>SUM(T383:T390)</f>
        <v>1669000</v>
      </c>
      <c r="U391" s="514">
        <f>SUM(U383:U390)</f>
        <v>1669000</v>
      </c>
    </row>
    <row r="392" spans="1:21" ht="12.75" customHeight="1" x14ac:dyDescent="0.2">
      <c r="D392" s="69"/>
      <c r="E392" s="510"/>
      <c r="F392" s="510"/>
      <c r="G392" s="510"/>
      <c r="H392" s="510"/>
      <c r="K392" s="510"/>
      <c r="M392" s="510"/>
      <c r="O392" s="510"/>
      <c r="S392" s="510"/>
      <c r="T392" s="510"/>
      <c r="U392" s="510"/>
    </row>
    <row r="393" spans="1:21" ht="12.75" customHeight="1" x14ac:dyDescent="0.2">
      <c r="C393" s="41" t="s">
        <v>469</v>
      </c>
      <c r="D393" s="69"/>
      <c r="E393" s="510"/>
      <c r="F393" s="510"/>
      <c r="G393" s="510"/>
      <c r="H393" s="510"/>
      <c r="K393" s="510"/>
      <c r="M393" s="510"/>
      <c r="O393" s="510"/>
      <c r="S393" s="510"/>
      <c r="T393" s="510"/>
      <c r="U393" s="510"/>
    </row>
    <row r="394" spans="1:21" ht="12.75" customHeight="1" x14ac:dyDescent="0.2">
      <c r="A394" s="5">
        <v>11437040</v>
      </c>
      <c r="B394" s="555">
        <v>200</v>
      </c>
      <c r="C394" s="43">
        <v>52230</v>
      </c>
      <c r="D394" s="267" t="s">
        <v>1329</v>
      </c>
      <c r="E394" s="510">
        <v>0</v>
      </c>
      <c r="F394" s="510">
        <v>0</v>
      </c>
      <c r="G394" s="510">
        <v>0</v>
      </c>
      <c r="H394" s="510">
        <v>2100000</v>
      </c>
      <c r="J394" s="229">
        <f>H394-G394</f>
        <v>2100000</v>
      </c>
      <c r="K394" s="510">
        <v>2100000</v>
      </c>
      <c r="L394" s="229">
        <f>K394-H394</f>
        <v>0</v>
      </c>
      <c r="M394" s="510">
        <v>2100000</v>
      </c>
      <c r="N394" s="229">
        <f>M394-H394</f>
        <v>0</v>
      </c>
      <c r="O394" s="510">
        <v>2100000</v>
      </c>
      <c r="P394" s="229">
        <f>O394-H394</f>
        <v>0</v>
      </c>
      <c r="S394" s="510">
        <v>2100000</v>
      </c>
      <c r="T394" s="510">
        <v>2100000</v>
      </c>
      <c r="U394" s="510">
        <v>2100000</v>
      </c>
    </row>
    <row r="395" spans="1:21" ht="12.75" customHeight="1" x14ac:dyDescent="0.2">
      <c r="D395" s="69"/>
      <c r="E395" s="510"/>
      <c r="F395" s="510"/>
      <c r="G395" s="510"/>
      <c r="H395" s="510"/>
      <c r="K395" s="510"/>
      <c r="M395" s="510"/>
      <c r="O395" s="510"/>
      <c r="P395" s="229">
        <f>O395-H395</f>
        <v>0</v>
      </c>
      <c r="S395" s="510"/>
      <c r="T395" s="510"/>
      <c r="U395" s="510"/>
    </row>
    <row r="396" spans="1:21" ht="12.75" customHeight="1" x14ac:dyDescent="0.2">
      <c r="D396" s="268"/>
      <c r="E396" s="514">
        <f t="shared" ref="E396:G396" si="146">SUM(E394:E395)</f>
        <v>0</v>
      </c>
      <c r="F396" s="514">
        <f t="shared" si="146"/>
        <v>0</v>
      </c>
      <c r="G396" s="514">
        <f t="shared" si="146"/>
        <v>0</v>
      </c>
      <c r="H396" s="514">
        <f>SUM(H394:H395)</f>
        <v>2100000</v>
      </c>
      <c r="I396" s="518"/>
      <c r="J396" s="518">
        <f>H396-G396</f>
        <v>2100000</v>
      </c>
      <c r="K396" s="514">
        <f>SUM(K394:K395)</f>
        <v>2100000</v>
      </c>
      <c r="L396" s="518">
        <f>K396-H396</f>
        <v>0</v>
      </c>
      <c r="M396" s="514">
        <f>SUM(M394:M395)</f>
        <v>2100000</v>
      </c>
      <c r="N396" s="518">
        <f>M396-H396</f>
        <v>0</v>
      </c>
      <c r="O396" s="514">
        <f>SUM(O394:O395)</f>
        <v>2100000</v>
      </c>
      <c r="P396" s="518">
        <f>O396-H396</f>
        <v>0</v>
      </c>
      <c r="S396" s="514">
        <f>SUM(S394:S395)</f>
        <v>2100000</v>
      </c>
      <c r="T396" s="514">
        <f>SUM(T394:T395)</f>
        <v>2100000</v>
      </c>
      <c r="U396" s="514">
        <f>SUM(U394:U395)</f>
        <v>2100000</v>
      </c>
    </row>
    <row r="397" spans="1:21" ht="12.75" customHeight="1" x14ac:dyDescent="0.2">
      <c r="D397" s="69"/>
      <c r="E397" s="510"/>
      <c r="F397" s="510"/>
      <c r="G397" s="510"/>
      <c r="H397" s="510"/>
      <c r="K397" s="510"/>
      <c r="M397" s="510"/>
      <c r="O397" s="510"/>
      <c r="S397" s="510"/>
      <c r="T397" s="510"/>
      <c r="U397" s="510"/>
    </row>
    <row r="398" spans="1:21" ht="12.75" customHeight="1" x14ac:dyDescent="0.2">
      <c r="D398" s="69"/>
      <c r="E398" s="510"/>
      <c r="F398" s="510"/>
      <c r="G398" s="510"/>
      <c r="H398" s="510"/>
      <c r="K398" s="510"/>
      <c r="M398" s="510"/>
      <c r="O398" s="510"/>
      <c r="S398" s="510"/>
      <c r="T398" s="510"/>
      <c r="U398" s="510"/>
    </row>
    <row r="399" spans="1:21" ht="12.75" customHeight="1" x14ac:dyDescent="0.2">
      <c r="C399" s="41" t="s">
        <v>1431</v>
      </c>
      <c r="D399" s="69"/>
      <c r="E399" s="510"/>
      <c r="F399" s="510"/>
      <c r="G399" s="510"/>
      <c r="H399" s="510"/>
      <c r="K399" s="510"/>
      <c r="M399" s="510"/>
      <c r="O399" s="510"/>
      <c r="S399" s="510"/>
      <c r="T399" s="510"/>
      <c r="U399" s="510"/>
    </row>
    <row r="400" spans="1:21" ht="12.75" customHeight="1" x14ac:dyDescent="0.2">
      <c r="A400" s="5">
        <v>11435010</v>
      </c>
      <c r="B400" s="555">
        <v>200</v>
      </c>
      <c r="C400" s="43">
        <v>52235</v>
      </c>
      <c r="D400" s="267" t="s">
        <v>525</v>
      </c>
      <c r="E400" s="510">
        <v>0</v>
      </c>
      <c r="F400" s="510">
        <v>0</v>
      </c>
      <c r="G400" s="510">
        <v>0</v>
      </c>
      <c r="H400" s="510">
        <v>45000</v>
      </c>
      <c r="J400" s="229">
        <f>H400-G400</f>
        <v>45000</v>
      </c>
      <c r="K400" s="510">
        <v>45000</v>
      </c>
      <c r="L400" s="229">
        <f>K400-H400</f>
        <v>0</v>
      </c>
      <c r="M400" s="510">
        <v>45000</v>
      </c>
      <c r="N400" s="229">
        <f>M400-H400</f>
        <v>0</v>
      </c>
      <c r="O400" s="510">
        <v>45000</v>
      </c>
      <c r="P400" s="229">
        <f>O400-H400</f>
        <v>0</v>
      </c>
      <c r="S400" s="510">
        <v>45000</v>
      </c>
      <c r="T400" s="510">
        <v>45000</v>
      </c>
      <c r="U400" s="510">
        <v>45000</v>
      </c>
    </row>
    <row r="401" spans="1:21" ht="12.75" customHeight="1" x14ac:dyDescent="0.2">
      <c r="D401" s="69"/>
      <c r="E401" s="510"/>
      <c r="F401" s="510"/>
      <c r="G401" s="510"/>
      <c r="H401" s="510"/>
      <c r="K401" s="510"/>
      <c r="M401" s="510"/>
      <c r="O401" s="510"/>
      <c r="P401" s="229">
        <f>O401-H401</f>
        <v>0</v>
      </c>
      <c r="S401" s="510"/>
      <c r="T401" s="510"/>
      <c r="U401" s="510"/>
    </row>
    <row r="402" spans="1:21" ht="12.75" customHeight="1" x14ac:dyDescent="0.2">
      <c r="D402" s="268"/>
      <c r="E402" s="514">
        <f t="shared" ref="E402:G402" si="147">SUM(E400:E401)</f>
        <v>0</v>
      </c>
      <c r="F402" s="514">
        <f t="shared" si="147"/>
        <v>0</v>
      </c>
      <c r="G402" s="514">
        <f t="shared" si="147"/>
        <v>0</v>
      </c>
      <c r="H402" s="514">
        <f>SUM(H400:H401)</f>
        <v>45000</v>
      </c>
      <c r="I402" s="518"/>
      <c r="J402" s="518">
        <f>H402-G402</f>
        <v>45000</v>
      </c>
      <c r="K402" s="514">
        <f>SUM(K400:K401)</f>
        <v>45000</v>
      </c>
      <c r="L402" s="518">
        <f>K402-H402</f>
        <v>0</v>
      </c>
      <c r="M402" s="514">
        <f>SUM(M400:M401)</f>
        <v>45000</v>
      </c>
      <c r="N402" s="518">
        <f>M402-H402</f>
        <v>0</v>
      </c>
      <c r="O402" s="514">
        <f>SUM(O400:O401)</f>
        <v>45000</v>
      </c>
      <c r="P402" s="518">
        <f>O402-H402</f>
        <v>0</v>
      </c>
      <c r="S402" s="514">
        <f>SUM(S400:S401)</f>
        <v>45000</v>
      </c>
      <c r="T402" s="514">
        <f>SUM(T400:T401)</f>
        <v>45000</v>
      </c>
      <c r="U402" s="514">
        <f>SUM(U400:U401)</f>
        <v>45000</v>
      </c>
    </row>
    <row r="403" spans="1:21" ht="12.75" customHeight="1" x14ac:dyDescent="0.2">
      <c r="D403" s="69"/>
      <c r="E403" s="510"/>
      <c r="F403" s="510"/>
      <c r="G403" s="510"/>
      <c r="H403" s="510"/>
      <c r="K403" s="510"/>
      <c r="M403" s="510"/>
      <c r="O403" s="510"/>
      <c r="S403" s="510"/>
      <c r="T403" s="510"/>
      <c r="U403" s="510"/>
    </row>
    <row r="404" spans="1:21" ht="12.75" customHeight="1" x14ac:dyDescent="0.2">
      <c r="D404" s="69"/>
      <c r="E404" s="510"/>
      <c r="F404" s="510"/>
      <c r="G404" s="510"/>
      <c r="H404" s="510"/>
      <c r="K404" s="510"/>
      <c r="M404" s="510"/>
      <c r="O404" s="510"/>
      <c r="S404" s="510"/>
      <c r="T404" s="510"/>
      <c r="U404" s="510"/>
    </row>
    <row r="405" spans="1:21" ht="12.75" customHeight="1" x14ac:dyDescent="0.2">
      <c r="C405" s="41" t="s">
        <v>630</v>
      </c>
      <c r="D405" s="69"/>
      <c r="E405" s="510"/>
      <c r="F405" s="510"/>
      <c r="G405" s="510"/>
      <c r="H405" s="510"/>
      <c r="K405" s="510"/>
      <c r="M405" s="510"/>
      <c r="O405" s="510"/>
      <c r="S405" s="510"/>
      <c r="T405" s="510"/>
      <c r="U405" s="510"/>
    </row>
    <row r="406" spans="1:21" ht="12.75" customHeight="1" x14ac:dyDescent="0.2">
      <c r="A406" s="5">
        <v>11431370</v>
      </c>
      <c r="B406" s="555">
        <v>200</v>
      </c>
      <c r="C406" s="43">
        <v>52250</v>
      </c>
      <c r="D406" s="267" t="s">
        <v>519</v>
      </c>
      <c r="E406" s="510">
        <v>0</v>
      </c>
      <c r="F406" s="510">
        <v>0</v>
      </c>
      <c r="G406" s="510">
        <v>0</v>
      </c>
      <c r="H406" s="510">
        <v>35000</v>
      </c>
      <c r="J406" s="229">
        <f t="shared" ref="J406:J411" si="148">H406-G406</f>
        <v>35000</v>
      </c>
      <c r="K406" s="510">
        <v>35000</v>
      </c>
      <c r="L406" s="229">
        <f t="shared" ref="L406:L411" si="149">K406-H406</f>
        <v>0</v>
      </c>
      <c r="M406" s="510">
        <v>35000</v>
      </c>
      <c r="N406" s="229">
        <f t="shared" ref="N406:N411" si="150">M406-H406</f>
        <v>0</v>
      </c>
      <c r="O406" s="510">
        <v>35000</v>
      </c>
      <c r="P406" s="229">
        <f t="shared" ref="P406:P413" si="151">O406-H406</f>
        <v>0</v>
      </c>
      <c r="S406" s="510">
        <v>35000</v>
      </c>
      <c r="T406" s="510">
        <v>35000</v>
      </c>
      <c r="U406" s="510">
        <v>35000</v>
      </c>
    </row>
    <row r="407" spans="1:21" ht="12.75" customHeight="1" x14ac:dyDescent="0.2">
      <c r="A407" s="5">
        <v>11431520</v>
      </c>
      <c r="B407" s="555">
        <v>200</v>
      </c>
      <c r="C407" s="43">
        <v>52250</v>
      </c>
      <c r="D407" s="267" t="s">
        <v>1246</v>
      </c>
      <c r="E407" s="510">
        <v>0</v>
      </c>
      <c r="F407" s="510">
        <v>0</v>
      </c>
      <c r="G407" s="510">
        <v>0</v>
      </c>
      <c r="H407" s="510">
        <v>10000</v>
      </c>
      <c r="J407" s="229">
        <f t="shared" si="148"/>
        <v>10000</v>
      </c>
      <c r="K407" s="510">
        <v>10000</v>
      </c>
      <c r="L407" s="229">
        <f t="shared" si="149"/>
        <v>0</v>
      </c>
      <c r="M407" s="510">
        <v>10000</v>
      </c>
      <c r="N407" s="229">
        <f t="shared" si="150"/>
        <v>0</v>
      </c>
      <c r="O407" s="510">
        <v>10000</v>
      </c>
      <c r="P407" s="229">
        <f t="shared" si="151"/>
        <v>0</v>
      </c>
      <c r="S407" s="510">
        <v>10000</v>
      </c>
      <c r="T407" s="510">
        <v>10000</v>
      </c>
      <c r="U407" s="510">
        <v>10000</v>
      </c>
    </row>
    <row r="408" spans="1:21" ht="12.75" customHeight="1" x14ac:dyDescent="0.2">
      <c r="A408" s="5">
        <v>11431600</v>
      </c>
      <c r="B408" s="555">
        <v>200</v>
      </c>
      <c r="C408" s="43">
        <v>52250</v>
      </c>
      <c r="D408" s="267" t="s">
        <v>1247</v>
      </c>
      <c r="E408" s="510">
        <v>0</v>
      </c>
      <c r="F408" s="510">
        <v>0</v>
      </c>
      <c r="G408" s="510">
        <v>0</v>
      </c>
      <c r="H408" s="510">
        <v>275000</v>
      </c>
      <c r="J408" s="229">
        <f t="shared" si="148"/>
        <v>275000</v>
      </c>
      <c r="K408" s="510">
        <v>275000</v>
      </c>
      <c r="L408" s="229">
        <f t="shared" si="149"/>
        <v>0</v>
      </c>
      <c r="M408" s="510">
        <v>275000</v>
      </c>
      <c r="N408" s="229">
        <f t="shared" si="150"/>
        <v>0</v>
      </c>
      <c r="O408" s="510">
        <v>275000</v>
      </c>
      <c r="P408" s="229">
        <f t="shared" si="151"/>
        <v>0</v>
      </c>
      <c r="S408" s="510">
        <v>275000</v>
      </c>
      <c r="T408" s="510">
        <v>275000</v>
      </c>
      <c r="U408" s="510">
        <v>275000</v>
      </c>
    </row>
    <row r="409" spans="1:21" ht="12.75" customHeight="1" x14ac:dyDescent="0.2">
      <c r="A409" s="5">
        <v>11432010</v>
      </c>
      <c r="B409" s="555">
        <v>200</v>
      </c>
      <c r="C409" s="43">
        <v>52250</v>
      </c>
      <c r="D409" s="267" t="s">
        <v>1248</v>
      </c>
      <c r="E409" s="510">
        <v>0</v>
      </c>
      <c r="F409" s="510">
        <v>0</v>
      </c>
      <c r="G409" s="510">
        <v>0</v>
      </c>
      <c r="H409" s="510">
        <v>21000</v>
      </c>
      <c r="J409" s="229">
        <f t="shared" si="148"/>
        <v>21000</v>
      </c>
      <c r="K409" s="510">
        <v>21000</v>
      </c>
      <c r="L409" s="229">
        <f t="shared" si="149"/>
        <v>0</v>
      </c>
      <c r="M409" s="510">
        <v>21000</v>
      </c>
      <c r="N409" s="229">
        <f t="shared" si="150"/>
        <v>0</v>
      </c>
      <c r="O409" s="510">
        <v>21000</v>
      </c>
      <c r="P409" s="229">
        <f t="shared" si="151"/>
        <v>0</v>
      </c>
      <c r="S409" s="510">
        <v>21000</v>
      </c>
      <c r="T409" s="510">
        <v>21000</v>
      </c>
      <c r="U409" s="510">
        <v>21000</v>
      </c>
    </row>
    <row r="410" spans="1:21" ht="12.75" customHeight="1" x14ac:dyDescent="0.2">
      <c r="A410" s="5">
        <v>11432020</v>
      </c>
      <c r="B410" s="555">
        <v>200</v>
      </c>
      <c r="C410" s="43">
        <v>52250</v>
      </c>
      <c r="D410" s="267" t="s">
        <v>1249</v>
      </c>
      <c r="E410" s="510">
        <v>0</v>
      </c>
      <c r="F410" s="510">
        <v>0</v>
      </c>
      <c r="G410" s="510">
        <v>0</v>
      </c>
      <c r="H410" s="510">
        <v>1200000</v>
      </c>
      <c r="J410" s="229">
        <f t="shared" si="148"/>
        <v>1200000</v>
      </c>
      <c r="K410" s="510">
        <v>1200000</v>
      </c>
      <c r="L410" s="229">
        <f t="shared" si="149"/>
        <v>0</v>
      </c>
      <c r="M410" s="510">
        <v>1200000</v>
      </c>
      <c r="N410" s="229">
        <f t="shared" si="150"/>
        <v>0</v>
      </c>
      <c r="O410" s="510">
        <v>1200000</v>
      </c>
      <c r="P410" s="229">
        <f t="shared" si="151"/>
        <v>0</v>
      </c>
      <c r="S410" s="510">
        <v>1200000</v>
      </c>
      <c r="T410" s="510">
        <v>1200000</v>
      </c>
      <c r="U410" s="510">
        <v>1200000</v>
      </c>
    </row>
    <row r="411" spans="1:21" ht="12.75" customHeight="1" x14ac:dyDescent="0.2">
      <c r="A411" s="5">
        <v>11433080</v>
      </c>
      <c r="B411" s="555">
        <v>200</v>
      </c>
      <c r="C411" s="43">
        <v>52250</v>
      </c>
      <c r="D411" s="267" t="s">
        <v>1250</v>
      </c>
      <c r="E411" s="510">
        <v>0</v>
      </c>
      <c r="F411" s="510">
        <v>0</v>
      </c>
      <c r="G411" s="510">
        <v>0</v>
      </c>
      <c r="H411" s="510">
        <v>2000</v>
      </c>
      <c r="J411" s="229">
        <f t="shared" si="148"/>
        <v>2000</v>
      </c>
      <c r="K411" s="510">
        <v>2000</v>
      </c>
      <c r="L411" s="229">
        <f t="shared" si="149"/>
        <v>0</v>
      </c>
      <c r="M411" s="510">
        <v>2000</v>
      </c>
      <c r="N411" s="229">
        <f t="shared" si="150"/>
        <v>0</v>
      </c>
      <c r="O411" s="510">
        <v>2000</v>
      </c>
      <c r="P411" s="229">
        <f t="shared" si="151"/>
        <v>0</v>
      </c>
      <c r="S411" s="510">
        <v>2000</v>
      </c>
      <c r="T411" s="510">
        <v>2000</v>
      </c>
      <c r="U411" s="510">
        <v>2000</v>
      </c>
    </row>
    <row r="412" spans="1:21" ht="12.75" customHeight="1" x14ac:dyDescent="0.2">
      <c r="D412" s="69"/>
      <c r="E412" s="510"/>
      <c r="F412" s="510"/>
      <c r="G412" s="510"/>
      <c r="H412" s="510"/>
      <c r="K412" s="510"/>
      <c r="M412" s="510"/>
      <c r="O412" s="510"/>
      <c r="P412" s="229">
        <f t="shared" si="151"/>
        <v>0</v>
      </c>
      <c r="S412" s="510"/>
      <c r="T412" s="510"/>
      <c r="U412" s="510"/>
    </row>
    <row r="413" spans="1:21" ht="12.75" customHeight="1" x14ac:dyDescent="0.2">
      <c r="D413" s="268"/>
      <c r="E413" s="514">
        <f t="shared" ref="E413:G413" si="152">SUM(E406:E412)</f>
        <v>0</v>
      </c>
      <c r="F413" s="514">
        <f t="shared" si="152"/>
        <v>0</v>
      </c>
      <c r="G413" s="514">
        <f t="shared" si="152"/>
        <v>0</v>
      </c>
      <c r="H413" s="514">
        <f>SUM(H406:H412)</f>
        <v>1543000</v>
      </c>
      <c r="I413" s="518"/>
      <c r="J413" s="518">
        <f>H413-G413</f>
        <v>1543000</v>
      </c>
      <c r="K413" s="514">
        <f>SUM(K406:K412)</f>
        <v>1543000</v>
      </c>
      <c r="L413" s="518">
        <f>K413-H413</f>
        <v>0</v>
      </c>
      <c r="M413" s="514">
        <f>SUM(M406:M412)</f>
        <v>1543000</v>
      </c>
      <c r="N413" s="518">
        <f>M413-H413</f>
        <v>0</v>
      </c>
      <c r="O413" s="514">
        <f>SUM(O406:O412)</f>
        <v>1543000</v>
      </c>
      <c r="P413" s="518">
        <f t="shared" si="151"/>
        <v>0</v>
      </c>
      <c r="Q413" s="518"/>
      <c r="R413" s="518"/>
      <c r="S413" s="514">
        <f>SUM(S406:S412)</f>
        <v>1543000</v>
      </c>
      <c r="T413" s="514">
        <f>SUM(T406:T412)</f>
        <v>1543000</v>
      </c>
      <c r="U413" s="514">
        <f>SUM(U406:U412)</f>
        <v>1543000</v>
      </c>
    </row>
    <row r="414" spans="1:21" ht="12.75" customHeight="1" x14ac:dyDescent="0.2">
      <c r="D414" s="69"/>
      <c r="E414" s="510"/>
      <c r="F414" s="510"/>
      <c r="G414" s="510"/>
      <c r="H414" s="510"/>
      <c r="K414" s="510"/>
      <c r="M414" s="510"/>
      <c r="O414" s="510"/>
      <c r="S414" s="510"/>
      <c r="T414" s="510"/>
      <c r="U414" s="510"/>
    </row>
    <row r="415" spans="1:21" ht="12.75" customHeight="1" x14ac:dyDescent="0.2">
      <c r="C415" s="41" t="s">
        <v>76</v>
      </c>
      <c r="D415" s="69"/>
      <c r="E415" s="510"/>
      <c r="F415" s="510"/>
      <c r="G415" s="510"/>
      <c r="H415" s="510"/>
      <c r="K415" s="510"/>
      <c r="M415" s="510"/>
      <c r="O415" s="510"/>
      <c r="S415" s="510"/>
      <c r="T415" s="510"/>
      <c r="U415" s="510"/>
    </row>
    <row r="416" spans="1:21" ht="12.75" customHeight="1" x14ac:dyDescent="0.2">
      <c r="A416" s="5">
        <v>11431370</v>
      </c>
      <c r="B416" s="555">
        <v>200</v>
      </c>
      <c r="C416" s="43">
        <v>52260</v>
      </c>
      <c r="D416" s="267" t="s">
        <v>519</v>
      </c>
      <c r="E416" s="510">
        <v>0</v>
      </c>
      <c r="F416" s="510">
        <v>0</v>
      </c>
      <c r="G416" s="510">
        <v>0</v>
      </c>
      <c r="H416" s="510">
        <v>350000</v>
      </c>
      <c r="J416" s="229">
        <f>H416-G416</f>
        <v>350000</v>
      </c>
      <c r="K416" s="510">
        <v>350000</v>
      </c>
      <c r="M416" s="510">
        <v>350000</v>
      </c>
      <c r="O416" s="510">
        <v>350000</v>
      </c>
      <c r="P416" s="229">
        <f>O416-H416</f>
        <v>0</v>
      </c>
      <c r="S416" s="510">
        <v>350000</v>
      </c>
      <c r="T416" s="510">
        <v>350000</v>
      </c>
      <c r="U416" s="510">
        <v>350000</v>
      </c>
    </row>
    <row r="417" spans="1:21" ht="12.75" customHeight="1" x14ac:dyDescent="0.2">
      <c r="A417" s="5">
        <v>11431620</v>
      </c>
      <c r="B417" s="555">
        <v>200</v>
      </c>
      <c r="C417" s="43">
        <v>52260</v>
      </c>
      <c r="D417" s="267" t="s">
        <v>780</v>
      </c>
      <c r="E417" s="510">
        <v>0</v>
      </c>
      <c r="F417" s="510">
        <v>0</v>
      </c>
      <c r="G417" s="510">
        <v>0</v>
      </c>
      <c r="H417" s="510">
        <v>25000</v>
      </c>
      <c r="J417" s="229">
        <f>H417-G417</f>
        <v>25000</v>
      </c>
      <c r="K417" s="510">
        <v>25000</v>
      </c>
      <c r="M417" s="510">
        <v>25000</v>
      </c>
      <c r="O417" s="510">
        <v>25000</v>
      </c>
      <c r="P417" s="229">
        <f>O417-H417</f>
        <v>0</v>
      </c>
      <c r="S417" s="510">
        <v>25000</v>
      </c>
      <c r="T417" s="510">
        <v>25000</v>
      </c>
      <c r="U417" s="510">
        <v>25000</v>
      </c>
    </row>
    <row r="418" spans="1:21" ht="12.75" customHeight="1" x14ac:dyDescent="0.2">
      <c r="A418" s="5">
        <v>11432000</v>
      </c>
      <c r="B418" s="555">
        <v>200</v>
      </c>
      <c r="C418" s="43">
        <v>52260</v>
      </c>
      <c r="D418" s="267" t="s">
        <v>1310</v>
      </c>
      <c r="E418" s="510">
        <v>0</v>
      </c>
      <c r="F418" s="510">
        <v>0</v>
      </c>
      <c r="G418" s="510">
        <v>0</v>
      </c>
      <c r="H418" s="510">
        <v>75000</v>
      </c>
      <c r="J418" s="229">
        <f>H418-G418</f>
        <v>75000</v>
      </c>
      <c r="K418" s="510">
        <v>75000</v>
      </c>
      <c r="M418" s="510">
        <v>75000</v>
      </c>
      <c r="O418" s="510">
        <v>75000</v>
      </c>
      <c r="P418" s="229">
        <f>O418-H418</f>
        <v>0</v>
      </c>
      <c r="S418" s="510">
        <v>75000</v>
      </c>
      <c r="T418" s="510">
        <v>75000</v>
      </c>
      <c r="U418" s="510">
        <v>75000</v>
      </c>
    </row>
    <row r="419" spans="1:21" ht="12.75" customHeight="1" x14ac:dyDescent="0.2">
      <c r="D419" s="69"/>
      <c r="E419" s="510"/>
      <c r="F419" s="510"/>
      <c r="G419" s="510"/>
      <c r="H419" s="510"/>
      <c r="K419" s="510"/>
      <c r="M419" s="510"/>
      <c r="O419" s="510"/>
      <c r="P419" s="229">
        <f>O419-H419</f>
        <v>0</v>
      </c>
      <c r="S419" s="510"/>
      <c r="T419" s="510"/>
      <c r="U419" s="510"/>
    </row>
    <row r="420" spans="1:21" ht="12.75" customHeight="1" x14ac:dyDescent="0.2">
      <c r="D420" s="268"/>
      <c r="E420" s="514">
        <f t="shared" ref="E420:G420" si="153">SUM(E416:E419)</f>
        <v>0</v>
      </c>
      <c r="F420" s="514">
        <f t="shared" si="153"/>
        <v>0</v>
      </c>
      <c r="G420" s="514">
        <f t="shared" si="153"/>
        <v>0</v>
      </c>
      <c r="H420" s="514">
        <f>SUM(H416:H419)</f>
        <v>450000</v>
      </c>
      <c r="I420" s="518"/>
      <c r="J420" s="518">
        <f>H420-G420</f>
        <v>450000</v>
      </c>
      <c r="K420" s="514">
        <f>SUM(K416:K419)</f>
        <v>450000</v>
      </c>
      <c r="L420" s="518"/>
      <c r="M420" s="514">
        <f>SUM(M416:M419)</f>
        <v>450000</v>
      </c>
      <c r="N420" s="518"/>
      <c r="O420" s="514">
        <f>SUM(O416:O419)</f>
        <v>450000</v>
      </c>
      <c r="P420" s="518">
        <f>O420-H420</f>
        <v>0</v>
      </c>
      <c r="Q420" s="518"/>
      <c r="R420" s="518"/>
      <c r="S420" s="514">
        <f>SUM(S416:S419)</f>
        <v>450000</v>
      </c>
      <c r="T420" s="514">
        <f>SUM(T416:T419)</f>
        <v>450000</v>
      </c>
      <c r="U420" s="514">
        <f>SUM(U416:U419)</f>
        <v>450000</v>
      </c>
    </row>
    <row r="421" spans="1:21" ht="12.75" customHeight="1" x14ac:dyDescent="0.2">
      <c r="D421" s="69"/>
      <c r="E421" s="510"/>
      <c r="F421" s="510"/>
      <c r="G421" s="510"/>
      <c r="H421" s="510"/>
      <c r="K421" s="510"/>
      <c r="M421" s="510"/>
      <c r="O421" s="510"/>
      <c r="S421" s="510"/>
      <c r="T421" s="510"/>
      <c r="U421" s="510"/>
    </row>
    <row r="422" spans="1:21" ht="12.75" customHeight="1" x14ac:dyDescent="0.25">
      <c r="C422" s="61" t="s">
        <v>1328</v>
      </c>
      <c r="D422" s="69"/>
      <c r="E422" s="510"/>
      <c r="F422" s="510"/>
      <c r="G422" s="510"/>
      <c r="H422" s="510"/>
      <c r="K422" s="510"/>
      <c r="M422" s="510"/>
      <c r="O422" s="510"/>
      <c r="S422" s="510"/>
      <c r="T422" s="510"/>
      <c r="U422" s="510"/>
    </row>
    <row r="423" spans="1:21" ht="12.75" customHeight="1" x14ac:dyDescent="0.2">
      <c r="D423" s="69"/>
      <c r="E423" s="510"/>
      <c r="F423" s="510"/>
      <c r="G423" s="510"/>
      <c r="H423" s="510"/>
      <c r="K423" s="510"/>
      <c r="M423" s="510"/>
      <c r="O423" s="510"/>
      <c r="S423" s="510"/>
      <c r="T423" s="510"/>
      <c r="U423" s="510"/>
    </row>
    <row r="424" spans="1:21" ht="12.75" customHeight="1" x14ac:dyDescent="0.2">
      <c r="C424" s="41" t="s">
        <v>1251</v>
      </c>
      <c r="D424" s="69"/>
      <c r="E424" s="510"/>
      <c r="F424" s="510"/>
      <c r="G424" s="510"/>
      <c r="H424" s="510"/>
      <c r="K424" s="510"/>
      <c r="M424" s="510"/>
      <c r="O424" s="510"/>
      <c r="S424" s="510"/>
      <c r="T424" s="510"/>
      <c r="U424" s="510"/>
    </row>
    <row r="425" spans="1:21" ht="12.75" customHeight="1" x14ac:dyDescent="0.2">
      <c r="A425" s="5">
        <v>11431370</v>
      </c>
      <c r="B425" s="555">
        <v>200</v>
      </c>
      <c r="C425" s="43">
        <v>52290</v>
      </c>
      <c r="D425" s="267" t="s">
        <v>519</v>
      </c>
      <c r="E425" s="510">
        <v>0</v>
      </c>
      <c r="F425" s="510">
        <v>0</v>
      </c>
      <c r="G425" s="510">
        <v>0</v>
      </c>
      <c r="H425" s="510">
        <v>17000</v>
      </c>
      <c r="J425" s="229">
        <f>H425-G425</f>
        <v>17000</v>
      </c>
      <c r="K425" s="510">
        <v>17000</v>
      </c>
      <c r="L425" s="229">
        <f>K425-H425</f>
        <v>0</v>
      </c>
      <c r="M425" s="510">
        <v>17000</v>
      </c>
      <c r="N425" s="229">
        <f>M425-H425</f>
        <v>0</v>
      </c>
      <c r="O425" s="510">
        <v>17000</v>
      </c>
      <c r="P425" s="229">
        <f t="shared" ref="P425:P431" si="154">O425-H425</f>
        <v>0</v>
      </c>
      <c r="S425" s="510">
        <v>17000</v>
      </c>
      <c r="T425" s="510">
        <v>17000</v>
      </c>
      <c r="U425" s="510">
        <v>17000</v>
      </c>
    </row>
    <row r="426" spans="1:21" ht="12.75" customHeight="1" x14ac:dyDescent="0.2">
      <c r="A426" s="5">
        <v>11431520</v>
      </c>
      <c r="B426" s="555">
        <v>200</v>
      </c>
      <c r="C426" s="43">
        <v>52290</v>
      </c>
      <c r="D426" s="267" t="s">
        <v>1246</v>
      </c>
      <c r="E426" s="510">
        <v>0</v>
      </c>
      <c r="F426" s="510">
        <v>0</v>
      </c>
      <c r="G426" s="510">
        <v>0</v>
      </c>
      <c r="H426" s="510">
        <v>5000</v>
      </c>
      <c r="J426" s="229">
        <f>H426-G426</f>
        <v>5000</v>
      </c>
      <c r="K426" s="510">
        <v>5000</v>
      </c>
      <c r="L426" s="229">
        <f>K426-H426</f>
        <v>0</v>
      </c>
      <c r="M426" s="510">
        <v>5000</v>
      </c>
      <c r="N426" s="229">
        <f>M426-H426</f>
        <v>0</v>
      </c>
      <c r="O426" s="510">
        <v>5000</v>
      </c>
      <c r="P426" s="229">
        <f t="shared" si="154"/>
        <v>0</v>
      </c>
      <c r="S426" s="510">
        <v>5000</v>
      </c>
      <c r="T426" s="510">
        <v>5000</v>
      </c>
      <c r="U426" s="510">
        <v>5000</v>
      </c>
    </row>
    <row r="427" spans="1:21" ht="12.75" customHeight="1" x14ac:dyDescent="0.2">
      <c r="A427" s="5">
        <v>11431600</v>
      </c>
      <c r="B427" s="555">
        <v>200</v>
      </c>
      <c r="C427" s="43">
        <v>52290</v>
      </c>
      <c r="D427" s="267" t="s">
        <v>1247</v>
      </c>
      <c r="E427" s="510">
        <v>0</v>
      </c>
      <c r="F427" s="510">
        <v>0</v>
      </c>
      <c r="G427" s="510">
        <v>0</v>
      </c>
      <c r="H427" s="510">
        <v>115000</v>
      </c>
      <c r="J427" s="229">
        <f>H427-G427</f>
        <v>115000</v>
      </c>
      <c r="K427" s="510">
        <v>115000</v>
      </c>
      <c r="L427" s="229">
        <f>K427-H427</f>
        <v>0</v>
      </c>
      <c r="M427" s="510">
        <v>115000</v>
      </c>
      <c r="N427" s="229">
        <f>M427-H427</f>
        <v>0</v>
      </c>
      <c r="O427" s="510">
        <v>115000</v>
      </c>
      <c r="P427" s="229">
        <f t="shared" si="154"/>
        <v>0</v>
      </c>
      <c r="S427" s="510">
        <v>115000</v>
      </c>
      <c r="T427" s="510">
        <v>115000</v>
      </c>
      <c r="U427" s="510">
        <v>115000</v>
      </c>
    </row>
    <row r="428" spans="1:21" ht="12.75" customHeight="1" x14ac:dyDescent="0.2">
      <c r="A428" s="5">
        <v>11432010</v>
      </c>
      <c r="B428" s="555">
        <v>200</v>
      </c>
      <c r="C428" s="43">
        <v>52290</v>
      </c>
      <c r="D428" s="267" t="s">
        <v>1248</v>
      </c>
      <c r="E428" s="510">
        <v>0</v>
      </c>
      <c r="F428" s="510">
        <v>0</v>
      </c>
      <c r="G428" s="510">
        <v>0</v>
      </c>
      <c r="H428" s="510">
        <v>13500</v>
      </c>
      <c r="J428" s="229">
        <f>H428-G428</f>
        <v>13500</v>
      </c>
      <c r="K428" s="510">
        <v>13500</v>
      </c>
      <c r="L428" s="229">
        <f>K428-H428</f>
        <v>0</v>
      </c>
      <c r="M428" s="510">
        <v>13500</v>
      </c>
      <c r="N428" s="229">
        <f>M428-H428</f>
        <v>0</v>
      </c>
      <c r="O428" s="510">
        <v>13500</v>
      </c>
      <c r="P428" s="229">
        <f t="shared" si="154"/>
        <v>0</v>
      </c>
      <c r="S428" s="510">
        <v>13500</v>
      </c>
      <c r="T428" s="510">
        <v>13500</v>
      </c>
      <c r="U428" s="510">
        <v>13500</v>
      </c>
    </row>
    <row r="429" spans="1:21" ht="12.75" customHeight="1" x14ac:dyDescent="0.2">
      <c r="A429" s="5">
        <v>11432020</v>
      </c>
      <c r="B429" s="555">
        <v>200</v>
      </c>
      <c r="C429" s="43">
        <v>52290</v>
      </c>
      <c r="D429" s="267" t="s">
        <v>1249</v>
      </c>
      <c r="E429" s="510">
        <v>0</v>
      </c>
      <c r="F429" s="510">
        <v>0</v>
      </c>
      <c r="G429" s="510">
        <v>0</v>
      </c>
      <c r="H429" s="510">
        <v>20000</v>
      </c>
      <c r="J429" s="229">
        <f>H429-G429</f>
        <v>20000</v>
      </c>
      <c r="K429" s="510">
        <v>20000</v>
      </c>
      <c r="L429" s="229">
        <f>K429-H429</f>
        <v>0</v>
      </c>
      <c r="M429" s="510">
        <v>20000</v>
      </c>
      <c r="N429" s="229">
        <f>M429-H429</f>
        <v>0</v>
      </c>
      <c r="O429" s="510">
        <v>20000</v>
      </c>
      <c r="P429" s="229">
        <f t="shared" si="154"/>
        <v>0</v>
      </c>
      <c r="S429" s="510">
        <v>20000</v>
      </c>
      <c r="T429" s="510">
        <v>20000</v>
      </c>
      <c r="U429" s="510">
        <v>20000</v>
      </c>
    </row>
    <row r="430" spans="1:21" ht="12.75" customHeight="1" x14ac:dyDescent="0.2">
      <c r="D430" s="69"/>
      <c r="E430" s="510"/>
      <c r="F430" s="510"/>
      <c r="G430" s="510"/>
      <c r="H430" s="510"/>
      <c r="K430" s="510"/>
      <c r="M430" s="510"/>
      <c r="O430" s="510"/>
      <c r="P430" s="229">
        <f t="shared" si="154"/>
        <v>0</v>
      </c>
      <c r="S430" s="510"/>
      <c r="T430" s="510"/>
      <c r="U430" s="510"/>
    </row>
    <row r="431" spans="1:21" ht="12.75" customHeight="1" x14ac:dyDescent="0.2">
      <c r="D431" s="268"/>
      <c r="E431" s="514">
        <f t="shared" ref="E431:G431" si="155">SUM(E425:E430)</f>
        <v>0</v>
      </c>
      <c r="F431" s="514">
        <f t="shared" si="155"/>
        <v>0</v>
      </c>
      <c r="G431" s="514">
        <f t="shared" si="155"/>
        <v>0</v>
      </c>
      <c r="H431" s="514">
        <f>SUM(H425:H430)</f>
        <v>170500</v>
      </c>
      <c r="I431" s="518"/>
      <c r="J431" s="518">
        <f>H431-G431</f>
        <v>170500</v>
      </c>
      <c r="K431" s="514">
        <f>SUM(K425:K430)</f>
        <v>170500</v>
      </c>
      <c r="L431" s="518">
        <f>K431-H431</f>
        <v>0</v>
      </c>
      <c r="M431" s="514">
        <f>SUM(M425:M430)</f>
        <v>170500</v>
      </c>
      <c r="N431" s="518">
        <f>M431-H431</f>
        <v>0</v>
      </c>
      <c r="O431" s="514">
        <f>SUM(O425:O430)</f>
        <v>170500</v>
      </c>
      <c r="P431" s="518">
        <f t="shared" si="154"/>
        <v>0</v>
      </c>
      <c r="Q431" s="518"/>
      <c r="R431" s="518"/>
      <c r="S431" s="514">
        <f>SUM(S425:S430)</f>
        <v>170500</v>
      </c>
      <c r="T431" s="514">
        <f>SUM(T425:T430)</f>
        <v>170500</v>
      </c>
      <c r="U431" s="514">
        <f>SUM(U425:U430)</f>
        <v>170500</v>
      </c>
    </row>
    <row r="432" spans="1:21" ht="12.75" customHeight="1" x14ac:dyDescent="0.2">
      <c r="C432" s="41" t="s">
        <v>1432</v>
      </c>
      <c r="D432" s="69"/>
      <c r="E432" s="510"/>
      <c r="F432" s="510"/>
      <c r="G432" s="510"/>
      <c r="H432" s="510"/>
      <c r="K432" s="510"/>
      <c r="M432" s="510"/>
      <c r="O432" s="510"/>
      <c r="S432" s="510"/>
      <c r="T432" s="510"/>
      <c r="U432" s="510"/>
    </row>
    <row r="433" spans="1:21" ht="12.75" customHeight="1" x14ac:dyDescent="0.2">
      <c r="A433" s="5">
        <v>11431520</v>
      </c>
      <c r="B433" s="555">
        <v>500</v>
      </c>
      <c r="C433" s="43">
        <v>55538</v>
      </c>
      <c r="D433" s="267" t="s">
        <v>1246</v>
      </c>
      <c r="E433" s="510">
        <v>0</v>
      </c>
      <c r="F433" s="510">
        <v>0</v>
      </c>
      <c r="G433" s="510">
        <v>0</v>
      </c>
      <c r="H433" s="510">
        <v>3737</v>
      </c>
      <c r="J433" s="229">
        <f t="shared" ref="J433:J441" si="156">H433-G433</f>
        <v>3737</v>
      </c>
      <c r="K433" s="510">
        <v>3737</v>
      </c>
      <c r="L433" s="229">
        <f t="shared" ref="L433:L441" si="157">K433-H433</f>
        <v>0</v>
      </c>
      <c r="M433" s="510">
        <v>3737</v>
      </c>
      <c r="N433" s="229">
        <f t="shared" ref="N433:N441" si="158">M433-H433</f>
        <v>0</v>
      </c>
      <c r="O433" s="510">
        <v>3737</v>
      </c>
      <c r="P433" s="229">
        <f t="shared" ref="P433:P443" si="159">O433-H433</f>
        <v>0</v>
      </c>
      <c r="S433" s="510">
        <v>3737</v>
      </c>
      <c r="T433" s="510">
        <v>3737</v>
      </c>
      <c r="U433" s="510">
        <v>3737</v>
      </c>
    </row>
    <row r="434" spans="1:21" ht="12.75" customHeight="1" x14ac:dyDescent="0.2">
      <c r="A434" s="5">
        <v>11431600</v>
      </c>
      <c r="B434" s="555">
        <v>500</v>
      </c>
      <c r="C434" s="43">
        <v>55538</v>
      </c>
      <c r="D434" s="267" t="s">
        <v>1247</v>
      </c>
      <c r="E434" s="510">
        <v>0</v>
      </c>
      <c r="F434" s="510">
        <v>0</v>
      </c>
      <c r="G434" s="510">
        <v>0</v>
      </c>
      <c r="H434" s="510">
        <v>147476</v>
      </c>
      <c r="J434" s="229">
        <f t="shared" si="156"/>
        <v>147476</v>
      </c>
      <c r="K434" s="510">
        <v>147476</v>
      </c>
      <c r="L434" s="229">
        <f t="shared" si="157"/>
        <v>0</v>
      </c>
      <c r="M434" s="510">
        <v>147476</v>
      </c>
      <c r="N434" s="229">
        <f t="shared" si="158"/>
        <v>0</v>
      </c>
      <c r="O434" s="510">
        <v>147476</v>
      </c>
      <c r="P434" s="229">
        <f t="shared" si="159"/>
        <v>0</v>
      </c>
      <c r="S434" s="510">
        <v>147476</v>
      </c>
      <c r="T434" s="510">
        <v>147476</v>
      </c>
      <c r="U434" s="510">
        <v>147476</v>
      </c>
    </row>
    <row r="435" spans="1:21" ht="12.75" customHeight="1" x14ac:dyDescent="0.2">
      <c r="A435" s="5">
        <v>11432010</v>
      </c>
      <c r="B435" s="555">
        <v>500</v>
      </c>
      <c r="C435" s="43">
        <v>55538</v>
      </c>
      <c r="D435" s="267" t="s">
        <v>1248</v>
      </c>
      <c r="E435" s="510">
        <v>0</v>
      </c>
      <c r="F435" s="510">
        <v>0</v>
      </c>
      <c r="G435" s="510">
        <v>0</v>
      </c>
      <c r="H435" s="510">
        <v>504032</v>
      </c>
      <c r="J435" s="229">
        <f t="shared" si="156"/>
        <v>504032</v>
      </c>
      <c r="K435" s="510">
        <v>504032</v>
      </c>
      <c r="L435" s="229">
        <f t="shared" si="157"/>
        <v>0</v>
      </c>
      <c r="M435" s="510">
        <v>504032</v>
      </c>
      <c r="N435" s="229">
        <f t="shared" si="158"/>
        <v>0</v>
      </c>
      <c r="O435" s="510">
        <v>504032</v>
      </c>
      <c r="P435" s="229">
        <f t="shared" si="159"/>
        <v>0</v>
      </c>
      <c r="S435" s="510">
        <v>504032</v>
      </c>
      <c r="T435" s="510">
        <v>504032</v>
      </c>
      <c r="U435" s="510">
        <v>504032</v>
      </c>
    </row>
    <row r="436" spans="1:21" ht="12.75" customHeight="1" x14ac:dyDescent="0.2">
      <c r="A436" s="5">
        <v>11432020</v>
      </c>
      <c r="B436" s="555">
        <v>500</v>
      </c>
      <c r="C436" s="43">
        <v>55538</v>
      </c>
      <c r="D436" s="267" t="s">
        <v>1249</v>
      </c>
      <c r="E436" s="510">
        <v>0</v>
      </c>
      <c r="F436" s="510">
        <v>0</v>
      </c>
      <c r="G436" s="510">
        <v>0</v>
      </c>
      <c r="H436" s="510">
        <v>149342</v>
      </c>
      <c r="J436" s="229">
        <f t="shared" si="156"/>
        <v>149342</v>
      </c>
      <c r="K436" s="510">
        <v>149342</v>
      </c>
      <c r="L436" s="229">
        <f t="shared" si="157"/>
        <v>0</v>
      </c>
      <c r="M436" s="510">
        <v>149342</v>
      </c>
      <c r="N436" s="229">
        <f t="shared" si="158"/>
        <v>0</v>
      </c>
      <c r="O436" s="510">
        <v>149342</v>
      </c>
      <c r="P436" s="229">
        <f t="shared" si="159"/>
        <v>0</v>
      </c>
      <c r="S436" s="510">
        <v>149342</v>
      </c>
      <c r="T436" s="510">
        <v>149342</v>
      </c>
      <c r="U436" s="510">
        <v>149342</v>
      </c>
    </row>
    <row r="437" spans="1:21" ht="12.75" customHeight="1" x14ac:dyDescent="0.2">
      <c r="A437" s="5">
        <v>11433010</v>
      </c>
      <c r="B437" s="555">
        <v>500</v>
      </c>
      <c r="C437" s="43">
        <v>55538</v>
      </c>
      <c r="D437" s="267" t="s">
        <v>1433</v>
      </c>
      <c r="E437" s="510">
        <v>0</v>
      </c>
      <c r="F437" s="510">
        <v>0</v>
      </c>
      <c r="G437" s="510">
        <v>0</v>
      </c>
      <c r="H437" s="510">
        <v>10267</v>
      </c>
      <c r="J437" s="229">
        <f t="shared" si="156"/>
        <v>10267</v>
      </c>
      <c r="K437" s="510">
        <v>10267</v>
      </c>
      <c r="L437" s="229">
        <f t="shared" si="157"/>
        <v>0</v>
      </c>
      <c r="M437" s="510">
        <v>10267</v>
      </c>
      <c r="N437" s="229">
        <f t="shared" si="158"/>
        <v>0</v>
      </c>
      <c r="O437" s="510">
        <v>10267</v>
      </c>
      <c r="P437" s="229">
        <f t="shared" si="159"/>
        <v>0</v>
      </c>
      <c r="S437" s="510">
        <v>10267</v>
      </c>
      <c r="T437" s="510">
        <v>10267</v>
      </c>
      <c r="U437" s="510">
        <v>10267</v>
      </c>
    </row>
    <row r="438" spans="1:21" ht="12.75" customHeight="1" x14ac:dyDescent="0.2">
      <c r="A438" s="5">
        <v>11433080</v>
      </c>
      <c r="B438" s="555">
        <v>500</v>
      </c>
      <c r="C438" s="43">
        <v>55538</v>
      </c>
      <c r="D438" s="272" t="s">
        <v>1250</v>
      </c>
      <c r="E438" s="510">
        <v>0</v>
      </c>
      <c r="F438" s="510">
        <v>0</v>
      </c>
      <c r="G438" s="510">
        <v>0</v>
      </c>
      <c r="H438" s="510">
        <v>466</v>
      </c>
      <c r="J438" s="229">
        <f t="shared" si="156"/>
        <v>466</v>
      </c>
      <c r="K438" s="510">
        <v>466</v>
      </c>
      <c r="L438" s="229">
        <f t="shared" si="157"/>
        <v>0</v>
      </c>
      <c r="M438" s="510">
        <v>466</v>
      </c>
      <c r="N438" s="229">
        <f t="shared" si="158"/>
        <v>0</v>
      </c>
      <c r="O438" s="510">
        <v>466</v>
      </c>
      <c r="P438" s="229">
        <f t="shared" si="159"/>
        <v>0</v>
      </c>
      <c r="S438" s="510">
        <v>466</v>
      </c>
      <c r="T438" s="510">
        <v>466</v>
      </c>
      <c r="U438" s="510">
        <v>466</v>
      </c>
    </row>
    <row r="439" spans="1:21" ht="12.75" customHeight="1" x14ac:dyDescent="0.2">
      <c r="A439" s="5">
        <v>11435010</v>
      </c>
      <c r="B439" s="555">
        <v>500</v>
      </c>
      <c r="C439" s="43">
        <v>55538</v>
      </c>
      <c r="D439" s="272" t="s">
        <v>1434</v>
      </c>
      <c r="E439" s="510">
        <v>0</v>
      </c>
      <c r="F439" s="510">
        <v>0</v>
      </c>
      <c r="G439" s="510">
        <v>0</v>
      </c>
      <c r="H439" s="510">
        <v>256683</v>
      </c>
      <c r="J439" s="229">
        <f t="shared" si="156"/>
        <v>256683</v>
      </c>
      <c r="K439" s="510">
        <v>256683</v>
      </c>
      <c r="L439" s="229">
        <f t="shared" si="157"/>
        <v>0</v>
      </c>
      <c r="M439" s="510">
        <v>256683</v>
      </c>
      <c r="N439" s="229">
        <f t="shared" si="158"/>
        <v>0</v>
      </c>
      <c r="O439" s="510">
        <v>256683</v>
      </c>
      <c r="P439" s="229">
        <f t="shared" si="159"/>
        <v>0</v>
      </c>
      <c r="S439" s="510">
        <v>256683</v>
      </c>
      <c r="T439" s="510">
        <v>256683</v>
      </c>
      <c r="U439" s="510">
        <v>256683</v>
      </c>
    </row>
    <row r="440" spans="1:21" ht="12.75" customHeight="1" x14ac:dyDescent="0.2">
      <c r="A440" s="5">
        <v>11435020</v>
      </c>
      <c r="B440" s="555">
        <v>500</v>
      </c>
      <c r="C440" s="43">
        <v>55538</v>
      </c>
      <c r="D440" s="272" t="s">
        <v>781</v>
      </c>
      <c r="E440" s="510">
        <v>0</v>
      </c>
      <c r="F440" s="510">
        <v>0</v>
      </c>
      <c r="G440" s="510">
        <v>0</v>
      </c>
      <c r="H440" s="510">
        <v>3640</v>
      </c>
      <c r="J440" s="229">
        <f t="shared" si="156"/>
        <v>3640</v>
      </c>
      <c r="K440" s="510">
        <v>3640</v>
      </c>
      <c r="L440" s="229">
        <f t="shared" si="157"/>
        <v>0</v>
      </c>
      <c r="M440" s="510">
        <v>3640</v>
      </c>
      <c r="N440" s="229">
        <f t="shared" si="158"/>
        <v>0</v>
      </c>
      <c r="O440" s="510">
        <v>3640</v>
      </c>
      <c r="P440" s="229">
        <f t="shared" si="159"/>
        <v>0</v>
      </c>
      <c r="S440" s="510">
        <v>3640</v>
      </c>
      <c r="T440" s="510">
        <v>3640</v>
      </c>
      <c r="U440" s="510">
        <v>3640</v>
      </c>
    </row>
    <row r="441" spans="1:21" ht="12.75" customHeight="1" x14ac:dyDescent="0.2">
      <c r="A441" s="5">
        <v>11437040</v>
      </c>
      <c r="B441" s="555">
        <v>500</v>
      </c>
      <c r="C441" s="43">
        <v>55538</v>
      </c>
      <c r="D441" s="272" t="s">
        <v>1435</v>
      </c>
      <c r="E441" s="510">
        <v>0</v>
      </c>
      <c r="F441" s="510">
        <v>0</v>
      </c>
      <c r="G441" s="510">
        <v>0</v>
      </c>
      <c r="H441" s="510">
        <v>28001</v>
      </c>
      <c r="J441" s="229">
        <f t="shared" si="156"/>
        <v>28001</v>
      </c>
      <c r="K441" s="510">
        <v>28001</v>
      </c>
      <c r="L441" s="229">
        <f t="shared" si="157"/>
        <v>0</v>
      </c>
      <c r="M441" s="510">
        <v>28001</v>
      </c>
      <c r="N441" s="229">
        <f t="shared" si="158"/>
        <v>0</v>
      </c>
      <c r="O441" s="510">
        <v>28001</v>
      </c>
      <c r="P441" s="229">
        <f t="shared" si="159"/>
        <v>0</v>
      </c>
      <c r="S441" s="510">
        <v>28001</v>
      </c>
      <c r="T441" s="510">
        <v>28001</v>
      </c>
      <c r="U441" s="510">
        <v>28001</v>
      </c>
    </row>
    <row r="442" spans="1:21" ht="12.75" customHeight="1" x14ac:dyDescent="0.2">
      <c r="D442" s="69"/>
      <c r="E442" s="510"/>
      <c r="F442" s="510"/>
      <c r="G442" s="510"/>
      <c r="H442" s="510"/>
      <c r="K442" s="510"/>
      <c r="M442" s="510"/>
      <c r="O442" s="510"/>
      <c r="P442" s="229">
        <f t="shared" si="159"/>
        <v>0</v>
      </c>
      <c r="S442" s="510"/>
      <c r="T442" s="510"/>
      <c r="U442" s="510"/>
    </row>
    <row r="443" spans="1:21" ht="12.75" customHeight="1" x14ac:dyDescent="0.2">
      <c r="D443" s="268"/>
      <c r="E443" s="514">
        <f t="shared" ref="E443:G443" si="160">SUM(E433:E442)</f>
        <v>0</v>
      </c>
      <c r="F443" s="514">
        <f t="shared" si="160"/>
        <v>0</v>
      </c>
      <c r="G443" s="514">
        <f t="shared" si="160"/>
        <v>0</v>
      </c>
      <c r="H443" s="514">
        <f>SUM(H433:H442)</f>
        <v>1103644</v>
      </c>
      <c r="I443" s="518" t="e">
        <f>#REF!-H443</f>
        <v>#REF!</v>
      </c>
      <c r="J443" s="518">
        <f>H443-G443</f>
        <v>1103644</v>
      </c>
      <c r="K443" s="514">
        <f>SUM(K433:K442)</f>
        <v>1103644</v>
      </c>
      <c r="L443" s="518">
        <f>K443-K443</f>
        <v>0</v>
      </c>
      <c r="M443" s="514">
        <f>SUM(M433:M442)</f>
        <v>1103644</v>
      </c>
      <c r="N443" s="518">
        <f>M443-M443</f>
        <v>0</v>
      </c>
      <c r="O443" s="514">
        <f>SUM(O433:O442)</f>
        <v>1103644</v>
      </c>
      <c r="P443" s="518">
        <f t="shared" si="159"/>
        <v>0</v>
      </c>
      <c r="Q443" s="518"/>
      <c r="R443" s="518"/>
      <c r="S443" s="514">
        <f>SUM(S433:S442)</f>
        <v>1103644</v>
      </c>
      <c r="T443" s="514">
        <f>SUM(T433:T442)</f>
        <v>1103644</v>
      </c>
      <c r="U443" s="514">
        <f>SUM(U433:U442)</f>
        <v>1103644</v>
      </c>
    </row>
    <row r="444" spans="1:21" ht="12.75" customHeight="1" x14ac:dyDescent="0.2">
      <c r="D444" s="69"/>
      <c r="E444" s="510"/>
      <c r="F444" s="510"/>
      <c r="G444" s="510"/>
      <c r="H444" s="510"/>
      <c r="K444" s="510"/>
      <c r="M444" s="510"/>
      <c r="O444" s="510"/>
      <c r="S444" s="510"/>
      <c r="T444" s="510"/>
      <c r="U444" s="510"/>
    </row>
    <row r="445" spans="1:21" ht="12.75" customHeight="1" x14ac:dyDescent="0.2">
      <c r="C445" s="41" t="s">
        <v>315</v>
      </c>
      <c r="E445" s="510"/>
      <c r="F445" s="510"/>
      <c r="G445" s="510"/>
      <c r="H445" s="510"/>
      <c r="K445" s="510"/>
      <c r="M445" s="510"/>
      <c r="O445" s="510"/>
      <c r="S445" s="510"/>
      <c r="T445" s="510"/>
      <c r="U445" s="510"/>
    </row>
    <row r="446" spans="1:21" ht="12.75" customHeight="1" x14ac:dyDescent="0.2">
      <c r="C446" s="50" t="s">
        <v>316</v>
      </c>
      <c r="E446" s="510"/>
      <c r="F446" s="510"/>
      <c r="G446" s="510"/>
      <c r="H446" s="510"/>
      <c r="K446" s="510"/>
      <c r="M446" s="510"/>
      <c r="O446" s="510"/>
      <c r="S446" s="510"/>
      <c r="T446" s="510"/>
      <c r="U446" s="510"/>
    </row>
    <row r="447" spans="1:21" ht="12.75" customHeight="1" x14ac:dyDescent="0.2">
      <c r="B447" s="555">
        <v>100</v>
      </c>
      <c r="C447" s="51" t="s">
        <v>317</v>
      </c>
      <c r="D447" s="52" t="s">
        <v>339</v>
      </c>
      <c r="E447" s="229">
        <f t="shared" ref="E447:G453" si="161">SUMIF($B$368:$B$444,$B447,E$368:E$444)</f>
        <v>0</v>
      </c>
      <c r="F447" s="229">
        <f t="shared" si="161"/>
        <v>0</v>
      </c>
      <c r="G447" s="229">
        <f t="shared" si="161"/>
        <v>0</v>
      </c>
      <c r="H447" s="229">
        <f t="shared" ref="H447:H453" si="162">SUMIF($B$368:$B$444,$B447,H$368:H$444)</f>
        <v>0</v>
      </c>
      <c r="J447" s="229">
        <f t="shared" ref="J447:J454" si="163">H447-G447</f>
        <v>0</v>
      </c>
      <c r="K447" s="229">
        <f t="shared" ref="K447:U453" si="164">SUMIF($B$368:$B$444,$B447,K$368:K$444)</f>
        <v>0</v>
      </c>
      <c r="L447" s="229">
        <f t="shared" ref="L447:L454" si="165">K447-H447</f>
        <v>0</v>
      </c>
      <c r="M447" s="229">
        <f t="shared" si="164"/>
        <v>0</v>
      </c>
      <c r="N447" s="229">
        <f t="shared" ref="N447:N454" si="166">M447-H447</f>
        <v>0</v>
      </c>
      <c r="O447" s="229">
        <f t="shared" si="164"/>
        <v>0</v>
      </c>
      <c r="P447" s="229">
        <f t="shared" ref="P447:P454" si="167">O447-H447</f>
        <v>0</v>
      </c>
      <c r="S447" s="229">
        <f t="shared" si="164"/>
        <v>0</v>
      </c>
      <c r="T447" s="229">
        <f t="shared" si="164"/>
        <v>0</v>
      </c>
      <c r="U447" s="229">
        <f t="shared" si="164"/>
        <v>0</v>
      </c>
    </row>
    <row r="448" spans="1:21" ht="12.75" customHeight="1" x14ac:dyDescent="0.2">
      <c r="B448" s="555">
        <v>101</v>
      </c>
      <c r="C448" s="51">
        <v>50130</v>
      </c>
      <c r="D448" s="52" t="s">
        <v>37</v>
      </c>
      <c r="E448" s="229">
        <f t="shared" si="161"/>
        <v>0</v>
      </c>
      <c r="F448" s="229">
        <f t="shared" si="161"/>
        <v>0</v>
      </c>
      <c r="G448" s="229">
        <f t="shared" si="161"/>
        <v>0</v>
      </c>
      <c r="H448" s="229">
        <f t="shared" si="162"/>
        <v>0</v>
      </c>
      <c r="J448" s="229">
        <f t="shared" si="163"/>
        <v>0</v>
      </c>
      <c r="K448" s="229">
        <f t="shared" si="164"/>
        <v>0</v>
      </c>
      <c r="L448" s="229">
        <f t="shared" si="165"/>
        <v>0</v>
      </c>
      <c r="M448" s="229">
        <f t="shared" si="164"/>
        <v>0</v>
      </c>
      <c r="N448" s="229">
        <f t="shared" si="166"/>
        <v>0</v>
      </c>
      <c r="O448" s="229">
        <f t="shared" si="164"/>
        <v>0</v>
      </c>
      <c r="P448" s="229">
        <f t="shared" si="167"/>
        <v>0</v>
      </c>
      <c r="S448" s="229">
        <f t="shared" si="164"/>
        <v>0</v>
      </c>
      <c r="T448" s="229">
        <f t="shared" si="164"/>
        <v>0</v>
      </c>
      <c r="U448" s="229">
        <f t="shared" si="164"/>
        <v>0</v>
      </c>
    </row>
    <row r="449" spans="2:21" ht="12.75" customHeight="1" x14ac:dyDescent="0.2">
      <c r="B449" s="555">
        <v>200</v>
      </c>
      <c r="C449" s="51">
        <v>52000</v>
      </c>
      <c r="D449" s="52" t="s">
        <v>373</v>
      </c>
      <c r="E449" s="229">
        <f t="shared" si="161"/>
        <v>0</v>
      </c>
      <c r="F449" s="229">
        <f t="shared" si="161"/>
        <v>0</v>
      </c>
      <c r="G449" s="229">
        <f t="shared" si="161"/>
        <v>0</v>
      </c>
      <c r="H449" s="229">
        <f t="shared" si="162"/>
        <v>6556500</v>
      </c>
      <c r="J449" s="229">
        <f t="shared" si="163"/>
        <v>6556500</v>
      </c>
      <c r="K449" s="229">
        <f t="shared" si="164"/>
        <v>6556500</v>
      </c>
      <c r="L449" s="229">
        <f t="shared" si="165"/>
        <v>0</v>
      </c>
      <c r="M449" s="229">
        <f t="shared" si="164"/>
        <v>6556500</v>
      </c>
      <c r="N449" s="229">
        <f t="shared" si="166"/>
        <v>0</v>
      </c>
      <c r="O449" s="229">
        <f t="shared" si="164"/>
        <v>6556500</v>
      </c>
      <c r="P449" s="229">
        <f t="shared" si="167"/>
        <v>0</v>
      </c>
      <c r="S449" s="229">
        <f t="shared" si="164"/>
        <v>6556500</v>
      </c>
      <c r="T449" s="229">
        <f t="shared" si="164"/>
        <v>6556500</v>
      </c>
      <c r="U449" s="229">
        <f t="shared" si="164"/>
        <v>6556500</v>
      </c>
    </row>
    <row r="450" spans="2:21" ht="12.75" customHeight="1" x14ac:dyDescent="0.2">
      <c r="B450" s="555">
        <v>300</v>
      </c>
      <c r="C450" s="51" t="s">
        <v>86</v>
      </c>
      <c r="D450" s="52" t="s">
        <v>537</v>
      </c>
      <c r="E450" s="229">
        <f t="shared" si="161"/>
        <v>0</v>
      </c>
      <c r="F450" s="229">
        <f t="shared" si="161"/>
        <v>0</v>
      </c>
      <c r="G450" s="229">
        <f t="shared" si="161"/>
        <v>0</v>
      </c>
      <c r="H450" s="229">
        <f t="shared" si="162"/>
        <v>0</v>
      </c>
      <c r="J450" s="229">
        <f t="shared" si="163"/>
        <v>0</v>
      </c>
      <c r="K450" s="229">
        <f t="shared" si="164"/>
        <v>0</v>
      </c>
      <c r="L450" s="229">
        <f t="shared" si="165"/>
        <v>0</v>
      </c>
      <c r="M450" s="229">
        <f t="shared" si="164"/>
        <v>0</v>
      </c>
      <c r="N450" s="229">
        <f t="shared" si="166"/>
        <v>0</v>
      </c>
      <c r="O450" s="229">
        <f t="shared" si="164"/>
        <v>0</v>
      </c>
      <c r="P450" s="229">
        <f t="shared" si="167"/>
        <v>0</v>
      </c>
      <c r="S450" s="229">
        <f t="shared" si="164"/>
        <v>0</v>
      </c>
      <c r="T450" s="229">
        <f t="shared" si="164"/>
        <v>0</v>
      </c>
      <c r="U450" s="229">
        <f t="shared" si="164"/>
        <v>0</v>
      </c>
    </row>
    <row r="451" spans="2:21" ht="12.75" customHeight="1" x14ac:dyDescent="0.2">
      <c r="B451" s="555">
        <v>400</v>
      </c>
      <c r="C451" s="51" t="s">
        <v>574</v>
      </c>
      <c r="D451" s="52" t="s">
        <v>239</v>
      </c>
      <c r="E451" s="229">
        <f t="shared" si="161"/>
        <v>0</v>
      </c>
      <c r="F451" s="229">
        <f t="shared" si="161"/>
        <v>0</v>
      </c>
      <c r="G451" s="229">
        <f t="shared" si="161"/>
        <v>0</v>
      </c>
      <c r="H451" s="229">
        <f t="shared" si="162"/>
        <v>0</v>
      </c>
      <c r="J451" s="229">
        <f t="shared" si="163"/>
        <v>0</v>
      </c>
      <c r="K451" s="229">
        <f t="shared" si="164"/>
        <v>0</v>
      </c>
      <c r="L451" s="229">
        <f t="shared" si="165"/>
        <v>0</v>
      </c>
      <c r="M451" s="229">
        <f t="shared" si="164"/>
        <v>0</v>
      </c>
      <c r="N451" s="229">
        <f t="shared" si="166"/>
        <v>0</v>
      </c>
      <c r="O451" s="229">
        <f t="shared" si="164"/>
        <v>0</v>
      </c>
      <c r="P451" s="229">
        <f t="shared" si="167"/>
        <v>0</v>
      </c>
      <c r="S451" s="229">
        <f t="shared" si="164"/>
        <v>0</v>
      </c>
      <c r="T451" s="229">
        <f t="shared" si="164"/>
        <v>0</v>
      </c>
      <c r="U451" s="229">
        <f t="shared" si="164"/>
        <v>0</v>
      </c>
    </row>
    <row r="452" spans="2:21" ht="12.75" customHeight="1" x14ac:dyDescent="0.2">
      <c r="B452" s="555">
        <v>500</v>
      </c>
      <c r="C452" s="51" t="s">
        <v>132</v>
      </c>
      <c r="D452" s="52" t="s">
        <v>340</v>
      </c>
      <c r="E452" s="229">
        <f t="shared" si="161"/>
        <v>0</v>
      </c>
      <c r="F452" s="229">
        <f t="shared" si="161"/>
        <v>0</v>
      </c>
      <c r="G452" s="229">
        <f t="shared" si="161"/>
        <v>0</v>
      </c>
      <c r="H452" s="229">
        <f t="shared" si="162"/>
        <v>1103644</v>
      </c>
      <c r="J452" s="229">
        <f t="shared" si="163"/>
        <v>1103644</v>
      </c>
      <c r="K452" s="229">
        <f t="shared" si="164"/>
        <v>1103644</v>
      </c>
      <c r="L452" s="229">
        <f t="shared" si="165"/>
        <v>0</v>
      </c>
      <c r="M452" s="229">
        <f t="shared" si="164"/>
        <v>1103644</v>
      </c>
      <c r="N452" s="229">
        <f t="shared" si="166"/>
        <v>0</v>
      </c>
      <c r="O452" s="229">
        <f t="shared" si="164"/>
        <v>1103644</v>
      </c>
      <c r="P452" s="229">
        <f t="shared" si="167"/>
        <v>0</v>
      </c>
      <c r="S452" s="229">
        <f t="shared" si="164"/>
        <v>1103644</v>
      </c>
      <c r="T452" s="229">
        <f t="shared" si="164"/>
        <v>1103644</v>
      </c>
      <c r="U452" s="229">
        <f t="shared" si="164"/>
        <v>1103644</v>
      </c>
    </row>
    <row r="453" spans="2:21" ht="12.75" customHeight="1" x14ac:dyDescent="0.2">
      <c r="B453" s="555">
        <v>600</v>
      </c>
      <c r="C453" s="51" t="s">
        <v>341</v>
      </c>
      <c r="D453" s="52" t="s">
        <v>342</v>
      </c>
      <c r="E453" s="229">
        <f t="shared" si="161"/>
        <v>0</v>
      </c>
      <c r="F453" s="229">
        <f t="shared" si="161"/>
        <v>0</v>
      </c>
      <c r="G453" s="229">
        <f t="shared" si="161"/>
        <v>0</v>
      </c>
      <c r="H453" s="229">
        <f t="shared" si="162"/>
        <v>0</v>
      </c>
      <c r="J453" s="229">
        <f t="shared" si="163"/>
        <v>0</v>
      </c>
      <c r="K453" s="229">
        <f t="shared" si="164"/>
        <v>0</v>
      </c>
      <c r="L453" s="229">
        <f t="shared" si="165"/>
        <v>0</v>
      </c>
      <c r="M453" s="229">
        <f t="shared" si="164"/>
        <v>0</v>
      </c>
      <c r="N453" s="229">
        <f t="shared" si="166"/>
        <v>0</v>
      </c>
      <c r="O453" s="229">
        <f t="shared" si="164"/>
        <v>0</v>
      </c>
      <c r="P453" s="229">
        <f t="shared" si="167"/>
        <v>0</v>
      </c>
      <c r="S453" s="229">
        <f t="shared" si="164"/>
        <v>0</v>
      </c>
      <c r="T453" s="229">
        <f t="shared" si="164"/>
        <v>0</v>
      </c>
      <c r="U453" s="229">
        <f t="shared" si="164"/>
        <v>0</v>
      </c>
    </row>
    <row r="454" spans="2:21" ht="12.75" customHeight="1" x14ac:dyDescent="0.2">
      <c r="D454" s="29" t="s">
        <v>70</v>
      </c>
      <c r="E454" s="514">
        <f t="shared" ref="E454:G454" si="168">SUM(E447:E453)</f>
        <v>0</v>
      </c>
      <c r="F454" s="514">
        <f t="shared" si="168"/>
        <v>0</v>
      </c>
      <c r="G454" s="514">
        <f t="shared" si="168"/>
        <v>0</v>
      </c>
      <c r="H454" s="514">
        <f>SUM(H447:H453)</f>
        <v>7660144</v>
      </c>
      <c r="I454" s="518"/>
      <c r="J454" s="518">
        <f t="shared" si="163"/>
        <v>7660144</v>
      </c>
      <c r="K454" s="514">
        <f>SUM(K447:K453)</f>
        <v>7660144</v>
      </c>
      <c r="L454" s="518">
        <f t="shared" si="165"/>
        <v>0</v>
      </c>
      <c r="M454" s="514">
        <f>SUM(M447:M453)</f>
        <v>7660144</v>
      </c>
      <c r="N454" s="518">
        <f t="shared" si="166"/>
        <v>0</v>
      </c>
      <c r="O454" s="514">
        <f>SUM(O447:O453)</f>
        <v>7660144</v>
      </c>
      <c r="P454" s="518">
        <f t="shared" si="167"/>
        <v>0</v>
      </c>
      <c r="Q454" s="518"/>
      <c r="R454" s="518"/>
      <c r="S454" s="514">
        <f>SUM(S447:S453)</f>
        <v>7660144</v>
      </c>
      <c r="T454" s="514">
        <f>SUM(T447:T453)</f>
        <v>7660144</v>
      </c>
      <c r="U454" s="514">
        <f>SUM(U447:U453)</f>
        <v>7660144</v>
      </c>
    </row>
    <row r="455" spans="2:21" ht="12.75" customHeight="1" x14ac:dyDescent="0.2">
      <c r="D455" s="69"/>
      <c r="E455" s="510"/>
      <c r="F455" s="510"/>
      <c r="G455" s="510"/>
      <c r="H455" s="510"/>
      <c r="K455" s="510"/>
      <c r="M455" s="510"/>
      <c r="O455" s="510"/>
      <c r="P455" s="565">
        <f>P454/H454</f>
        <v>0</v>
      </c>
      <c r="S455" s="510"/>
      <c r="T455" s="510"/>
      <c r="U455" s="510"/>
    </row>
    <row r="456" spans="2:21" ht="12.75" customHeight="1" x14ac:dyDescent="0.2">
      <c r="D456" s="69"/>
      <c r="E456" s="510"/>
      <c r="F456" s="510"/>
      <c r="G456" s="510"/>
      <c r="H456" s="510"/>
      <c r="K456" s="510"/>
      <c r="M456" s="510"/>
      <c r="O456" s="510"/>
      <c r="S456" s="510"/>
      <c r="T456" s="510"/>
      <c r="U456" s="510"/>
    </row>
    <row r="457" spans="2:21" ht="12.75" customHeight="1" x14ac:dyDescent="0.2">
      <c r="D457" s="391" t="s">
        <v>123</v>
      </c>
      <c r="E457" s="507" t="s">
        <v>784</v>
      </c>
      <c r="F457" s="507" t="s">
        <v>783</v>
      </c>
      <c r="G457" s="507" t="s">
        <v>1035</v>
      </c>
      <c r="H457" s="507" t="s">
        <v>1130</v>
      </c>
      <c r="I457" s="389"/>
      <c r="J457" s="389"/>
      <c r="K457" s="507" t="s">
        <v>1220</v>
      </c>
      <c r="L457" s="389"/>
      <c r="M457" s="507" t="s">
        <v>1220</v>
      </c>
      <c r="N457" s="389"/>
      <c r="O457" s="507" t="s">
        <v>1220</v>
      </c>
      <c r="P457" s="389"/>
      <c r="Q457" s="389"/>
      <c r="R457" s="389"/>
      <c r="S457" s="506" t="s">
        <v>1130</v>
      </c>
      <c r="T457" s="506" t="s">
        <v>1130</v>
      </c>
      <c r="U457" s="506" t="s">
        <v>1130</v>
      </c>
    </row>
    <row r="458" spans="2:21" ht="24.75" x14ac:dyDescent="0.25">
      <c r="D458" s="561" t="s">
        <v>577</v>
      </c>
      <c r="E458" s="507" t="s">
        <v>412</v>
      </c>
      <c r="F458" s="507" t="s">
        <v>412</v>
      </c>
      <c r="G458" s="507" t="s">
        <v>412</v>
      </c>
      <c r="H458" s="507" t="s">
        <v>412</v>
      </c>
      <c r="I458" s="389"/>
      <c r="J458" s="389"/>
      <c r="K458" s="507" t="s">
        <v>472</v>
      </c>
      <c r="L458" s="389"/>
      <c r="M458" s="507" t="s">
        <v>472</v>
      </c>
      <c r="N458" s="389"/>
      <c r="O458" s="507" t="s">
        <v>1456</v>
      </c>
      <c r="P458" s="389"/>
      <c r="Q458" s="389"/>
      <c r="R458" s="389"/>
      <c r="S458" s="508" t="s">
        <v>412</v>
      </c>
      <c r="T458" s="508" t="s">
        <v>412</v>
      </c>
      <c r="U458" s="508" t="s">
        <v>412</v>
      </c>
    </row>
    <row r="459" spans="2:21" ht="12.75" customHeight="1" x14ac:dyDescent="0.2">
      <c r="D459" s="563" t="s">
        <v>324</v>
      </c>
      <c r="E459" s="389">
        <v>46</v>
      </c>
      <c r="F459" s="389">
        <v>0</v>
      </c>
      <c r="G459" s="389">
        <v>0</v>
      </c>
      <c r="H459" s="389">
        <f>'102'!R449</f>
        <v>0</v>
      </c>
      <c r="I459" s="389"/>
      <c r="J459" s="389"/>
      <c r="K459" s="389" t="e">
        <f>'102'!#REF!</f>
        <v>#REF!</v>
      </c>
      <c r="L459" s="389"/>
      <c r="M459" s="389" t="e">
        <f>'102'!#REF!</f>
        <v>#REF!</v>
      </c>
      <c r="N459" s="389"/>
      <c r="O459" s="389">
        <f>'102'!Z449</f>
        <v>0</v>
      </c>
      <c r="P459" s="389"/>
      <c r="Q459" s="389"/>
      <c r="R459" s="389"/>
      <c r="S459" s="393" t="e">
        <f>'102'!#REF!</f>
        <v>#REF!</v>
      </c>
      <c r="T459" s="393" t="e">
        <f>'102'!#REF!</f>
        <v>#REF!</v>
      </c>
      <c r="U459" s="393" t="e">
        <f>'102'!#REF!</f>
        <v>#REF!</v>
      </c>
    </row>
    <row r="460" spans="2:21" ht="12.75" customHeight="1" x14ac:dyDescent="0.2">
      <c r="D460" s="563" t="s">
        <v>164</v>
      </c>
      <c r="E460" s="389">
        <v>2400000</v>
      </c>
      <c r="F460" s="389">
        <v>0</v>
      </c>
      <c r="G460" s="389">
        <v>0</v>
      </c>
      <c r="H460" s="389">
        <v>0</v>
      </c>
      <c r="I460" s="389"/>
      <c r="J460" s="389"/>
      <c r="K460" s="389">
        <v>0</v>
      </c>
      <c r="L460" s="389"/>
      <c r="M460" s="389">
        <v>0</v>
      </c>
      <c r="N460" s="389"/>
      <c r="O460" s="389">
        <v>0</v>
      </c>
      <c r="P460" s="389"/>
      <c r="Q460" s="389"/>
      <c r="R460" s="389"/>
      <c r="S460" s="393">
        <v>0</v>
      </c>
      <c r="T460" s="393">
        <v>0</v>
      </c>
      <c r="U460" s="393">
        <v>0</v>
      </c>
    </row>
    <row r="461" spans="2:21" ht="12.75" customHeight="1" x14ac:dyDescent="0.2">
      <c r="D461" s="563" t="s">
        <v>624</v>
      </c>
      <c r="E461" s="389">
        <v>357177</v>
      </c>
      <c r="F461" s="389">
        <v>0</v>
      </c>
      <c r="G461" s="389">
        <v>0</v>
      </c>
      <c r="H461" s="389">
        <v>0</v>
      </c>
      <c r="I461" s="389"/>
      <c r="J461" s="389"/>
      <c r="K461" s="389">
        <v>0</v>
      </c>
      <c r="L461" s="389"/>
      <c r="M461" s="389">
        <v>0</v>
      </c>
      <c r="N461" s="389"/>
      <c r="O461" s="389">
        <v>0</v>
      </c>
      <c r="P461" s="389"/>
      <c r="Q461" s="389"/>
      <c r="R461" s="389"/>
      <c r="S461" s="393">
        <v>0</v>
      </c>
      <c r="T461" s="393">
        <v>0</v>
      </c>
      <c r="U461" s="393">
        <v>0</v>
      </c>
    </row>
    <row r="462" spans="2:21" ht="12.75" customHeight="1" x14ac:dyDescent="0.2">
      <c r="D462" s="391"/>
      <c r="E462" s="388"/>
      <c r="F462" s="388"/>
      <c r="G462" s="388"/>
      <c r="H462" s="388"/>
      <c r="I462" s="389"/>
      <c r="J462" s="389"/>
      <c r="K462" s="388"/>
      <c r="L462" s="389"/>
      <c r="M462" s="388"/>
      <c r="N462" s="389"/>
      <c r="O462" s="388"/>
      <c r="P462" s="389"/>
      <c r="Q462" s="389"/>
      <c r="R462" s="389"/>
      <c r="S462" s="392"/>
      <c r="T462" s="392"/>
      <c r="U462" s="392"/>
    </row>
    <row r="463" spans="2:21" ht="12.75" customHeight="1" x14ac:dyDescent="0.25">
      <c r="D463" s="562" t="s">
        <v>625</v>
      </c>
      <c r="E463" s="388"/>
      <c r="F463" s="388"/>
      <c r="G463" s="388"/>
      <c r="H463" s="388"/>
      <c r="I463" s="389"/>
      <c r="J463" s="389"/>
      <c r="K463" s="388"/>
      <c r="L463" s="389"/>
      <c r="M463" s="388"/>
      <c r="N463" s="389"/>
      <c r="O463" s="388"/>
      <c r="P463" s="389"/>
      <c r="Q463" s="389"/>
      <c r="R463" s="389"/>
      <c r="S463" s="392"/>
      <c r="T463" s="392"/>
      <c r="U463" s="392"/>
    </row>
    <row r="464" spans="2:21" ht="54" customHeight="1" x14ac:dyDescent="0.2">
      <c r="D464" s="638" t="s">
        <v>1516</v>
      </c>
      <c r="E464" s="638"/>
      <c r="F464" s="638"/>
      <c r="G464" s="638"/>
      <c r="H464" s="638"/>
      <c r="I464" s="638"/>
      <c r="J464" s="638"/>
      <c r="K464" s="638"/>
      <c r="L464" s="638"/>
      <c r="M464" s="638"/>
      <c r="N464" s="638"/>
      <c r="O464" s="638"/>
      <c r="P464" s="388"/>
      <c r="Q464" s="388"/>
      <c r="R464" s="388"/>
      <c r="S464" s="5"/>
      <c r="T464" s="5"/>
      <c r="U464" s="5"/>
    </row>
    <row r="465" spans="2:21" ht="12.75" customHeight="1" x14ac:dyDescent="0.2">
      <c r="D465" s="69"/>
      <c r="E465" s="510"/>
      <c r="F465" s="510"/>
      <c r="G465" s="510"/>
      <c r="H465" s="510"/>
      <c r="K465" s="510"/>
      <c r="M465" s="510"/>
      <c r="O465" s="510"/>
      <c r="S465" s="510"/>
      <c r="T465" s="510"/>
      <c r="U465" s="510"/>
    </row>
    <row r="466" spans="2:21" ht="22.5" customHeight="1" x14ac:dyDescent="0.25">
      <c r="C466" s="61" t="s">
        <v>785</v>
      </c>
      <c r="E466" s="378"/>
      <c r="F466" s="378"/>
      <c r="G466" s="378"/>
      <c r="H466" s="378"/>
      <c r="K466" s="378"/>
      <c r="M466" s="378"/>
      <c r="O466" s="378"/>
      <c r="S466" s="378"/>
      <c r="T466" s="378"/>
      <c r="U466" s="378"/>
    </row>
    <row r="467" spans="2:21" ht="12.75" customHeight="1" x14ac:dyDescent="0.2">
      <c r="E467" s="378"/>
      <c r="F467" s="378"/>
      <c r="G467" s="378"/>
      <c r="H467" s="378"/>
      <c r="K467" s="378"/>
      <c r="M467" s="378"/>
      <c r="O467" s="378"/>
      <c r="S467" s="378"/>
      <c r="T467" s="378"/>
      <c r="U467" s="378"/>
    </row>
    <row r="468" spans="2:21" ht="12.75" customHeight="1" x14ac:dyDescent="0.2">
      <c r="C468" s="41" t="s">
        <v>314</v>
      </c>
      <c r="D468" s="72"/>
      <c r="E468" s="378"/>
      <c r="F468" s="378"/>
      <c r="G468" s="378"/>
      <c r="H468" s="378"/>
      <c r="K468" s="378"/>
      <c r="M468" s="378"/>
      <c r="O468" s="378"/>
      <c r="S468" s="378"/>
      <c r="T468" s="378"/>
      <c r="U468" s="378"/>
    </row>
    <row r="469" spans="2:21" ht="12.75" customHeight="1" x14ac:dyDescent="0.2">
      <c r="B469" s="555">
        <v>100</v>
      </c>
      <c r="C469" s="42">
        <v>50110</v>
      </c>
      <c r="D469" s="43" t="s">
        <v>36</v>
      </c>
      <c r="E469" s="229">
        <f>'102'!H374</f>
        <v>0</v>
      </c>
      <c r="F469" s="229">
        <f>'102'!K372</f>
        <v>0</v>
      </c>
      <c r="G469" s="229">
        <f>'102'!N372</f>
        <v>0</v>
      </c>
      <c r="H469" s="229">
        <f>'102'!R372</f>
        <v>0</v>
      </c>
      <c r="I469" s="229" t="e">
        <f>#REF!-G469</f>
        <v>#REF!</v>
      </c>
      <c r="J469" s="229">
        <f t="shared" ref="J469:J476" si="169">H469-G469</f>
        <v>0</v>
      </c>
      <c r="K469" s="229" t="e">
        <f>'102'!#REF!</f>
        <v>#REF!</v>
      </c>
      <c r="L469" s="229" t="e">
        <f t="shared" ref="L469:L476" si="170">K469-H469</f>
        <v>#REF!</v>
      </c>
      <c r="M469" s="229" t="e">
        <f>'102'!#REF!</f>
        <v>#REF!</v>
      </c>
      <c r="N469" s="229" t="e">
        <f t="shared" ref="N469:N476" si="171">M469-H469</f>
        <v>#REF!</v>
      </c>
      <c r="O469" s="229">
        <f>'102'!Z372</f>
        <v>0</v>
      </c>
      <c r="P469" s="229">
        <f t="shared" ref="P469:P476" si="172">O469-H469</f>
        <v>0</v>
      </c>
      <c r="S469" s="229" t="e">
        <f>'102'!#REF!</f>
        <v>#REF!</v>
      </c>
      <c r="T469" s="229" t="e">
        <f>'102'!#REF!</f>
        <v>#REF!</v>
      </c>
      <c r="U469" s="229" t="e">
        <f>'102'!#REF!</f>
        <v>#REF!</v>
      </c>
    </row>
    <row r="470" spans="2:21" ht="12.75" customHeight="1" x14ac:dyDescent="0.2">
      <c r="B470" s="555">
        <v>300</v>
      </c>
      <c r="C470" s="42">
        <v>53350</v>
      </c>
      <c r="D470" s="43" t="s">
        <v>436</v>
      </c>
      <c r="E470" s="378">
        <v>10000</v>
      </c>
      <c r="F470" s="378">
        <v>0</v>
      </c>
      <c r="G470" s="378">
        <v>0</v>
      </c>
      <c r="H470" s="378">
        <v>0</v>
      </c>
      <c r="I470" s="229" t="e">
        <f>#REF!-G470</f>
        <v>#REF!</v>
      </c>
      <c r="J470" s="229">
        <f t="shared" si="169"/>
        <v>0</v>
      </c>
      <c r="K470" s="378">
        <v>0</v>
      </c>
      <c r="L470" s="229">
        <f t="shared" si="170"/>
        <v>0</v>
      </c>
      <c r="M470" s="378">
        <v>0</v>
      </c>
      <c r="N470" s="229">
        <f t="shared" si="171"/>
        <v>0</v>
      </c>
      <c r="O470" s="378">
        <v>0</v>
      </c>
      <c r="P470" s="229">
        <f t="shared" si="172"/>
        <v>0</v>
      </c>
      <c r="S470" s="378">
        <v>0</v>
      </c>
      <c r="T470" s="378">
        <v>0</v>
      </c>
      <c r="U470" s="378">
        <v>0</v>
      </c>
    </row>
    <row r="471" spans="2:21" ht="12.75" customHeight="1" x14ac:dyDescent="0.2">
      <c r="B471" s="555">
        <v>500</v>
      </c>
      <c r="C471" s="42">
        <v>55520</v>
      </c>
      <c r="D471" s="43" t="s">
        <v>431</v>
      </c>
      <c r="E471" s="378">
        <v>20000</v>
      </c>
      <c r="F471" s="378">
        <v>0</v>
      </c>
      <c r="G471" s="378">
        <v>0</v>
      </c>
      <c r="H471" s="378">
        <v>0</v>
      </c>
      <c r="I471" s="229" t="e">
        <f>#REF!-G471</f>
        <v>#REF!</v>
      </c>
      <c r="J471" s="229">
        <f t="shared" si="169"/>
        <v>0</v>
      </c>
      <c r="K471" s="378">
        <v>0</v>
      </c>
      <c r="L471" s="229">
        <f t="shared" si="170"/>
        <v>0</v>
      </c>
      <c r="M471" s="378">
        <v>0</v>
      </c>
      <c r="N471" s="229">
        <f t="shared" si="171"/>
        <v>0</v>
      </c>
      <c r="O471" s="378">
        <v>0</v>
      </c>
      <c r="P471" s="229">
        <f t="shared" si="172"/>
        <v>0</v>
      </c>
      <c r="S471" s="378">
        <v>0</v>
      </c>
      <c r="T471" s="378">
        <v>0</v>
      </c>
      <c r="U471" s="378">
        <v>0</v>
      </c>
    </row>
    <row r="472" spans="2:21" ht="12.75" customHeight="1" x14ac:dyDescent="0.2">
      <c r="B472" s="555">
        <v>600</v>
      </c>
      <c r="C472" s="42">
        <v>56662</v>
      </c>
      <c r="D472" s="43" t="s">
        <v>623</v>
      </c>
      <c r="E472" s="378">
        <v>1900000</v>
      </c>
      <c r="F472" s="378">
        <v>0</v>
      </c>
      <c r="G472" s="378">
        <v>0</v>
      </c>
      <c r="H472" s="378">
        <v>0</v>
      </c>
      <c r="I472" s="229" t="e">
        <f>#REF!-G472</f>
        <v>#REF!</v>
      </c>
      <c r="J472" s="229">
        <f t="shared" si="169"/>
        <v>0</v>
      </c>
      <c r="K472" s="378">
        <v>0</v>
      </c>
      <c r="L472" s="229">
        <f t="shared" si="170"/>
        <v>0</v>
      </c>
      <c r="M472" s="378">
        <v>0</v>
      </c>
      <c r="N472" s="229">
        <f t="shared" si="171"/>
        <v>0</v>
      </c>
      <c r="O472" s="378">
        <v>0</v>
      </c>
      <c r="P472" s="229">
        <f t="shared" si="172"/>
        <v>0</v>
      </c>
      <c r="S472" s="378">
        <v>0</v>
      </c>
      <c r="T472" s="378">
        <v>0</v>
      </c>
      <c r="U472" s="378">
        <v>0</v>
      </c>
    </row>
    <row r="473" spans="2:21" ht="12.75" customHeight="1" x14ac:dyDescent="0.2">
      <c r="B473" s="555">
        <v>600</v>
      </c>
      <c r="C473" s="42">
        <v>56677</v>
      </c>
      <c r="D473" s="43" t="s">
        <v>405</v>
      </c>
      <c r="E473" s="378">
        <v>0</v>
      </c>
      <c r="F473" s="378">
        <v>0</v>
      </c>
      <c r="G473" s="378">
        <v>0</v>
      </c>
      <c r="H473" s="378">
        <v>0</v>
      </c>
      <c r="I473" s="229" t="e">
        <f>#REF!-G473</f>
        <v>#REF!</v>
      </c>
      <c r="J473" s="229">
        <f t="shared" si="169"/>
        <v>0</v>
      </c>
      <c r="K473" s="378">
        <v>0</v>
      </c>
      <c r="L473" s="229">
        <f t="shared" si="170"/>
        <v>0</v>
      </c>
      <c r="M473" s="378">
        <v>0</v>
      </c>
      <c r="N473" s="229">
        <f t="shared" si="171"/>
        <v>0</v>
      </c>
      <c r="O473" s="378">
        <v>0</v>
      </c>
      <c r="P473" s="229">
        <f t="shared" si="172"/>
        <v>0</v>
      </c>
      <c r="S473" s="378">
        <v>0</v>
      </c>
      <c r="T473" s="378">
        <v>0</v>
      </c>
      <c r="U473" s="378">
        <v>0</v>
      </c>
    </row>
    <row r="474" spans="2:21" ht="12.75" customHeight="1" x14ac:dyDescent="0.2">
      <c r="B474" s="555">
        <v>600</v>
      </c>
      <c r="C474" s="42">
        <v>56694</v>
      </c>
      <c r="D474" s="43" t="s">
        <v>33</v>
      </c>
      <c r="E474" s="378">
        <v>30000</v>
      </c>
      <c r="F474" s="378">
        <v>0</v>
      </c>
      <c r="G474" s="378">
        <v>0</v>
      </c>
      <c r="H474" s="378">
        <v>0</v>
      </c>
      <c r="I474" s="229" t="e">
        <f>#REF!-G474</f>
        <v>#REF!</v>
      </c>
      <c r="J474" s="229">
        <f t="shared" si="169"/>
        <v>0</v>
      </c>
      <c r="K474" s="378">
        <v>0</v>
      </c>
      <c r="L474" s="229">
        <f t="shared" si="170"/>
        <v>0</v>
      </c>
      <c r="M474" s="378">
        <v>0</v>
      </c>
      <c r="N474" s="229">
        <f t="shared" si="171"/>
        <v>0</v>
      </c>
      <c r="O474" s="378">
        <v>0</v>
      </c>
      <c r="P474" s="229">
        <f t="shared" si="172"/>
        <v>0</v>
      </c>
      <c r="S474" s="378">
        <v>0</v>
      </c>
      <c r="T474" s="378">
        <v>0</v>
      </c>
      <c r="U474" s="378">
        <v>0</v>
      </c>
    </row>
    <row r="475" spans="2:21" ht="12.75" customHeight="1" x14ac:dyDescent="0.2">
      <c r="B475" s="154">
        <v>600</v>
      </c>
      <c r="C475" s="68">
        <v>56695</v>
      </c>
      <c r="D475" s="45" t="s">
        <v>650</v>
      </c>
      <c r="E475" s="496">
        <v>20000</v>
      </c>
      <c r="F475" s="496">
        <v>0</v>
      </c>
      <c r="G475" s="496">
        <v>0</v>
      </c>
      <c r="H475" s="496">
        <v>0</v>
      </c>
      <c r="I475" s="497" t="e">
        <f>#REF!-G475</f>
        <v>#REF!</v>
      </c>
      <c r="J475" s="497">
        <f t="shared" si="169"/>
        <v>0</v>
      </c>
      <c r="K475" s="496">
        <v>0</v>
      </c>
      <c r="L475" s="497">
        <f t="shared" si="170"/>
        <v>0</v>
      </c>
      <c r="M475" s="496">
        <v>0</v>
      </c>
      <c r="N475" s="497">
        <f t="shared" si="171"/>
        <v>0</v>
      </c>
      <c r="O475" s="496">
        <v>0</v>
      </c>
      <c r="P475" s="497">
        <f t="shared" si="172"/>
        <v>0</v>
      </c>
      <c r="Q475" s="497"/>
      <c r="R475" s="497"/>
      <c r="S475" s="496">
        <v>0</v>
      </c>
      <c r="T475" s="496">
        <v>0</v>
      </c>
      <c r="U475" s="496">
        <v>0</v>
      </c>
    </row>
    <row r="476" spans="2:21" ht="12.75" customHeight="1" x14ac:dyDescent="0.2">
      <c r="E476" s="378">
        <v>2993036</v>
      </c>
      <c r="F476" s="378">
        <f>SUM(F469:F475)</f>
        <v>0</v>
      </c>
      <c r="G476" s="378">
        <f>SUM(G469:G475)</f>
        <v>0</v>
      </c>
      <c r="H476" s="378">
        <f>SUM(H469:H475)</f>
        <v>0</v>
      </c>
      <c r="I476" s="229" t="e">
        <f>#REF!-G476</f>
        <v>#REF!</v>
      </c>
      <c r="J476" s="229">
        <f t="shared" si="169"/>
        <v>0</v>
      </c>
      <c r="K476" s="378" t="e">
        <f>SUM(K469:K475)</f>
        <v>#REF!</v>
      </c>
      <c r="L476" s="229" t="e">
        <f t="shared" si="170"/>
        <v>#REF!</v>
      </c>
      <c r="M476" s="378" t="e">
        <f>SUM(M469:M475)</f>
        <v>#REF!</v>
      </c>
      <c r="N476" s="229" t="e">
        <f t="shared" si="171"/>
        <v>#REF!</v>
      </c>
      <c r="O476" s="378">
        <f>SUM(O469:O475)</f>
        <v>0</v>
      </c>
      <c r="P476" s="229">
        <f t="shared" si="172"/>
        <v>0</v>
      </c>
      <c r="S476" s="378" t="e">
        <f>SUM(S469:S475)</f>
        <v>#REF!</v>
      </c>
      <c r="T476" s="378" t="e">
        <f>SUM(T469:T475)</f>
        <v>#REF!</v>
      </c>
      <c r="U476" s="378" t="e">
        <f>SUM(U469:U475)</f>
        <v>#REF!</v>
      </c>
    </row>
    <row r="477" spans="2:21" ht="12.75" customHeight="1" x14ac:dyDescent="0.2">
      <c r="C477" s="41" t="s">
        <v>315</v>
      </c>
      <c r="E477" s="378"/>
      <c r="F477" s="378"/>
      <c r="G477" s="378"/>
      <c r="H477" s="378"/>
      <c r="K477" s="378"/>
      <c r="M477" s="378"/>
      <c r="O477" s="378"/>
      <c r="S477" s="378"/>
      <c r="T477" s="378"/>
      <c r="U477" s="378"/>
    </row>
    <row r="478" spans="2:21" ht="12.75" customHeight="1" x14ac:dyDescent="0.2">
      <c r="C478" s="50" t="s">
        <v>316</v>
      </c>
      <c r="E478" s="378"/>
      <c r="F478" s="378"/>
      <c r="G478" s="378"/>
      <c r="H478" s="378"/>
      <c r="K478" s="378"/>
      <c r="M478" s="378"/>
      <c r="O478" s="378"/>
      <c r="S478" s="378"/>
      <c r="T478" s="378"/>
      <c r="U478" s="378"/>
    </row>
    <row r="479" spans="2:21" ht="12.75" customHeight="1" x14ac:dyDescent="0.2">
      <c r="B479" s="555">
        <v>100</v>
      </c>
      <c r="C479" s="51" t="s">
        <v>317</v>
      </c>
      <c r="D479" s="52" t="s">
        <v>339</v>
      </c>
      <c r="E479" s="378">
        <f t="shared" ref="E479:H479" si="173">SUMIF($B$469:$B$475,$B479,E$469:E$475)</f>
        <v>0</v>
      </c>
      <c r="F479" s="378">
        <f t="shared" si="173"/>
        <v>0</v>
      </c>
      <c r="G479" s="378">
        <f t="shared" si="173"/>
        <v>0</v>
      </c>
      <c r="H479" s="378">
        <f t="shared" si="173"/>
        <v>0</v>
      </c>
      <c r="I479" s="229" t="e">
        <f>#REF!-G479</f>
        <v>#REF!</v>
      </c>
      <c r="J479" s="229">
        <f t="shared" ref="J479:J486" si="174">H479-G479</f>
        <v>0</v>
      </c>
      <c r="K479" s="378" t="e">
        <f t="shared" ref="K479:U485" si="175">SUMIF($B$469:$B$475,$B479,K$469:K$475)</f>
        <v>#REF!</v>
      </c>
      <c r="L479" s="229" t="e">
        <f t="shared" ref="L479:L486" si="176">K479-H479</f>
        <v>#REF!</v>
      </c>
      <c r="M479" s="378" t="e">
        <f t="shared" si="175"/>
        <v>#REF!</v>
      </c>
      <c r="N479" s="229" t="e">
        <f t="shared" ref="N479:N486" si="177">M479-H479</f>
        <v>#REF!</v>
      </c>
      <c r="O479" s="378">
        <f t="shared" si="175"/>
        <v>0</v>
      </c>
      <c r="P479" s="229">
        <f t="shared" ref="P479:P486" si="178">O479-H479</f>
        <v>0</v>
      </c>
      <c r="S479" s="378" t="e">
        <f t="shared" si="175"/>
        <v>#REF!</v>
      </c>
      <c r="T479" s="378" t="e">
        <f t="shared" si="175"/>
        <v>#REF!</v>
      </c>
      <c r="U479" s="378" t="e">
        <f t="shared" si="175"/>
        <v>#REF!</v>
      </c>
    </row>
    <row r="480" spans="2:21" ht="12.75" customHeight="1" x14ac:dyDescent="0.2">
      <c r="B480" s="555">
        <v>101</v>
      </c>
      <c r="C480" s="51">
        <v>50130</v>
      </c>
      <c r="D480" s="52" t="s">
        <v>37</v>
      </c>
      <c r="E480" s="378">
        <f t="shared" ref="E480:H485" si="179">SUMIF($B$469:$B$475,$B480,E$469:E$475)</f>
        <v>0</v>
      </c>
      <c r="F480" s="378">
        <f t="shared" si="179"/>
        <v>0</v>
      </c>
      <c r="G480" s="378">
        <f t="shared" si="179"/>
        <v>0</v>
      </c>
      <c r="H480" s="378">
        <f t="shared" si="179"/>
        <v>0</v>
      </c>
      <c r="I480" s="229" t="e">
        <f>#REF!-G480</f>
        <v>#REF!</v>
      </c>
      <c r="J480" s="229">
        <f t="shared" si="174"/>
        <v>0</v>
      </c>
      <c r="K480" s="378">
        <f t="shared" si="175"/>
        <v>0</v>
      </c>
      <c r="L480" s="229">
        <f t="shared" si="176"/>
        <v>0</v>
      </c>
      <c r="M480" s="378">
        <f t="shared" si="175"/>
        <v>0</v>
      </c>
      <c r="N480" s="229">
        <f t="shared" si="177"/>
        <v>0</v>
      </c>
      <c r="O480" s="378">
        <f t="shared" si="175"/>
        <v>0</v>
      </c>
      <c r="P480" s="229">
        <f t="shared" si="178"/>
        <v>0</v>
      </c>
      <c r="S480" s="378">
        <f t="shared" si="175"/>
        <v>0</v>
      </c>
      <c r="T480" s="378">
        <f t="shared" si="175"/>
        <v>0</v>
      </c>
      <c r="U480" s="378">
        <f t="shared" si="175"/>
        <v>0</v>
      </c>
    </row>
    <row r="481" spans="2:21" ht="12.75" customHeight="1" x14ac:dyDescent="0.2">
      <c r="B481" s="555">
        <v>200</v>
      </c>
      <c r="C481" s="51">
        <v>52000</v>
      </c>
      <c r="D481" s="52" t="s">
        <v>373</v>
      </c>
      <c r="E481" s="378">
        <f t="shared" si="179"/>
        <v>0</v>
      </c>
      <c r="F481" s="378">
        <f t="shared" si="179"/>
        <v>0</v>
      </c>
      <c r="G481" s="378">
        <f t="shared" si="179"/>
        <v>0</v>
      </c>
      <c r="H481" s="378">
        <f t="shared" si="179"/>
        <v>0</v>
      </c>
      <c r="I481" s="229" t="e">
        <f>#REF!-G481</f>
        <v>#REF!</v>
      </c>
      <c r="J481" s="229">
        <f t="shared" si="174"/>
        <v>0</v>
      </c>
      <c r="K481" s="378">
        <f t="shared" si="175"/>
        <v>0</v>
      </c>
      <c r="L481" s="229">
        <f t="shared" si="176"/>
        <v>0</v>
      </c>
      <c r="M481" s="378">
        <f t="shared" si="175"/>
        <v>0</v>
      </c>
      <c r="N481" s="229">
        <f t="shared" si="177"/>
        <v>0</v>
      </c>
      <c r="O481" s="378">
        <f t="shared" si="175"/>
        <v>0</v>
      </c>
      <c r="P481" s="229">
        <f t="shared" si="178"/>
        <v>0</v>
      </c>
      <c r="S481" s="378">
        <f t="shared" si="175"/>
        <v>0</v>
      </c>
      <c r="T481" s="378">
        <f t="shared" si="175"/>
        <v>0</v>
      </c>
      <c r="U481" s="378">
        <f t="shared" si="175"/>
        <v>0</v>
      </c>
    </row>
    <row r="482" spans="2:21" ht="12.75" customHeight="1" x14ac:dyDescent="0.2">
      <c r="B482" s="555">
        <v>300</v>
      </c>
      <c r="C482" s="51" t="s">
        <v>86</v>
      </c>
      <c r="D482" s="52" t="s">
        <v>311</v>
      </c>
      <c r="E482" s="378">
        <f t="shared" si="179"/>
        <v>10000</v>
      </c>
      <c r="F482" s="378">
        <f t="shared" si="179"/>
        <v>0</v>
      </c>
      <c r="G482" s="378">
        <f t="shared" si="179"/>
        <v>0</v>
      </c>
      <c r="H482" s="378">
        <f t="shared" si="179"/>
        <v>0</v>
      </c>
      <c r="I482" s="229" t="e">
        <f>#REF!-G482</f>
        <v>#REF!</v>
      </c>
      <c r="J482" s="229">
        <f t="shared" si="174"/>
        <v>0</v>
      </c>
      <c r="K482" s="378">
        <f t="shared" si="175"/>
        <v>0</v>
      </c>
      <c r="L482" s="229">
        <f t="shared" si="176"/>
        <v>0</v>
      </c>
      <c r="M482" s="378">
        <f t="shared" si="175"/>
        <v>0</v>
      </c>
      <c r="N482" s="229">
        <f t="shared" si="177"/>
        <v>0</v>
      </c>
      <c r="O482" s="378">
        <f t="shared" si="175"/>
        <v>0</v>
      </c>
      <c r="P482" s="229">
        <f t="shared" si="178"/>
        <v>0</v>
      </c>
      <c r="S482" s="378">
        <f t="shared" si="175"/>
        <v>0</v>
      </c>
      <c r="T482" s="378">
        <f t="shared" si="175"/>
        <v>0</v>
      </c>
      <c r="U482" s="378">
        <f t="shared" si="175"/>
        <v>0</v>
      </c>
    </row>
    <row r="483" spans="2:21" ht="12.75" customHeight="1" x14ac:dyDescent="0.2">
      <c r="B483" s="555">
        <v>400</v>
      </c>
      <c r="C483" s="51" t="s">
        <v>574</v>
      </c>
      <c r="D483" s="52" t="s">
        <v>239</v>
      </c>
      <c r="E483" s="378">
        <f t="shared" si="179"/>
        <v>0</v>
      </c>
      <c r="F483" s="378">
        <f t="shared" si="179"/>
        <v>0</v>
      </c>
      <c r="G483" s="378">
        <f t="shared" si="179"/>
        <v>0</v>
      </c>
      <c r="H483" s="378">
        <f t="shared" si="179"/>
        <v>0</v>
      </c>
      <c r="I483" s="229" t="e">
        <f>#REF!-G483</f>
        <v>#REF!</v>
      </c>
      <c r="J483" s="229">
        <f t="shared" si="174"/>
        <v>0</v>
      </c>
      <c r="K483" s="378">
        <f t="shared" si="175"/>
        <v>0</v>
      </c>
      <c r="L483" s="229">
        <f t="shared" si="176"/>
        <v>0</v>
      </c>
      <c r="M483" s="378">
        <f t="shared" si="175"/>
        <v>0</v>
      </c>
      <c r="N483" s="229">
        <f t="shared" si="177"/>
        <v>0</v>
      </c>
      <c r="O483" s="378">
        <f t="shared" si="175"/>
        <v>0</v>
      </c>
      <c r="P483" s="229">
        <f t="shared" si="178"/>
        <v>0</v>
      </c>
      <c r="S483" s="378">
        <f t="shared" si="175"/>
        <v>0</v>
      </c>
      <c r="T483" s="378">
        <f t="shared" si="175"/>
        <v>0</v>
      </c>
      <c r="U483" s="378">
        <f t="shared" si="175"/>
        <v>0</v>
      </c>
    </row>
    <row r="484" spans="2:21" ht="12.75" customHeight="1" x14ac:dyDescent="0.2">
      <c r="B484" s="555">
        <v>500</v>
      </c>
      <c r="C484" s="51" t="s">
        <v>132</v>
      </c>
      <c r="D484" s="52" t="s">
        <v>340</v>
      </c>
      <c r="E484" s="378">
        <f t="shared" si="179"/>
        <v>20000</v>
      </c>
      <c r="F484" s="378">
        <f t="shared" si="179"/>
        <v>0</v>
      </c>
      <c r="G484" s="378">
        <f t="shared" si="179"/>
        <v>0</v>
      </c>
      <c r="H484" s="378">
        <f t="shared" si="179"/>
        <v>0</v>
      </c>
      <c r="I484" s="229" t="e">
        <f>#REF!-G484</f>
        <v>#REF!</v>
      </c>
      <c r="J484" s="229">
        <f t="shared" si="174"/>
        <v>0</v>
      </c>
      <c r="K484" s="378">
        <f t="shared" si="175"/>
        <v>0</v>
      </c>
      <c r="L484" s="229">
        <f t="shared" si="176"/>
        <v>0</v>
      </c>
      <c r="M484" s="378">
        <f t="shared" si="175"/>
        <v>0</v>
      </c>
      <c r="N484" s="229">
        <f t="shared" si="177"/>
        <v>0</v>
      </c>
      <c r="O484" s="378">
        <f t="shared" si="175"/>
        <v>0</v>
      </c>
      <c r="P484" s="229">
        <f t="shared" si="178"/>
        <v>0</v>
      </c>
      <c r="S484" s="378">
        <f t="shared" si="175"/>
        <v>0</v>
      </c>
      <c r="T484" s="378">
        <f t="shared" si="175"/>
        <v>0</v>
      </c>
      <c r="U484" s="378">
        <f t="shared" si="175"/>
        <v>0</v>
      </c>
    </row>
    <row r="485" spans="2:21" ht="12.75" customHeight="1" x14ac:dyDescent="0.2">
      <c r="B485" s="154">
        <v>600</v>
      </c>
      <c r="C485" s="75" t="s">
        <v>341</v>
      </c>
      <c r="D485" s="53" t="s">
        <v>342</v>
      </c>
      <c r="E485" s="496">
        <f t="shared" si="179"/>
        <v>1950000</v>
      </c>
      <c r="F485" s="496">
        <f t="shared" si="179"/>
        <v>0</v>
      </c>
      <c r="G485" s="496">
        <f t="shared" si="179"/>
        <v>0</v>
      </c>
      <c r="H485" s="496">
        <f t="shared" si="179"/>
        <v>0</v>
      </c>
      <c r="I485" s="497" t="e">
        <f>#REF!-G485</f>
        <v>#REF!</v>
      </c>
      <c r="J485" s="497">
        <f t="shared" si="174"/>
        <v>0</v>
      </c>
      <c r="K485" s="496">
        <f t="shared" si="175"/>
        <v>0</v>
      </c>
      <c r="L485" s="497">
        <f t="shared" si="176"/>
        <v>0</v>
      </c>
      <c r="M485" s="496">
        <f t="shared" si="175"/>
        <v>0</v>
      </c>
      <c r="N485" s="497">
        <f t="shared" si="177"/>
        <v>0</v>
      </c>
      <c r="O485" s="496">
        <f t="shared" si="175"/>
        <v>0</v>
      </c>
      <c r="P485" s="497">
        <f t="shared" si="178"/>
        <v>0</v>
      </c>
      <c r="Q485" s="497"/>
      <c r="R485" s="497"/>
      <c r="S485" s="496">
        <f t="shared" si="175"/>
        <v>0</v>
      </c>
      <c r="T485" s="496">
        <f t="shared" si="175"/>
        <v>0</v>
      </c>
      <c r="U485" s="496">
        <f t="shared" si="175"/>
        <v>0</v>
      </c>
    </row>
    <row r="486" spans="2:21" ht="12.75" customHeight="1" x14ac:dyDescent="0.2">
      <c r="D486" s="48" t="s">
        <v>70</v>
      </c>
      <c r="E486" s="378">
        <v>2993036</v>
      </c>
      <c r="F486" s="378">
        <f>SUM(F479:F485)</f>
        <v>0</v>
      </c>
      <c r="G486" s="378">
        <f>SUM(G479:G485)</f>
        <v>0</v>
      </c>
      <c r="H486" s="378">
        <f>SUM(H479:H485)</f>
        <v>0</v>
      </c>
      <c r="I486" s="229" t="e">
        <f>#REF!-G486</f>
        <v>#REF!</v>
      </c>
      <c r="J486" s="229">
        <f t="shared" si="174"/>
        <v>0</v>
      </c>
      <c r="K486" s="378" t="e">
        <f>SUM(K479:K485)</f>
        <v>#REF!</v>
      </c>
      <c r="L486" s="229" t="e">
        <f t="shared" si="176"/>
        <v>#REF!</v>
      </c>
      <c r="M486" s="378" t="e">
        <f>SUM(M479:M485)</f>
        <v>#REF!</v>
      </c>
      <c r="N486" s="229" t="e">
        <f t="shared" si="177"/>
        <v>#REF!</v>
      </c>
      <c r="O486" s="378">
        <f>SUM(O479:O485)</f>
        <v>0</v>
      </c>
      <c r="P486" s="229">
        <f t="shared" si="178"/>
        <v>0</v>
      </c>
      <c r="S486" s="378" t="e">
        <f>SUM(S479:S485)</f>
        <v>#REF!</v>
      </c>
      <c r="T486" s="378" t="e">
        <f>SUM(T479:T485)</f>
        <v>#REF!</v>
      </c>
      <c r="U486" s="378" t="e">
        <f>SUM(U479:U485)</f>
        <v>#REF!</v>
      </c>
    </row>
    <row r="487" spans="2:21" ht="12.75" customHeight="1" x14ac:dyDescent="0.2">
      <c r="E487" s="378"/>
      <c r="F487" s="378"/>
      <c r="G487" s="378"/>
      <c r="H487" s="378"/>
      <c r="I487" s="530"/>
      <c r="J487" s="530"/>
      <c r="K487" s="378"/>
      <c r="L487" s="530"/>
      <c r="M487" s="378"/>
      <c r="N487" s="530"/>
      <c r="O487" s="378"/>
      <c r="P487" s="530"/>
      <c r="Q487" s="530"/>
      <c r="R487" s="530"/>
      <c r="S487" s="378"/>
      <c r="T487" s="378"/>
      <c r="U487" s="378"/>
    </row>
    <row r="488" spans="2:21" ht="12.75" customHeight="1" x14ac:dyDescent="0.2">
      <c r="E488" s="378"/>
      <c r="F488" s="378"/>
      <c r="G488" s="378"/>
      <c r="H488" s="378"/>
      <c r="K488" s="378"/>
      <c r="M488" s="378"/>
      <c r="O488" s="378"/>
      <c r="S488" s="378"/>
      <c r="T488" s="378"/>
      <c r="U488" s="378"/>
    </row>
    <row r="489" spans="2:21" ht="12.75" customHeight="1" x14ac:dyDescent="0.2">
      <c r="E489" s="378"/>
      <c r="F489" s="378"/>
      <c r="G489" s="378"/>
      <c r="H489" s="378"/>
      <c r="K489" s="378"/>
      <c r="M489" s="378"/>
      <c r="O489" s="378"/>
      <c r="S489" s="378"/>
      <c r="T489" s="378"/>
      <c r="U489" s="378"/>
    </row>
    <row r="490" spans="2:21" ht="12.75" customHeight="1" x14ac:dyDescent="0.2">
      <c r="E490" s="378"/>
      <c r="F490" s="378"/>
      <c r="G490" s="378"/>
      <c r="H490" s="378"/>
      <c r="K490" s="378"/>
      <c r="M490" s="378"/>
      <c r="O490" s="378"/>
      <c r="S490" s="378"/>
      <c r="T490" s="378"/>
      <c r="U490" s="378"/>
    </row>
    <row r="491" spans="2:21" ht="12.75" customHeight="1" x14ac:dyDescent="0.2">
      <c r="E491" s="378"/>
      <c r="F491" s="378"/>
      <c r="G491" s="378"/>
      <c r="H491" s="378"/>
      <c r="K491" s="378"/>
      <c r="M491" s="378"/>
      <c r="O491" s="378"/>
      <c r="S491" s="378"/>
      <c r="T491" s="378"/>
      <c r="U491" s="378"/>
    </row>
    <row r="492" spans="2:21" ht="12.75" customHeight="1" x14ac:dyDescent="0.2">
      <c r="D492" s="54" t="s">
        <v>123</v>
      </c>
      <c r="E492" s="505" t="s">
        <v>784</v>
      </c>
      <c r="F492" s="506" t="s">
        <v>783</v>
      </c>
      <c r="G492" s="505" t="s">
        <v>1035</v>
      </c>
      <c r="H492" s="506" t="s">
        <v>1130</v>
      </c>
      <c r="K492" s="506" t="s">
        <v>1130</v>
      </c>
      <c r="M492" s="506" t="s">
        <v>1130</v>
      </c>
      <c r="O492" s="506" t="s">
        <v>1130</v>
      </c>
      <c r="S492" s="506" t="s">
        <v>1130</v>
      </c>
      <c r="T492" s="506" t="s">
        <v>1130</v>
      </c>
      <c r="U492" s="506" t="s">
        <v>1130</v>
      </c>
    </row>
    <row r="493" spans="2:21" ht="27.75" customHeight="1" x14ac:dyDescent="0.25">
      <c r="D493" s="55" t="s">
        <v>577</v>
      </c>
      <c r="E493" s="515" t="s">
        <v>412</v>
      </c>
      <c r="F493" s="516" t="s">
        <v>412</v>
      </c>
      <c r="G493" s="515" t="s">
        <v>412</v>
      </c>
      <c r="H493" s="516" t="s">
        <v>1457</v>
      </c>
      <c r="K493" s="516" t="s">
        <v>1457</v>
      </c>
      <c r="M493" s="516" t="s">
        <v>1457</v>
      </c>
      <c r="O493" s="516" t="s">
        <v>1457</v>
      </c>
      <c r="S493" s="516" t="s">
        <v>1457</v>
      </c>
      <c r="T493" s="516" t="s">
        <v>1457</v>
      </c>
      <c r="U493" s="516" t="s">
        <v>1457</v>
      </c>
    </row>
    <row r="494" spans="2:21" ht="12.75" customHeight="1" x14ac:dyDescent="0.2">
      <c r="D494" s="57" t="s">
        <v>324</v>
      </c>
      <c r="E494" s="229">
        <v>15</v>
      </c>
      <c r="F494" s="393">
        <v>0</v>
      </c>
      <c r="G494" s="393">
        <v>0</v>
      </c>
      <c r="H494" s="393">
        <v>0</v>
      </c>
      <c r="K494" s="393">
        <v>0</v>
      </c>
      <c r="M494" s="393">
        <v>0</v>
      </c>
      <c r="O494" s="393">
        <v>0</v>
      </c>
      <c r="S494" s="393">
        <v>0</v>
      </c>
      <c r="T494" s="393">
        <v>0</v>
      </c>
      <c r="U494" s="393">
        <v>0</v>
      </c>
    </row>
    <row r="495" spans="2:21" ht="12.75" customHeight="1" x14ac:dyDescent="0.2">
      <c r="D495" s="57" t="s">
        <v>164</v>
      </c>
      <c r="E495" s="229">
        <v>2400000</v>
      </c>
      <c r="F495" s="393">
        <v>0</v>
      </c>
      <c r="G495" s="393">
        <v>0</v>
      </c>
      <c r="H495" s="393">
        <v>0</v>
      </c>
      <c r="K495" s="393">
        <v>0</v>
      </c>
      <c r="M495" s="393">
        <v>0</v>
      </c>
      <c r="O495" s="393">
        <v>0</v>
      </c>
      <c r="S495" s="393">
        <v>0</v>
      </c>
      <c r="T495" s="393">
        <v>0</v>
      </c>
      <c r="U495" s="393">
        <v>0</v>
      </c>
    </row>
    <row r="496" spans="2:21" ht="12.75" customHeight="1" x14ac:dyDescent="0.2">
      <c r="D496" s="57" t="s">
        <v>624</v>
      </c>
      <c r="E496" s="229">
        <v>0</v>
      </c>
      <c r="F496" s="393">
        <v>0</v>
      </c>
      <c r="G496" s="393">
        <v>0</v>
      </c>
      <c r="H496" s="393">
        <v>0</v>
      </c>
      <c r="K496" s="393">
        <v>0</v>
      </c>
      <c r="M496" s="393">
        <v>0</v>
      </c>
      <c r="O496" s="393">
        <v>0</v>
      </c>
      <c r="S496" s="393">
        <v>0</v>
      </c>
      <c r="T496" s="393">
        <v>0</v>
      </c>
      <c r="U496" s="393">
        <v>0</v>
      </c>
    </row>
    <row r="497" spans="1:21" ht="12.75" customHeight="1" x14ac:dyDescent="0.2">
      <c r="D497" s="58"/>
      <c r="E497" s="228"/>
      <c r="F497" s="392"/>
      <c r="G497" s="392"/>
      <c r="H497" s="392"/>
      <c r="K497" s="392"/>
      <c r="M497" s="392"/>
      <c r="O497" s="392"/>
      <c r="S497" s="392"/>
      <c r="T497" s="392"/>
      <c r="U497" s="392"/>
    </row>
    <row r="498" spans="1:21" ht="12.75" customHeight="1" x14ac:dyDescent="0.25">
      <c r="D498" s="56" t="s">
        <v>625</v>
      </c>
      <c r="E498" s="228"/>
      <c r="F498" s="392"/>
      <c r="G498" s="392"/>
      <c r="H498" s="392"/>
      <c r="K498" s="392"/>
      <c r="M498" s="392"/>
      <c r="O498" s="392"/>
      <c r="S498" s="392"/>
      <c r="T498" s="392"/>
      <c r="U498" s="392"/>
    </row>
    <row r="499" spans="1:21" ht="14.25" customHeight="1" x14ac:dyDescent="0.2">
      <c r="D499" s="557" t="s">
        <v>997</v>
      </c>
      <c r="E499" s="531"/>
      <c r="F499" s="517"/>
      <c r="G499" s="517"/>
      <c r="H499" s="517"/>
      <c r="K499" s="517"/>
      <c r="M499" s="517"/>
      <c r="O499" s="517"/>
      <c r="S499" s="517"/>
      <c r="T499" s="517"/>
      <c r="U499" s="517"/>
    </row>
    <row r="500" spans="1:21" ht="12.75" customHeight="1" x14ac:dyDescent="0.2">
      <c r="D500" s="69"/>
      <c r="E500" s="510"/>
      <c r="F500" s="510"/>
      <c r="G500" s="510"/>
      <c r="H500" s="510"/>
      <c r="K500" s="510"/>
      <c r="M500" s="510"/>
      <c r="O500" s="510"/>
      <c r="S500" s="510"/>
      <c r="T500" s="510"/>
      <c r="U500" s="510"/>
    </row>
    <row r="501" spans="1:21" ht="15" x14ac:dyDescent="0.25">
      <c r="C501" s="379" t="s">
        <v>520</v>
      </c>
      <c r="D501" s="69"/>
      <c r="E501" s="378"/>
      <c r="F501" s="378"/>
      <c r="G501" s="378"/>
      <c r="H501" s="378"/>
      <c r="K501" s="378"/>
      <c r="M501" s="378"/>
      <c r="O501" s="378"/>
      <c r="S501" s="378"/>
      <c r="T501" s="378"/>
      <c r="U501" s="378"/>
    </row>
    <row r="502" spans="1:21" ht="12.75" customHeight="1" x14ac:dyDescent="0.2">
      <c r="E502" s="378"/>
      <c r="F502" s="378"/>
      <c r="G502" s="378"/>
      <c r="H502" s="378"/>
      <c r="K502" s="378"/>
      <c r="M502" s="378"/>
      <c r="O502" s="378"/>
      <c r="S502" s="378"/>
      <c r="T502" s="378"/>
      <c r="U502" s="378"/>
    </row>
    <row r="503" spans="1:21" ht="12.75" customHeight="1" x14ac:dyDescent="0.2">
      <c r="C503" s="41" t="s">
        <v>314</v>
      </c>
      <c r="D503" s="72"/>
      <c r="E503" s="378"/>
      <c r="F503" s="378"/>
      <c r="G503" s="378"/>
      <c r="H503" s="378"/>
      <c r="K503" s="378"/>
      <c r="M503" s="378"/>
      <c r="O503" s="378"/>
      <c r="S503" s="378"/>
      <c r="T503" s="378"/>
      <c r="U503" s="378"/>
    </row>
    <row r="504" spans="1:21" ht="12.75" customHeight="1" x14ac:dyDescent="0.2">
      <c r="A504" s="5">
        <v>11391010</v>
      </c>
      <c r="B504" s="555">
        <v>100</v>
      </c>
      <c r="C504" s="42">
        <v>50110</v>
      </c>
      <c r="D504" s="43" t="s">
        <v>36</v>
      </c>
      <c r="E504" s="229">
        <f>'102'!H395</f>
        <v>0</v>
      </c>
      <c r="F504" s="229">
        <f>'102'!K391</f>
        <v>725893</v>
      </c>
      <c r="G504" s="229">
        <f>'102'!N391</f>
        <v>741952</v>
      </c>
      <c r="H504" s="229">
        <f>'102'!R391</f>
        <v>789538</v>
      </c>
      <c r="I504" s="229" t="e">
        <f>#REF!-G504</f>
        <v>#REF!</v>
      </c>
      <c r="J504" s="229">
        <f t="shared" ref="J504:J517" si="180">H504-G504</f>
        <v>47586</v>
      </c>
      <c r="K504" s="229" t="e">
        <f>'102'!#REF!</f>
        <v>#REF!</v>
      </c>
      <c r="L504" s="229" t="e">
        <f t="shared" ref="L504:L517" si="181">K504-H504</f>
        <v>#REF!</v>
      </c>
      <c r="M504" s="229" t="e">
        <f>'102'!#REF!</f>
        <v>#REF!</v>
      </c>
      <c r="N504" s="229" t="e">
        <f t="shared" ref="N504:N517" si="182">M504-H504</f>
        <v>#REF!</v>
      </c>
      <c r="O504" s="229">
        <f>'102'!Z391</f>
        <v>733733</v>
      </c>
      <c r="P504" s="229">
        <f t="shared" ref="P504:P517" si="183">O504-H504</f>
        <v>-55805</v>
      </c>
      <c r="S504" s="229" t="e">
        <f>'102'!#REF!</f>
        <v>#REF!</v>
      </c>
      <c r="T504" s="229" t="e">
        <f>'102'!#REF!</f>
        <v>#REF!</v>
      </c>
      <c r="U504" s="229" t="e">
        <f>'102'!#REF!</f>
        <v>#REF!</v>
      </c>
    </row>
    <row r="505" spans="1:21" ht="12.75" customHeight="1" x14ac:dyDescent="0.2">
      <c r="A505" s="5">
        <v>11391010</v>
      </c>
      <c r="B505" s="555">
        <v>101</v>
      </c>
      <c r="C505" s="42">
        <v>50130</v>
      </c>
      <c r="D505" s="43" t="s">
        <v>37</v>
      </c>
      <c r="E505" s="378">
        <v>100</v>
      </c>
      <c r="F505" s="378">
        <v>100</v>
      </c>
      <c r="G505" s="378">
        <v>100</v>
      </c>
      <c r="H505" s="378">
        <v>100</v>
      </c>
      <c r="I505" s="229" t="e">
        <f>#REF!-G505</f>
        <v>#REF!</v>
      </c>
      <c r="J505" s="229">
        <f t="shared" si="180"/>
        <v>0</v>
      </c>
      <c r="K505" s="378">
        <v>100</v>
      </c>
      <c r="L505" s="229">
        <f t="shared" si="181"/>
        <v>0</v>
      </c>
      <c r="M505" s="378">
        <v>100</v>
      </c>
      <c r="N505" s="229">
        <f t="shared" si="182"/>
        <v>0</v>
      </c>
      <c r="O505" s="378">
        <v>100</v>
      </c>
      <c r="P505" s="229">
        <f t="shared" si="183"/>
        <v>0</v>
      </c>
      <c r="S505" s="378">
        <v>100</v>
      </c>
      <c r="T505" s="378">
        <v>100</v>
      </c>
      <c r="U505" s="378">
        <v>100</v>
      </c>
    </row>
    <row r="506" spans="1:21" ht="12.75" customHeight="1" x14ac:dyDescent="0.2">
      <c r="A506" s="5">
        <v>11391010</v>
      </c>
      <c r="B506" s="555">
        <v>101</v>
      </c>
      <c r="C506" s="42">
        <v>50132</v>
      </c>
      <c r="D506" s="43" t="s">
        <v>826</v>
      </c>
      <c r="E506" s="378">
        <v>0</v>
      </c>
      <c r="F506" s="378">
        <v>0</v>
      </c>
      <c r="G506" s="378">
        <v>0</v>
      </c>
      <c r="H506" s="378">
        <v>0</v>
      </c>
      <c r="I506" s="229" t="e">
        <f>#REF!-G506</f>
        <v>#REF!</v>
      </c>
      <c r="J506" s="229">
        <f t="shared" si="180"/>
        <v>0</v>
      </c>
      <c r="K506" s="378">
        <v>0</v>
      </c>
      <c r="L506" s="229">
        <f t="shared" si="181"/>
        <v>0</v>
      </c>
      <c r="M506" s="378">
        <v>0</v>
      </c>
      <c r="N506" s="229">
        <f t="shared" si="182"/>
        <v>0</v>
      </c>
      <c r="O506" s="378">
        <v>0</v>
      </c>
      <c r="P506" s="229">
        <f t="shared" si="183"/>
        <v>0</v>
      </c>
      <c r="S506" s="378">
        <v>0</v>
      </c>
      <c r="T506" s="378">
        <v>0</v>
      </c>
      <c r="U506" s="378">
        <v>0</v>
      </c>
    </row>
    <row r="507" spans="1:21" ht="12.75" customHeight="1" x14ac:dyDescent="0.2">
      <c r="A507" s="5">
        <v>11391010</v>
      </c>
      <c r="B507" s="555">
        <v>300</v>
      </c>
      <c r="C507" s="42">
        <v>53350</v>
      </c>
      <c r="D507" s="43" t="s">
        <v>521</v>
      </c>
      <c r="E507" s="378">
        <v>4000</v>
      </c>
      <c r="F507" s="378">
        <v>4000</v>
      </c>
      <c r="G507" s="378">
        <v>4000</v>
      </c>
      <c r="H507" s="378">
        <v>4000</v>
      </c>
      <c r="I507" s="229" t="e">
        <f>#REF!-G507</f>
        <v>#REF!</v>
      </c>
      <c r="J507" s="229">
        <f t="shared" si="180"/>
        <v>0</v>
      </c>
      <c r="K507" s="378">
        <v>4000</v>
      </c>
      <c r="L507" s="229">
        <f t="shared" si="181"/>
        <v>0</v>
      </c>
      <c r="M507" s="378">
        <v>4000</v>
      </c>
      <c r="N507" s="229">
        <f t="shared" si="182"/>
        <v>0</v>
      </c>
      <c r="O507" s="378">
        <v>4000</v>
      </c>
      <c r="P507" s="229">
        <f t="shared" si="183"/>
        <v>0</v>
      </c>
      <c r="S507" s="378">
        <v>4000</v>
      </c>
      <c r="T507" s="378">
        <v>4000</v>
      </c>
      <c r="U507" s="378">
        <v>4000</v>
      </c>
    </row>
    <row r="508" spans="1:21" ht="12.75" customHeight="1" x14ac:dyDescent="0.2">
      <c r="A508" s="5">
        <v>11391010</v>
      </c>
      <c r="B508" s="555">
        <v>500</v>
      </c>
      <c r="C508" s="42">
        <v>55520</v>
      </c>
      <c r="D508" s="43" t="s">
        <v>431</v>
      </c>
      <c r="E508" s="378">
        <v>975</v>
      </c>
      <c r="F508" s="378">
        <v>975</v>
      </c>
      <c r="G508" s="378">
        <v>0</v>
      </c>
      <c r="H508" s="378">
        <v>0</v>
      </c>
      <c r="I508" s="229" t="e">
        <f>#REF!-G508</f>
        <v>#REF!</v>
      </c>
      <c r="J508" s="229">
        <f t="shared" si="180"/>
        <v>0</v>
      </c>
      <c r="K508" s="378">
        <v>0</v>
      </c>
      <c r="L508" s="229">
        <f t="shared" si="181"/>
        <v>0</v>
      </c>
      <c r="M508" s="378">
        <v>0</v>
      </c>
      <c r="N508" s="229">
        <f t="shared" si="182"/>
        <v>0</v>
      </c>
      <c r="O508" s="378">
        <v>0</v>
      </c>
      <c r="P508" s="229">
        <f t="shared" si="183"/>
        <v>0</v>
      </c>
      <c r="S508" s="378">
        <v>0</v>
      </c>
      <c r="T508" s="378">
        <v>0</v>
      </c>
      <c r="U508" s="378">
        <v>0</v>
      </c>
    </row>
    <row r="509" spans="1:21" ht="12.75" customHeight="1" x14ac:dyDescent="0.2">
      <c r="A509" s="5">
        <v>11391010</v>
      </c>
      <c r="B509" s="555">
        <v>500</v>
      </c>
      <c r="C509" s="42">
        <v>55530</v>
      </c>
      <c r="D509" s="43" t="s">
        <v>1082</v>
      </c>
      <c r="E509" s="378">
        <v>2000</v>
      </c>
      <c r="F509" s="378">
        <v>2000</v>
      </c>
      <c r="G509" s="378">
        <v>2000</v>
      </c>
      <c r="H509" s="378">
        <v>2000</v>
      </c>
      <c r="I509" s="229" t="e">
        <f>#REF!-G509</f>
        <v>#REF!</v>
      </c>
      <c r="J509" s="229">
        <f t="shared" si="180"/>
        <v>0</v>
      </c>
      <c r="K509" s="378">
        <v>2000</v>
      </c>
      <c r="L509" s="229">
        <f t="shared" si="181"/>
        <v>0</v>
      </c>
      <c r="M509" s="378">
        <v>2000</v>
      </c>
      <c r="N509" s="229">
        <f t="shared" si="182"/>
        <v>0</v>
      </c>
      <c r="O509" s="378">
        <v>2000</v>
      </c>
      <c r="P509" s="229">
        <f t="shared" si="183"/>
        <v>0</v>
      </c>
      <c r="S509" s="378">
        <v>2000</v>
      </c>
      <c r="T509" s="378">
        <v>2000</v>
      </c>
      <c r="U509" s="378">
        <v>2000</v>
      </c>
    </row>
    <row r="510" spans="1:21" ht="12.75" customHeight="1" x14ac:dyDescent="0.2">
      <c r="A510" s="5">
        <v>11391010</v>
      </c>
      <c r="B510" s="555">
        <v>600</v>
      </c>
      <c r="C510" s="42">
        <v>56610</v>
      </c>
      <c r="D510" s="43" t="s">
        <v>365</v>
      </c>
      <c r="E510" s="378">
        <v>1000</v>
      </c>
      <c r="F510" s="378">
        <v>1000</v>
      </c>
      <c r="G510" s="378">
        <v>500</v>
      </c>
      <c r="H510" s="378">
        <v>500</v>
      </c>
      <c r="I510" s="229" t="e">
        <f>#REF!-G510</f>
        <v>#REF!</v>
      </c>
      <c r="J510" s="229">
        <f t="shared" si="180"/>
        <v>0</v>
      </c>
      <c r="K510" s="378">
        <v>500</v>
      </c>
      <c r="L510" s="229">
        <f t="shared" si="181"/>
        <v>0</v>
      </c>
      <c r="M510" s="378">
        <v>500</v>
      </c>
      <c r="N510" s="229">
        <f t="shared" si="182"/>
        <v>0</v>
      </c>
      <c r="O510" s="378">
        <v>500</v>
      </c>
      <c r="P510" s="229">
        <f t="shared" si="183"/>
        <v>0</v>
      </c>
      <c r="S510" s="378">
        <v>500</v>
      </c>
      <c r="T510" s="378">
        <v>500</v>
      </c>
      <c r="U510" s="378">
        <v>500</v>
      </c>
    </row>
    <row r="511" spans="1:21" ht="12.75" customHeight="1" x14ac:dyDescent="0.2">
      <c r="A511" s="5">
        <v>11391010</v>
      </c>
      <c r="B511" s="555">
        <v>600</v>
      </c>
      <c r="C511" s="42">
        <v>56615</v>
      </c>
      <c r="D511" s="43" t="s">
        <v>26</v>
      </c>
      <c r="E511" s="378">
        <v>3720</v>
      </c>
      <c r="F511" s="378">
        <v>3720</v>
      </c>
      <c r="G511" s="378">
        <v>0</v>
      </c>
      <c r="H511" s="378">
        <v>0</v>
      </c>
      <c r="I511" s="229" t="e">
        <f>#REF!-G511</f>
        <v>#REF!</v>
      </c>
      <c r="J511" s="229">
        <f t="shared" si="180"/>
        <v>0</v>
      </c>
      <c r="K511" s="378">
        <v>0</v>
      </c>
      <c r="L511" s="229">
        <f t="shared" si="181"/>
        <v>0</v>
      </c>
      <c r="M511" s="378">
        <v>0</v>
      </c>
      <c r="N511" s="229">
        <f t="shared" si="182"/>
        <v>0</v>
      </c>
      <c r="O511" s="378">
        <v>0</v>
      </c>
      <c r="P511" s="229">
        <f t="shared" si="183"/>
        <v>0</v>
      </c>
      <c r="S511" s="378">
        <v>0</v>
      </c>
      <c r="T511" s="378">
        <v>0</v>
      </c>
      <c r="U511" s="378">
        <v>0</v>
      </c>
    </row>
    <row r="512" spans="1:21" ht="12.75" customHeight="1" x14ac:dyDescent="0.2">
      <c r="A512" s="5">
        <v>11391010</v>
      </c>
      <c r="B512" s="555">
        <v>600</v>
      </c>
      <c r="C512" s="42">
        <v>56655</v>
      </c>
      <c r="D512" s="43" t="s">
        <v>264</v>
      </c>
      <c r="E512" s="378">
        <v>3120</v>
      </c>
      <c r="F512" s="378">
        <v>3120</v>
      </c>
      <c r="G512" s="378">
        <v>3120</v>
      </c>
      <c r="H512" s="378">
        <v>3120</v>
      </c>
      <c r="I512" s="229" t="e">
        <f>#REF!-G512</f>
        <v>#REF!</v>
      </c>
      <c r="J512" s="229">
        <f t="shared" si="180"/>
        <v>0</v>
      </c>
      <c r="K512" s="378">
        <v>3120</v>
      </c>
      <c r="L512" s="229">
        <f t="shared" si="181"/>
        <v>0</v>
      </c>
      <c r="M512" s="378">
        <v>3120</v>
      </c>
      <c r="N512" s="229">
        <f t="shared" si="182"/>
        <v>0</v>
      </c>
      <c r="O512" s="378">
        <v>3120</v>
      </c>
      <c r="P512" s="229">
        <f t="shared" si="183"/>
        <v>0</v>
      </c>
      <c r="S512" s="378">
        <v>3120</v>
      </c>
      <c r="T512" s="378">
        <v>3120</v>
      </c>
      <c r="U512" s="378">
        <v>3120</v>
      </c>
    </row>
    <row r="513" spans="1:21" ht="12.75" customHeight="1" x14ac:dyDescent="0.2">
      <c r="A513" s="5">
        <v>11391010</v>
      </c>
      <c r="B513" s="555">
        <v>600</v>
      </c>
      <c r="C513" s="42">
        <v>56656</v>
      </c>
      <c r="D513" s="43" t="s">
        <v>546</v>
      </c>
      <c r="E513" s="378">
        <v>0</v>
      </c>
      <c r="F513" s="378">
        <v>0</v>
      </c>
      <c r="G513" s="378">
        <v>0</v>
      </c>
      <c r="H513" s="378">
        <v>0</v>
      </c>
      <c r="I513" s="229" t="e">
        <f>#REF!-G513</f>
        <v>#REF!</v>
      </c>
      <c r="J513" s="229">
        <f t="shared" si="180"/>
        <v>0</v>
      </c>
      <c r="K513" s="378">
        <v>0</v>
      </c>
      <c r="L513" s="229">
        <f t="shared" si="181"/>
        <v>0</v>
      </c>
      <c r="M513" s="378">
        <v>0</v>
      </c>
      <c r="N513" s="229">
        <f t="shared" si="182"/>
        <v>0</v>
      </c>
      <c r="O513" s="378">
        <v>0</v>
      </c>
      <c r="P513" s="229">
        <f t="shared" si="183"/>
        <v>0</v>
      </c>
      <c r="S513" s="378">
        <v>0</v>
      </c>
      <c r="T513" s="378">
        <v>0</v>
      </c>
      <c r="U513" s="378">
        <v>0</v>
      </c>
    </row>
    <row r="514" spans="1:21" ht="12.75" customHeight="1" x14ac:dyDescent="0.2">
      <c r="A514" s="5">
        <v>11391010</v>
      </c>
      <c r="B514" s="555">
        <v>600</v>
      </c>
      <c r="C514" s="42">
        <v>56694</v>
      </c>
      <c r="D514" s="43" t="s">
        <v>376</v>
      </c>
      <c r="E514" s="378">
        <v>25000</v>
      </c>
      <c r="F514" s="378">
        <v>25000</v>
      </c>
      <c r="G514" s="378">
        <v>14000</v>
      </c>
      <c r="H514" s="378">
        <v>14000</v>
      </c>
      <c r="I514" s="229" t="e">
        <f>#REF!-G514</f>
        <v>#REF!</v>
      </c>
      <c r="J514" s="229">
        <f t="shared" si="180"/>
        <v>0</v>
      </c>
      <c r="K514" s="378">
        <v>14000</v>
      </c>
      <c r="L514" s="229">
        <f t="shared" si="181"/>
        <v>0</v>
      </c>
      <c r="M514" s="378">
        <v>14000</v>
      </c>
      <c r="N514" s="229">
        <f t="shared" si="182"/>
        <v>0</v>
      </c>
      <c r="O514" s="378">
        <v>10000</v>
      </c>
      <c r="P514" s="229">
        <f t="shared" si="183"/>
        <v>-4000</v>
      </c>
      <c r="S514" s="378">
        <v>14000</v>
      </c>
      <c r="T514" s="378">
        <v>14000</v>
      </c>
      <c r="U514" s="378">
        <v>14000</v>
      </c>
    </row>
    <row r="515" spans="1:21" ht="12.75" customHeight="1" x14ac:dyDescent="0.2">
      <c r="A515" s="5">
        <v>11391010</v>
      </c>
      <c r="B515" s="154">
        <v>600</v>
      </c>
      <c r="C515" s="42">
        <v>56695</v>
      </c>
      <c r="D515" s="387" t="s">
        <v>787</v>
      </c>
      <c r="E515" s="390">
        <v>10000</v>
      </c>
      <c r="F515" s="390">
        <v>10000</v>
      </c>
      <c r="G515" s="390">
        <v>10000</v>
      </c>
      <c r="H515" s="390">
        <v>10000</v>
      </c>
      <c r="I515" s="389" t="e">
        <f>#REF!-G515</f>
        <v>#REF!</v>
      </c>
      <c r="J515" s="389">
        <f t="shared" si="180"/>
        <v>0</v>
      </c>
      <c r="K515" s="390">
        <v>10000</v>
      </c>
      <c r="L515" s="389">
        <f t="shared" si="181"/>
        <v>0</v>
      </c>
      <c r="M515" s="390">
        <v>10000</v>
      </c>
      <c r="N515" s="389">
        <f t="shared" si="182"/>
        <v>0</v>
      </c>
      <c r="O515" s="390">
        <v>10000</v>
      </c>
      <c r="P515" s="389">
        <f t="shared" si="183"/>
        <v>0</v>
      </c>
      <c r="Q515" s="497"/>
      <c r="R515" s="497"/>
      <c r="S515" s="496">
        <v>10000</v>
      </c>
      <c r="T515" s="496">
        <v>10000</v>
      </c>
      <c r="U515" s="496">
        <v>10000</v>
      </c>
    </row>
    <row r="516" spans="1:21" ht="12.75" customHeight="1" x14ac:dyDescent="0.2">
      <c r="B516" s="154">
        <v>600</v>
      </c>
      <c r="C516" s="614">
        <v>56696</v>
      </c>
      <c r="D516" s="387" t="s">
        <v>299</v>
      </c>
      <c r="E516" s="390">
        <v>0</v>
      </c>
      <c r="F516" s="390">
        <v>0</v>
      </c>
      <c r="G516" s="390">
        <v>0</v>
      </c>
      <c r="H516" s="390">
        <v>0</v>
      </c>
      <c r="I516" s="229" t="e">
        <f>#REF!-G516</f>
        <v>#REF!</v>
      </c>
      <c r="J516" s="229">
        <f t="shared" si="180"/>
        <v>0</v>
      </c>
      <c r="K516" s="390">
        <v>0</v>
      </c>
      <c r="L516" s="229">
        <f t="shared" si="181"/>
        <v>0</v>
      </c>
      <c r="M516" s="390">
        <v>0</v>
      </c>
      <c r="N516" s="229">
        <f t="shared" si="182"/>
        <v>0</v>
      </c>
      <c r="O516" s="390">
        <v>0</v>
      </c>
      <c r="P516" s="229">
        <f t="shared" si="183"/>
        <v>0</v>
      </c>
      <c r="S516" s="496">
        <v>0</v>
      </c>
      <c r="T516" s="496">
        <v>0</v>
      </c>
      <c r="U516" s="496">
        <v>0</v>
      </c>
    </row>
    <row r="517" spans="1:21" ht="12.75" customHeight="1" x14ac:dyDescent="0.2">
      <c r="C517" s="387"/>
      <c r="D517" s="29"/>
      <c r="E517" s="511">
        <f t="shared" ref="E517" si="184">SUM(E504:E516)</f>
        <v>49915</v>
      </c>
      <c r="F517" s="511">
        <f>SUM(F504:F516)</f>
        <v>775808</v>
      </c>
      <c r="G517" s="511">
        <f>SUM(G504:G516)</f>
        <v>775672</v>
      </c>
      <c r="H517" s="511">
        <f>SUM(H504:H516)</f>
        <v>823258</v>
      </c>
      <c r="I517" s="518" t="e">
        <f>#REF!-G517</f>
        <v>#REF!</v>
      </c>
      <c r="J517" s="518">
        <f t="shared" si="180"/>
        <v>47586</v>
      </c>
      <c r="K517" s="511" t="e">
        <f>SUM(K504:K516)</f>
        <v>#REF!</v>
      </c>
      <c r="L517" s="518" t="e">
        <f t="shared" si="181"/>
        <v>#REF!</v>
      </c>
      <c r="M517" s="511" t="e">
        <f>SUM(M504:M516)</f>
        <v>#REF!</v>
      </c>
      <c r="N517" s="518" t="e">
        <f t="shared" si="182"/>
        <v>#REF!</v>
      </c>
      <c r="O517" s="511">
        <f>SUM(O504:O516)</f>
        <v>763453</v>
      </c>
      <c r="P517" s="518">
        <f t="shared" si="183"/>
        <v>-59805</v>
      </c>
      <c r="S517" s="378" t="e">
        <f>SUM(S504:S516)</f>
        <v>#REF!</v>
      </c>
      <c r="T517" s="378" t="e">
        <f>SUM(T504:T516)</f>
        <v>#REF!</v>
      </c>
      <c r="U517" s="378" t="e">
        <f>SUM(U504:U516)</f>
        <v>#REF!</v>
      </c>
    </row>
    <row r="518" spans="1:21" ht="12.75" customHeight="1" x14ac:dyDescent="0.2">
      <c r="E518" s="378"/>
      <c r="F518" s="378"/>
      <c r="G518" s="378"/>
      <c r="H518" s="378"/>
      <c r="K518" s="378"/>
      <c r="M518" s="378"/>
      <c r="O518" s="378"/>
      <c r="S518" s="378"/>
      <c r="T518" s="378"/>
      <c r="U518" s="378"/>
    </row>
    <row r="519" spans="1:21" ht="12.75" customHeight="1" x14ac:dyDescent="0.2">
      <c r="C519" s="41" t="s">
        <v>300</v>
      </c>
      <c r="D519" s="72"/>
      <c r="E519" s="378"/>
      <c r="F519" s="378"/>
      <c r="G519" s="378"/>
      <c r="H519" s="378"/>
      <c r="K519" s="378"/>
      <c r="M519" s="378"/>
      <c r="O519" s="378"/>
      <c r="S519" s="378"/>
      <c r="T519" s="378"/>
      <c r="U519" s="378"/>
    </row>
    <row r="520" spans="1:21" ht="12.75" customHeight="1" x14ac:dyDescent="0.2">
      <c r="A520" s="5">
        <v>11391560</v>
      </c>
      <c r="B520" s="555">
        <v>600</v>
      </c>
      <c r="C520" s="42">
        <v>50110</v>
      </c>
      <c r="D520" s="43" t="s">
        <v>301</v>
      </c>
      <c r="E520" s="378">
        <v>7000</v>
      </c>
      <c r="F520" s="378">
        <v>11000</v>
      </c>
      <c r="G520" s="378">
        <v>9000</v>
      </c>
      <c r="H520" s="378">
        <v>9000</v>
      </c>
      <c r="I520" s="229" t="e">
        <f>#REF!-G520</f>
        <v>#REF!</v>
      </c>
      <c r="J520" s="229">
        <f>H520-G520</f>
        <v>0</v>
      </c>
      <c r="K520" s="378">
        <v>9000</v>
      </c>
      <c r="L520" s="229">
        <f>K520-H520</f>
        <v>0</v>
      </c>
      <c r="M520" s="378">
        <v>9000</v>
      </c>
      <c r="N520" s="229">
        <f>M520-H520</f>
        <v>0</v>
      </c>
      <c r="O520" s="378">
        <v>9000</v>
      </c>
      <c r="P520" s="229">
        <f>O520-H520</f>
        <v>0</v>
      </c>
      <c r="S520" s="378">
        <v>9000</v>
      </c>
      <c r="T520" s="378">
        <v>9000</v>
      </c>
      <c r="U520" s="378">
        <v>9000</v>
      </c>
    </row>
    <row r="521" spans="1:21" ht="12.75" customHeight="1" x14ac:dyDescent="0.2">
      <c r="A521" s="5">
        <v>11391560</v>
      </c>
      <c r="B521" s="154">
        <v>600</v>
      </c>
      <c r="C521" s="42">
        <v>56694</v>
      </c>
      <c r="D521" s="45" t="s">
        <v>376</v>
      </c>
      <c r="E521" s="496">
        <v>1000</v>
      </c>
      <c r="F521" s="496">
        <v>1000</v>
      </c>
      <c r="G521" s="496">
        <v>1000</v>
      </c>
      <c r="H521" s="496">
        <v>1000</v>
      </c>
      <c r="I521" s="497" t="e">
        <f>#REF!-G521</f>
        <v>#REF!</v>
      </c>
      <c r="J521" s="497">
        <f>H521-G521</f>
        <v>0</v>
      </c>
      <c r="K521" s="496">
        <v>1000</v>
      </c>
      <c r="L521" s="497">
        <f>K521-H521</f>
        <v>0</v>
      </c>
      <c r="M521" s="496">
        <v>1000</v>
      </c>
      <c r="N521" s="497">
        <f>M521-H521</f>
        <v>0</v>
      </c>
      <c r="O521" s="496">
        <v>1000</v>
      </c>
      <c r="P521" s="497">
        <f>O521-H521</f>
        <v>0</v>
      </c>
      <c r="Q521" s="497"/>
      <c r="R521" s="497"/>
      <c r="S521" s="496">
        <v>1000</v>
      </c>
      <c r="T521" s="496">
        <v>1000</v>
      </c>
      <c r="U521" s="496">
        <v>1000</v>
      </c>
    </row>
    <row r="522" spans="1:21" ht="12.75" customHeight="1" x14ac:dyDescent="0.2">
      <c r="E522" s="378">
        <f t="shared" ref="E522" si="185">SUM(E520:E521)</f>
        <v>8000</v>
      </c>
      <c r="F522" s="378">
        <f>SUM(F520:F521)</f>
        <v>12000</v>
      </c>
      <c r="G522" s="378">
        <f>SUM(G520:G521)</f>
        <v>10000</v>
      </c>
      <c r="H522" s="378">
        <f>SUM(H520:H521)</f>
        <v>10000</v>
      </c>
      <c r="I522" s="229" t="e">
        <f>#REF!-G522</f>
        <v>#REF!</v>
      </c>
      <c r="J522" s="229">
        <f>H522-G522</f>
        <v>0</v>
      </c>
      <c r="K522" s="378">
        <f>SUM(K520:K521)</f>
        <v>10000</v>
      </c>
      <c r="L522" s="229">
        <f>K522-H522</f>
        <v>0</v>
      </c>
      <c r="M522" s="378">
        <f>SUM(M520:M521)</f>
        <v>10000</v>
      </c>
      <c r="N522" s="229">
        <f>M522-H522</f>
        <v>0</v>
      </c>
      <c r="O522" s="378">
        <f>SUM(O520:O521)</f>
        <v>10000</v>
      </c>
      <c r="P522" s="229">
        <f>O522-H522</f>
        <v>0</v>
      </c>
      <c r="S522" s="378">
        <f>SUM(S520:S521)</f>
        <v>10000</v>
      </c>
      <c r="T522" s="378">
        <f>SUM(T520:T521)</f>
        <v>10000</v>
      </c>
      <c r="U522" s="378">
        <f>SUM(U520:U521)</f>
        <v>10000</v>
      </c>
    </row>
    <row r="523" spans="1:21" ht="12.75" customHeight="1" x14ac:dyDescent="0.2">
      <c r="E523" s="378"/>
      <c r="F523" s="378"/>
      <c r="G523" s="378"/>
      <c r="H523" s="378"/>
      <c r="K523" s="378"/>
      <c r="M523" s="378"/>
      <c r="O523" s="378"/>
      <c r="S523" s="378"/>
      <c r="T523" s="378"/>
      <c r="U523" s="378"/>
    </row>
    <row r="524" spans="1:21" ht="12.75" customHeight="1" x14ac:dyDescent="0.2">
      <c r="C524" s="41" t="s">
        <v>315</v>
      </c>
      <c r="E524" s="378"/>
      <c r="F524" s="378"/>
      <c r="G524" s="378"/>
      <c r="H524" s="378"/>
      <c r="K524" s="378"/>
      <c r="M524" s="378"/>
      <c r="O524" s="378"/>
      <c r="S524" s="378"/>
      <c r="T524" s="378"/>
      <c r="U524" s="378"/>
    </row>
    <row r="525" spans="1:21" ht="12.75" customHeight="1" x14ac:dyDescent="0.2">
      <c r="C525" s="50" t="s">
        <v>316</v>
      </c>
      <c r="E525" s="378"/>
      <c r="F525" s="378"/>
      <c r="G525" s="378"/>
      <c r="H525" s="378"/>
      <c r="I525" s="229" t="e">
        <f>#REF!-G525</f>
        <v>#REF!</v>
      </c>
      <c r="J525" s="229">
        <f t="shared" ref="J525:J533" si="186">H525-G525</f>
        <v>0</v>
      </c>
      <c r="K525" s="378"/>
      <c r="L525" s="229">
        <f t="shared" ref="L525:L533" si="187">K525-H525</f>
        <v>0</v>
      </c>
      <c r="M525" s="378"/>
      <c r="N525" s="229">
        <f t="shared" ref="N525:N533" si="188">M525-H525</f>
        <v>0</v>
      </c>
      <c r="O525" s="378"/>
      <c r="P525" s="229">
        <f t="shared" ref="P525:P533" si="189">O525-H525</f>
        <v>0</v>
      </c>
      <c r="S525" s="378"/>
      <c r="T525" s="378"/>
      <c r="U525" s="378"/>
    </row>
    <row r="526" spans="1:21" ht="12.75" customHeight="1" x14ac:dyDescent="0.2">
      <c r="B526" s="555">
        <v>100</v>
      </c>
      <c r="C526" s="51" t="s">
        <v>317</v>
      </c>
      <c r="D526" s="52" t="s">
        <v>339</v>
      </c>
      <c r="E526" s="378">
        <f t="shared" ref="E526:H532" si="190">SUMIF($B$504:$B$521,$B526,E$504:E$521)</f>
        <v>0</v>
      </c>
      <c r="F526" s="378">
        <f t="shared" si="190"/>
        <v>725893</v>
      </c>
      <c r="G526" s="378">
        <f t="shared" si="190"/>
        <v>741952</v>
      </c>
      <c r="H526" s="378">
        <f t="shared" si="190"/>
        <v>789538</v>
      </c>
      <c r="I526" s="229" t="e">
        <f>#REF!-G526</f>
        <v>#REF!</v>
      </c>
      <c r="J526" s="229">
        <f t="shared" si="186"/>
        <v>47586</v>
      </c>
      <c r="K526" s="378" t="e">
        <f t="shared" ref="K526:U532" si="191">SUMIF($B$504:$B$521,$B526,K$504:K$521)</f>
        <v>#REF!</v>
      </c>
      <c r="L526" s="229" t="e">
        <f t="shared" si="187"/>
        <v>#REF!</v>
      </c>
      <c r="M526" s="378" t="e">
        <f t="shared" si="191"/>
        <v>#REF!</v>
      </c>
      <c r="N526" s="229" t="e">
        <f t="shared" si="188"/>
        <v>#REF!</v>
      </c>
      <c r="O526" s="378">
        <f t="shared" si="191"/>
        <v>733733</v>
      </c>
      <c r="P526" s="229">
        <f t="shared" si="189"/>
        <v>-55805</v>
      </c>
      <c r="S526" s="378" t="e">
        <f t="shared" si="191"/>
        <v>#REF!</v>
      </c>
      <c r="T526" s="378" t="e">
        <f t="shared" si="191"/>
        <v>#REF!</v>
      </c>
      <c r="U526" s="378" t="e">
        <f t="shared" si="191"/>
        <v>#REF!</v>
      </c>
    </row>
    <row r="527" spans="1:21" ht="12.75" customHeight="1" x14ac:dyDescent="0.2">
      <c r="B527" s="555">
        <v>101</v>
      </c>
      <c r="C527" s="51">
        <v>50130</v>
      </c>
      <c r="D527" s="52" t="s">
        <v>37</v>
      </c>
      <c r="E527" s="378">
        <f t="shared" si="190"/>
        <v>100</v>
      </c>
      <c r="F527" s="378">
        <f t="shared" si="190"/>
        <v>100</v>
      </c>
      <c r="G527" s="378">
        <f t="shared" si="190"/>
        <v>100</v>
      </c>
      <c r="H527" s="378">
        <f t="shared" si="190"/>
        <v>100</v>
      </c>
      <c r="I527" s="229" t="e">
        <f>#REF!-G527</f>
        <v>#REF!</v>
      </c>
      <c r="J527" s="229">
        <f t="shared" si="186"/>
        <v>0</v>
      </c>
      <c r="K527" s="378">
        <f t="shared" si="191"/>
        <v>100</v>
      </c>
      <c r="L527" s="229">
        <f t="shared" si="187"/>
        <v>0</v>
      </c>
      <c r="M527" s="378">
        <f t="shared" si="191"/>
        <v>100</v>
      </c>
      <c r="N527" s="229">
        <f t="shared" si="188"/>
        <v>0</v>
      </c>
      <c r="O527" s="378">
        <f t="shared" si="191"/>
        <v>100</v>
      </c>
      <c r="P527" s="229">
        <f t="shared" si="189"/>
        <v>0</v>
      </c>
      <c r="S527" s="378">
        <f t="shared" si="191"/>
        <v>100</v>
      </c>
      <c r="T527" s="378">
        <f t="shared" si="191"/>
        <v>100</v>
      </c>
      <c r="U527" s="378">
        <f t="shared" si="191"/>
        <v>100</v>
      </c>
    </row>
    <row r="528" spans="1:21" ht="12.75" customHeight="1" x14ac:dyDescent="0.2">
      <c r="B528" s="555">
        <v>200</v>
      </c>
      <c r="C528" s="51">
        <v>52000</v>
      </c>
      <c r="D528" s="52" t="s">
        <v>373</v>
      </c>
      <c r="E528" s="378">
        <f t="shared" si="190"/>
        <v>0</v>
      </c>
      <c r="F528" s="378">
        <f t="shared" si="190"/>
        <v>0</v>
      </c>
      <c r="G528" s="378">
        <f t="shared" si="190"/>
        <v>0</v>
      </c>
      <c r="H528" s="378">
        <f t="shared" si="190"/>
        <v>0</v>
      </c>
      <c r="I528" s="229" t="e">
        <f>#REF!-G528</f>
        <v>#REF!</v>
      </c>
      <c r="J528" s="229">
        <f t="shared" si="186"/>
        <v>0</v>
      </c>
      <c r="K528" s="378">
        <f t="shared" si="191"/>
        <v>0</v>
      </c>
      <c r="L528" s="229">
        <f t="shared" si="187"/>
        <v>0</v>
      </c>
      <c r="M528" s="378">
        <f t="shared" si="191"/>
        <v>0</v>
      </c>
      <c r="N528" s="229">
        <f t="shared" si="188"/>
        <v>0</v>
      </c>
      <c r="O528" s="378">
        <f t="shared" si="191"/>
        <v>0</v>
      </c>
      <c r="P528" s="229">
        <f t="shared" si="189"/>
        <v>0</v>
      </c>
      <c r="S528" s="378">
        <f t="shared" si="191"/>
        <v>0</v>
      </c>
      <c r="T528" s="378">
        <f t="shared" si="191"/>
        <v>0</v>
      </c>
      <c r="U528" s="378">
        <f t="shared" si="191"/>
        <v>0</v>
      </c>
    </row>
    <row r="529" spans="2:21" ht="12.75" customHeight="1" x14ac:dyDescent="0.2">
      <c r="B529" s="555">
        <v>300</v>
      </c>
      <c r="C529" s="51" t="s">
        <v>86</v>
      </c>
      <c r="D529" s="52" t="s">
        <v>311</v>
      </c>
      <c r="E529" s="378">
        <f t="shared" si="190"/>
        <v>4000</v>
      </c>
      <c r="F529" s="378">
        <f t="shared" si="190"/>
        <v>4000</v>
      </c>
      <c r="G529" s="378">
        <f t="shared" si="190"/>
        <v>4000</v>
      </c>
      <c r="H529" s="378">
        <f t="shared" si="190"/>
        <v>4000</v>
      </c>
      <c r="I529" s="229" t="e">
        <f>#REF!-G529</f>
        <v>#REF!</v>
      </c>
      <c r="J529" s="229">
        <f t="shared" si="186"/>
        <v>0</v>
      </c>
      <c r="K529" s="378">
        <f t="shared" si="191"/>
        <v>4000</v>
      </c>
      <c r="L529" s="229">
        <f t="shared" si="187"/>
        <v>0</v>
      </c>
      <c r="M529" s="378">
        <f t="shared" si="191"/>
        <v>4000</v>
      </c>
      <c r="N529" s="229">
        <f t="shared" si="188"/>
        <v>0</v>
      </c>
      <c r="O529" s="378">
        <f t="shared" si="191"/>
        <v>4000</v>
      </c>
      <c r="P529" s="229">
        <f t="shared" si="189"/>
        <v>0</v>
      </c>
      <c r="S529" s="378">
        <f t="shared" si="191"/>
        <v>4000</v>
      </c>
      <c r="T529" s="378">
        <f t="shared" si="191"/>
        <v>4000</v>
      </c>
      <c r="U529" s="378">
        <f t="shared" si="191"/>
        <v>4000</v>
      </c>
    </row>
    <row r="530" spans="2:21" ht="12.75" customHeight="1" x14ac:dyDescent="0.2">
      <c r="B530" s="555">
        <v>400</v>
      </c>
      <c r="C530" s="51" t="s">
        <v>574</v>
      </c>
      <c r="D530" s="52" t="s">
        <v>239</v>
      </c>
      <c r="E530" s="378">
        <f t="shared" si="190"/>
        <v>0</v>
      </c>
      <c r="F530" s="378">
        <f t="shared" si="190"/>
        <v>0</v>
      </c>
      <c r="G530" s="378">
        <f t="shared" si="190"/>
        <v>0</v>
      </c>
      <c r="H530" s="378">
        <f t="shared" si="190"/>
        <v>0</v>
      </c>
      <c r="I530" s="229" t="e">
        <f>#REF!-G530</f>
        <v>#REF!</v>
      </c>
      <c r="J530" s="229">
        <f t="shared" si="186"/>
        <v>0</v>
      </c>
      <c r="K530" s="378">
        <f t="shared" si="191"/>
        <v>0</v>
      </c>
      <c r="L530" s="229">
        <f t="shared" si="187"/>
        <v>0</v>
      </c>
      <c r="M530" s="378">
        <f t="shared" si="191"/>
        <v>0</v>
      </c>
      <c r="N530" s="229">
        <f t="shared" si="188"/>
        <v>0</v>
      </c>
      <c r="O530" s="378">
        <f t="shared" si="191"/>
        <v>0</v>
      </c>
      <c r="P530" s="229">
        <f t="shared" si="189"/>
        <v>0</v>
      </c>
      <c r="S530" s="378">
        <f t="shared" si="191"/>
        <v>0</v>
      </c>
      <c r="T530" s="378">
        <f t="shared" si="191"/>
        <v>0</v>
      </c>
      <c r="U530" s="378">
        <f t="shared" si="191"/>
        <v>0</v>
      </c>
    </row>
    <row r="531" spans="2:21" ht="12.75" customHeight="1" x14ac:dyDescent="0.2">
      <c r="B531" s="555">
        <v>500</v>
      </c>
      <c r="C531" s="51" t="s">
        <v>132</v>
      </c>
      <c r="D531" s="52" t="s">
        <v>340</v>
      </c>
      <c r="E531" s="378">
        <f t="shared" si="190"/>
        <v>2975</v>
      </c>
      <c r="F531" s="378">
        <f t="shared" si="190"/>
        <v>2975</v>
      </c>
      <c r="G531" s="378">
        <f t="shared" si="190"/>
        <v>2000</v>
      </c>
      <c r="H531" s="378">
        <f t="shared" si="190"/>
        <v>2000</v>
      </c>
      <c r="I531" s="229" t="e">
        <f>#REF!-G531</f>
        <v>#REF!</v>
      </c>
      <c r="J531" s="229">
        <f t="shared" si="186"/>
        <v>0</v>
      </c>
      <c r="K531" s="378">
        <f t="shared" si="191"/>
        <v>2000</v>
      </c>
      <c r="L531" s="229">
        <f t="shared" si="187"/>
        <v>0</v>
      </c>
      <c r="M531" s="378">
        <f t="shared" si="191"/>
        <v>2000</v>
      </c>
      <c r="N531" s="229">
        <f t="shared" si="188"/>
        <v>0</v>
      </c>
      <c r="O531" s="378">
        <f t="shared" si="191"/>
        <v>2000</v>
      </c>
      <c r="P531" s="229">
        <f t="shared" si="189"/>
        <v>0</v>
      </c>
      <c r="S531" s="378">
        <f t="shared" si="191"/>
        <v>2000</v>
      </c>
      <c r="T531" s="378">
        <f t="shared" si="191"/>
        <v>2000</v>
      </c>
      <c r="U531" s="378">
        <f t="shared" si="191"/>
        <v>2000</v>
      </c>
    </row>
    <row r="532" spans="2:21" ht="12.75" customHeight="1" x14ac:dyDescent="0.2">
      <c r="B532" s="154">
        <v>600</v>
      </c>
      <c r="C532" s="51" t="s">
        <v>341</v>
      </c>
      <c r="D532" s="53" t="s">
        <v>342</v>
      </c>
      <c r="E532" s="496">
        <f t="shared" si="190"/>
        <v>50840</v>
      </c>
      <c r="F532" s="496">
        <f t="shared" si="190"/>
        <v>54840</v>
      </c>
      <c r="G532" s="496">
        <f t="shared" si="190"/>
        <v>37620</v>
      </c>
      <c r="H532" s="496">
        <f t="shared" si="190"/>
        <v>37620</v>
      </c>
      <c r="I532" s="497" t="e">
        <f>#REF!-G532</f>
        <v>#REF!</v>
      </c>
      <c r="J532" s="497">
        <f t="shared" si="186"/>
        <v>0</v>
      </c>
      <c r="K532" s="496">
        <f t="shared" si="191"/>
        <v>37620</v>
      </c>
      <c r="L532" s="497">
        <f t="shared" si="187"/>
        <v>0</v>
      </c>
      <c r="M532" s="496">
        <f t="shared" si="191"/>
        <v>37620</v>
      </c>
      <c r="N532" s="497">
        <f t="shared" si="188"/>
        <v>0</v>
      </c>
      <c r="O532" s="496">
        <f t="shared" si="191"/>
        <v>33620</v>
      </c>
      <c r="P532" s="497">
        <f t="shared" si="189"/>
        <v>-4000</v>
      </c>
      <c r="Q532" s="497"/>
      <c r="R532" s="497"/>
      <c r="S532" s="496">
        <f t="shared" si="191"/>
        <v>37620</v>
      </c>
      <c r="T532" s="496">
        <f t="shared" si="191"/>
        <v>37620</v>
      </c>
      <c r="U532" s="496">
        <f t="shared" si="191"/>
        <v>37620</v>
      </c>
    </row>
    <row r="533" spans="2:21" ht="12.75" customHeight="1" x14ac:dyDescent="0.2">
      <c r="D533" s="48" t="s">
        <v>70</v>
      </c>
      <c r="E533" s="378">
        <f t="shared" ref="E533" si="192">SUM(E526:E532)</f>
        <v>57915</v>
      </c>
      <c r="F533" s="378">
        <f>SUM(F526:F532)</f>
        <v>787808</v>
      </c>
      <c r="G533" s="378">
        <f>SUM(G526:G532)</f>
        <v>785672</v>
      </c>
      <c r="H533" s="378">
        <f>SUM(H526:H532)</f>
        <v>833258</v>
      </c>
      <c r="I533" s="229" t="e">
        <f>#REF!-G533</f>
        <v>#REF!</v>
      </c>
      <c r="J533" s="229">
        <f t="shared" si="186"/>
        <v>47586</v>
      </c>
      <c r="K533" s="378" t="e">
        <f>SUM(K526:K532)</f>
        <v>#REF!</v>
      </c>
      <c r="L533" s="229" t="e">
        <f t="shared" si="187"/>
        <v>#REF!</v>
      </c>
      <c r="M533" s="378" t="e">
        <f>SUM(M526:M532)</f>
        <v>#REF!</v>
      </c>
      <c r="N533" s="229" t="e">
        <f t="shared" si="188"/>
        <v>#REF!</v>
      </c>
      <c r="O533" s="378">
        <f>SUM(O526:O532)</f>
        <v>773453</v>
      </c>
      <c r="P533" s="229">
        <f t="shared" si="189"/>
        <v>-59805</v>
      </c>
      <c r="S533" s="378" t="e">
        <f>SUM(S526:S532)</f>
        <v>#REF!</v>
      </c>
      <c r="T533" s="378" t="e">
        <f>SUM(T526:T532)</f>
        <v>#REF!</v>
      </c>
      <c r="U533" s="378" t="e">
        <f>SUM(U526:U532)</f>
        <v>#REF!</v>
      </c>
    </row>
    <row r="534" spans="2:21" ht="12.75" customHeight="1" x14ac:dyDescent="0.2">
      <c r="E534" s="378"/>
      <c r="F534" s="378"/>
      <c r="G534" s="378"/>
      <c r="H534" s="378"/>
      <c r="I534" s="530" t="e">
        <f>I533/G533</f>
        <v>#REF!</v>
      </c>
      <c r="J534" s="536">
        <f>J533/G533</f>
        <v>6.0567259619790446E-2</v>
      </c>
      <c r="K534" s="378"/>
      <c r="L534" s="530" t="e">
        <f>L533/#REF!</f>
        <v>#REF!</v>
      </c>
      <c r="M534" s="550" t="e">
        <f>(M533-H533)/H533</f>
        <v>#REF!</v>
      </c>
      <c r="N534" s="530" t="e">
        <f>N533/I533</f>
        <v>#REF!</v>
      </c>
      <c r="O534" s="378"/>
      <c r="P534" s="565">
        <f>P533/H533</f>
        <v>-7.1772488232936263E-2</v>
      </c>
      <c r="Q534" s="530"/>
      <c r="R534" s="530"/>
      <c r="S534" s="378"/>
      <c r="T534" s="378"/>
      <c r="U534" s="378"/>
    </row>
    <row r="535" spans="2:21" ht="12.75" customHeight="1" x14ac:dyDescent="0.2">
      <c r="B535" s="5"/>
      <c r="C535" s="5"/>
      <c r="D535" s="391" t="s">
        <v>123</v>
      </c>
      <c r="E535" s="507" t="s">
        <v>784</v>
      </c>
      <c r="F535" s="507" t="s">
        <v>783</v>
      </c>
      <c r="G535" s="507" t="s">
        <v>1035</v>
      </c>
      <c r="H535" s="507" t="s">
        <v>1130</v>
      </c>
      <c r="I535" s="389"/>
      <c r="J535" s="389"/>
      <c r="K535" s="544" t="s">
        <v>1220</v>
      </c>
      <c r="L535" s="389"/>
      <c r="M535" s="544" t="s">
        <v>1220</v>
      </c>
      <c r="N535" s="389"/>
      <c r="O535" s="544" t="s">
        <v>1220</v>
      </c>
      <c r="P535" s="389"/>
      <c r="Q535" s="389"/>
      <c r="R535" s="389"/>
      <c r="S535" s="506" t="s">
        <v>1130</v>
      </c>
      <c r="T535" s="506" t="s">
        <v>1130</v>
      </c>
      <c r="U535" s="506" t="s">
        <v>1130</v>
      </c>
    </row>
    <row r="536" spans="2:21" ht="27.75" customHeight="1" x14ac:dyDescent="0.25">
      <c r="B536" s="5"/>
      <c r="C536" s="5"/>
      <c r="D536" s="561" t="s">
        <v>577</v>
      </c>
      <c r="E536" s="507" t="s">
        <v>412</v>
      </c>
      <c r="F536" s="507" t="s">
        <v>412</v>
      </c>
      <c r="G536" s="507" t="s">
        <v>412</v>
      </c>
      <c r="H536" s="507" t="s">
        <v>412</v>
      </c>
      <c r="I536" s="389"/>
      <c r="J536" s="389"/>
      <c r="K536" s="541" t="s">
        <v>472</v>
      </c>
      <c r="L536" s="389"/>
      <c r="M536" s="541" t="s">
        <v>472</v>
      </c>
      <c r="N536" s="389"/>
      <c r="O536" s="541" t="s">
        <v>1456</v>
      </c>
      <c r="P536" s="389"/>
      <c r="Q536" s="389"/>
      <c r="R536" s="389"/>
      <c r="S536" s="508" t="s">
        <v>412</v>
      </c>
      <c r="T536" s="508" t="s">
        <v>412</v>
      </c>
      <c r="U536" s="508" t="s">
        <v>412</v>
      </c>
    </row>
    <row r="537" spans="2:21" ht="24.75" customHeight="1" x14ac:dyDescent="0.2">
      <c r="B537" s="5"/>
      <c r="C537" s="5"/>
      <c r="D537" s="563" t="s">
        <v>324</v>
      </c>
      <c r="E537" s="389">
        <v>12</v>
      </c>
      <c r="F537" s="388">
        <v>12</v>
      </c>
      <c r="G537" s="388">
        <v>12</v>
      </c>
      <c r="H537" s="388">
        <v>12</v>
      </c>
      <c r="I537" s="389"/>
      <c r="J537" s="389"/>
      <c r="K537" s="388" t="e">
        <f>'102'!#REF!</f>
        <v>#REF!</v>
      </c>
      <c r="L537" s="389"/>
      <c r="M537" s="388" t="e">
        <f>'102'!#REF!</f>
        <v>#REF!</v>
      </c>
      <c r="N537" s="389"/>
      <c r="O537" s="388">
        <f>'102'!Z393</f>
        <v>12</v>
      </c>
      <c r="P537" s="389"/>
      <c r="Q537" s="389"/>
      <c r="R537" s="389"/>
      <c r="S537" s="392">
        <v>12</v>
      </c>
      <c r="T537" s="392">
        <v>12</v>
      </c>
      <c r="U537" s="392">
        <v>12</v>
      </c>
    </row>
    <row r="538" spans="2:21" ht="12.75" customHeight="1" x14ac:dyDescent="0.2">
      <c r="B538" s="5"/>
      <c r="C538" s="5"/>
      <c r="D538" s="563" t="s">
        <v>164</v>
      </c>
      <c r="E538" s="389">
        <v>0</v>
      </c>
      <c r="F538" s="389">
        <v>0</v>
      </c>
      <c r="G538" s="389">
        <v>0</v>
      </c>
      <c r="H538" s="389">
        <v>0</v>
      </c>
      <c r="I538" s="389"/>
      <c r="J538" s="389"/>
      <c r="K538" s="389">
        <v>0</v>
      </c>
      <c r="L538" s="389"/>
      <c r="M538" s="389">
        <v>0</v>
      </c>
      <c r="N538" s="389"/>
      <c r="O538" s="389">
        <v>0</v>
      </c>
      <c r="P538" s="389"/>
      <c r="Q538" s="389"/>
      <c r="R538" s="389"/>
      <c r="S538" s="393">
        <v>0</v>
      </c>
      <c r="T538" s="393">
        <v>0</v>
      </c>
      <c r="U538" s="393">
        <v>0</v>
      </c>
    </row>
    <row r="539" spans="2:21" ht="12.75" customHeight="1" x14ac:dyDescent="0.2">
      <c r="B539" s="5"/>
      <c r="C539" s="5"/>
      <c r="D539" s="563" t="s">
        <v>624</v>
      </c>
      <c r="E539" s="389">
        <v>0</v>
      </c>
      <c r="F539" s="389">
        <v>0</v>
      </c>
      <c r="G539" s="389">
        <v>0</v>
      </c>
      <c r="H539" s="389">
        <v>0</v>
      </c>
      <c r="I539" s="389"/>
      <c r="J539" s="389"/>
      <c r="K539" s="389">
        <v>0</v>
      </c>
      <c r="L539" s="389"/>
      <c r="M539" s="389">
        <v>0</v>
      </c>
      <c r="N539" s="389"/>
      <c r="O539" s="389">
        <v>0</v>
      </c>
      <c r="P539" s="389"/>
      <c r="Q539" s="389"/>
      <c r="R539" s="389"/>
      <c r="S539" s="393">
        <v>0</v>
      </c>
      <c r="T539" s="393">
        <v>0</v>
      </c>
      <c r="U539" s="393">
        <v>0</v>
      </c>
    </row>
    <row r="540" spans="2:21" ht="12.75" customHeight="1" x14ac:dyDescent="0.2">
      <c r="B540" s="5"/>
      <c r="C540" s="5"/>
      <c r="D540" s="391"/>
      <c r="E540" s="388"/>
      <c r="F540" s="388"/>
      <c r="G540" s="388"/>
      <c r="H540" s="388"/>
      <c r="I540" s="389"/>
      <c r="J540" s="389"/>
      <c r="K540" s="388"/>
      <c r="L540" s="389"/>
      <c r="M540" s="388"/>
      <c r="N540" s="389"/>
      <c r="O540" s="388"/>
      <c r="P540" s="389"/>
      <c r="Q540" s="389"/>
      <c r="R540" s="389"/>
      <c r="S540" s="392"/>
      <c r="T540" s="392"/>
      <c r="U540" s="392"/>
    </row>
    <row r="541" spans="2:21" ht="12.75" customHeight="1" x14ac:dyDescent="0.25">
      <c r="B541" s="5"/>
      <c r="C541" s="5"/>
      <c r="D541" s="562" t="s">
        <v>625</v>
      </c>
      <c r="E541" s="388"/>
      <c r="F541" s="388"/>
      <c r="G541" s="388"/>
      <c r="H541" s="388"/>
      <c r="I541" s="389"/>
      <c r="J541" s="389"/>
      <c r="K541" s="388"/>
      <c r="L541" s="389"/>
      <c r="M541" s="388"/>
      <c r="N541" s="389"/>
      <c r="O541" s="388"/>
      <c r="P541" s="389"/>
      <c r="Q541" s="389"/>
      <c r="R541" s="389"/>
      <c r="S541" s="392"/>
      <c r="T541" s="392"/>
      <c r="U541" s="392"/>
    </row>
    <row r="542" spans="2:21" ht="40.5" customHeight="1" x14ac:dyDescent="0.2">
      <c r="B542" s="5"/>
      <c r="C542" s="5"/>
      <c r="D542" s="638" t="s">
        <v>1517</v>
      </c>
      <c r="E542" s="638"/>
      <c r="F542" s="638"/>
      <c r="G542" s="638"/>
      <c r="H542" s="638"/>
      <c r="I542" s="638"/>
      <c r="J542" s="638"/>
      <c r="K542" s="638"/>
      <c r="L542" s="638"/>
      <c r="M542" s="638"/>
      <c r="N542" s="638"/>
      <c r="O542" s="638"/>
      <c r="P542" s="388"/>
      <c r="Q542" s="388"/>
      <c r="R542" s="388"/>
      <c r="S542" s="521"/>
      <c r="T542" s="521"/>
      <c r="U542" s="521"/>
    </row>
    <row r="543" spans="2:21" ht="19.5" customHeight="1" x14ac:dyDescent="0.2">
      <c r="B543" s="5"/>
      <c r="C543" s="5"/>
      <c r="D543" s="69"/>
      <c r="E543" s="510"/>
      <c r="F543" s="510"/>
      <c r="G543" s="510"/>
      <c r="H543" s="510"/>
      <c r="K543" s="510"/>
      <c r="M543" s="510"/>
      <c r="O543" s="510"/>
      <c r="S543" s="510"/>
      <c r="T543" s="510"/>
      <c r="U543" s="510"/>
    </row>
    <row r="544" spans="2:21" ht="12.75" customHeight="1" x14ac:dyDescent="0.2">
      <c r="B544" s="5"/>
      <c r="C544" s="5"/>
      <c r="D544" s="5"/>
      <c r="E544" s="228"/>
      <c r="F544" s="228"/>
      <c r="G544" s="228"/>
      <c r="H544" s="228"/>
      <c r="K544" s="228"/>
      <c r="M544" s="228"/>
      <c r="O544" s="228"/>
      <c r="S544" s="228"/>
      <c r="T544" s="228"/>
      <c r="U544" s="228"/>
    </row>
    <row r="545" spans="1:21" ht="15" customHeight="1" x14ac:dyDescent="0.25">
      <c r="C545" s="61" t="s">
        <v>620</v>
      </c>
      <c r="E545" s="378"/>
      <c r="F545" s="378"/>
      <c r="G545" s="378"/>
      <c r="H545" s="378"/>
      <c r="K545" s="378"/>
      <c r="M545" s="378"/>
      <c r="O545" s="378"/>
      <c r="S545" s="378"/>
      <c r="T545" s="378"/>
      <c r="U545" s="378"/>
    </row>
    <row r="546" spans="1:21" ht="12.75" customHeight="1" x14ac:dyDescent="0.2">
      <c r="E546" s="378"/>
      <c r="F546" s="378"/>
      <c r="G546" s="378"/>
      <c r="H546" s="378"/>
      <c r="K546" s="378"/>
      <c r="M546" s="378"/>
      <c r="O546" s="378"/>
      <c r="S546" s="378"/>
      <c r="T546" s="378"/>
      <c r="U546" s="378"/>
    </row>
    <row r="547" spans="1:21" ht="12.75" customHeight="1" x14ac:dyDescent="0.2">
      <c r="C547" s="41" t="s">
        <v>449</v>
      </c>
      <c r="D547" s="72"/>
      <c r="E547" s="378"/>
      <c r="F547" s="378"/>
      <c r="G547" s="378"/>
      <c r="H547" s="378"/>
      <c r="K547" s="378"/>
      <c r="M547" s="378"/>
      <c r="O547" s="378"/>
      <c r="S547" s="378"/>
      <c r="T547" s="378"/>
      <c r="U547" s="378"/>
    </row>
    <row r="548" spans="1:21" ht="12.75" customHeight="1" x14ac:dyDescent="0.2">
      <c r="A548" s="5">
        <v>11521010</v>
      </c>
      <c r="B548" s="555">
        <v>100</v>
      </c>
      <c r="C548" s="42">
        <v>50110</v>
      </c>
      <c r="D548" s="43" t="s">
        <v>36</v>
      </c>
      <c r="E548" s="229">
        <f>'102'!H401</f>
        <v>103000</v>
      </c>
      <c r="F548" s="229">
        <f>'102'!K401</f>
        <v>103000</v>
      </c>
      <c r="G548" s="229">
        <f>'102'!N401</f>
        <v>103000</v>
      </c>
      <c r="H548" s="229">
        <f>'102'!R401</f>
        <v>110725</v>
      </c>
      <c r="I548" s="229" t="e">
        <f>#REF!-G548</f>
        <v>#REF!</v>
      </c>
      <c r="J548" s="229">
        <f>H548-G548</f>
        <v>7725</v>
      </c>
      <c r="K548" s="229" t="e">
        <f>'102'!#REF!</f>
        <v>#REF!</v>
      </c>
      <c r="L548" s="229" t="e">
        <f>K548-H548</f>
        <v>#REF!</v>
      </c>
      <c r="M548" s="229" t="e">
        <f>'102'!#REF!</f>
        <v>#REF!</v>
      </c>
      <c r="N548" s="229" t="e">
        <f>M548-H548</f>
        <v>#REF!</v>
      </c>
      <c r="O548" s="229">
        <f>'102'!Z401</f>
        <v>110725</v>
      </c>
      <c r="P548" s="229">
        <f>O548-H548</f>
        <v>0</v>
      </c>
      <c r="S548" s="229" t="e">
        <f>'102'!#REF!</f>
        <v>#REF!</v>
      </c>
      <c r="T548" s="229" t="e">
        <f>'102'!#REF!</f>
        <v>#REF!</v>
      </c>
      <c r="U548" s="229" t="e">
        <f>'102'!#REF!</f>
        <v>#REF!</v>
      </c>
    </row>
    <row r="549" spans="1:21" ht="12.75" customHeight="1" x14ac:dyDescent="0.2">
      <c r="A549" s="5">
        <v>11521010</v>
      </c>
      <c r="B549" s="555">
        <v>500</v>
      </c>
      <c r="C549" s="42">
        <v>55520</v>
      </c>
      <c r="D549" s="43" t="s">
        <v>431</v>
      </c>
      <c r="E549" s="378">
        <v>20000</v>
      </c>
      <c r="F549" s="378">
        <v>20000</v>
      </c>
      <c r="G549" s="378">
        <v>0</v>
      </c>
      <c r="H549" s="378">
        <v>0</v>
      </c>
      <c r="I549" s="229" t="e">
        <f>#REF!-G549</f>
        <v>#REF!</v>
      </c>
      <c r="J549" s="229">
        <f>H549-G549</f>
        <v>0</v>
      </c>
      <c r="K549" s="378">
        <v>0</v>
      </c>
      <c r="L549" s="229">
        <f>K549-H549</f>
        <v>0</v>
      </c>
      <c r="M549" s="378">
        <v>0</v>
      </c>
      <c r="N549" s="229">
        <f>M549-H549</f>
        <v>0</v>
      </c>
      <c r="O549" s="378">
        <v>0</v>
      </c>
      <c r="P549" s="229">
        <f>O549-H549</f>
        <v>0</v>
      </c>
      <c r="S549" s="378">
        <v>0</v>
      </c>
      <c r="T549" s="378">
        <v>0</v>
      </c>
      <c r="U549" s="378">
        <v>0</v>
      </c>
    </row>
    <row r="550" spans="1:21" ht="12.75" customHeight="1" x14ac:dyDescent="0.2">
      <c r="A550" s="5">
        <v>11521010</v>
      </c>
      <c r="B550" s="555">
        <v>600</v>
      </c>
      <c r="C550" s="42">
        <v>56650</v>
      </c>
      <c r="D550" s="43" t="s">
        <v>329</v>
      </c>
      <c r="E550" s="378">
        <v>800</v>
      </c>
      <c r="F550" s="378">
        <v>800</v>
      </c>
      <c r="G550" s="378">
        <v>500</v>
      </c>
      <c r="H550" s="378">
        <v>500</v>
      </c>
      <c r="I550" s="229" t="e">
        <f>#REF!-G550</f>
        <v>#REF!</v>
      </c>
      <c r="J550" s="229">
        <f>H550-G550</f>
        <v>0</v>
      </c>
      <c r="K550" s="378">
        <v>500</v>
      </c>
      <c r="L550" s="229">
        <f>K550-H550</f>
        <v>0</v>
      </c>
      <c r="M550" s="378">
        <v>500</v>
      </c>
      <c r="N550" s="229">
        <f>M550-H550</f>
        <v>0</v>
      </c>
      <c r="O550" s="378">
        <v>500</v>
      </c>
      <c r="P550" s="229">
        <f>O550-H550</f>
        <v>0</v>
      </c>
      <c r="S550" s="378">
        <v>500</v>
      </c>
      <c r="T550" s="378">
        <v>500</v>
      </c>
      <c r="U550" s="378">
        <v>500</v>
      </c>
    </row>
    <row r="551" spans="1:21" ht="12.75" customHeight="1" x14ac:dyDescent="0.2">
      <c r="A551" s="5">
        <v>11521010</v>
      </c>
      <c r="B551" s="154">
        <v>600</v>
      </c>
      <c r="C551" s="42">
        <v>56694</v>
      </c>
      <c r="D551" s="45" t="s">
        <v>376</v>
      </c>
      <c r="E551" s="496">
        <v>320000</v>
      </c>
      <c r="F551" s="496">
        <v>320000</v>
      </c>
      <c r="G551" s="496">
        <v>300000</v>
      </c>
      <c r="H551" s="496">
        <v>324550</v>
      </c>
      <c r="I551" s="497" t="e">
        <f>#REF!-G551</f>
        <v>#REF!</v>
      </c>
      <c r="J551" s="497">
        <f>H551-G551</f>
        <v>24550</v>
      </c>
      <c r="K551" s="496">
        <v>324550</v>
      </c>
      <c r="L551" s="497">
        <f>K551-H551</f>
        <v>0</v>
      </c>
      <c r="M551" s="496">
        <v>225000</v>
      </c>
      <c r="N551" s="497">
        <f>M551-H551</f>
        <v>-99550</v>
      </c>
      <c r="O551" s="496">
        <f>275000+6000</f>
        <v>281000</v>
      </c>
      <c r="P551" s="497">
        <f>O551-H551</f>
        <v>-43550</v>
      </c>
      <c r="Q551" s="497"/>
      <c r="R551" s="497"/>
      <c r="S551" s="496">
        <v>324550</v>
      </c>
      <c r="T551" s="496">
        <v>324550</v>
      </c>
      <c r="U551" s="496">
        <v>324550</v>
      </c>
    </row>
    <row r="552" spans="1:21" ht="12.75" customHeight="1" x14ac:dyDescent="0.2">
      <c r="E552" s="378">
        <f t="shared" ref="E552" si="193">SUM(E548:E551)</f>
        <v>443800</v>
      </c>
      <c r="F552" s="378">
        <f>SUM(F548:F551)</f>
        <v>443800</v>
      </c>
      <c r="G552" s="378">
        <f>SUM(G548:G551)</f>
        <v>403500</v>
      </c>
      <c r="H552" s="378">
        <f>SUM(H548:H551)</f>
        <v>435775</v>
      </c>
      <c r="I552" s="229" t="e">
        <f>#REF!-G552</f>
        <v>#REF!</v>
      </c>
      <c r="J552" s="229">
        <f>H552-G552</f>
        <v>32275</v>
      </c>
      <c r="K552" s="378" t="e">
        <f>SUM(K548:K551)</f>
        <v>#REF!</v>
      </c>
      <c r="L552" s="229" t="e">
        <f>K552-H552</f>
        <v>#REF!</v>
      </c>
      <c r="M552" s="378" t="e">
        <f>SUM(M548:M551)</f>
        <v>#REF!</v>
      </c>
      <c r="N552" s="229" t="e">
        <f>M552-H552</f>
        <v>#REF!</v>
      </c>
      <c r="O552" s="378">
        <f>SUM(O548:O551)</f>
        <v>392225</v>
      </c>
      <c r="P552" s="229">
        <f>O552-H552</f>
        <v>-43550</v>
      </c>
      <c r="S552" s="378" t="e">
        <f>SUM(S548:S551)</f>
        <v>#REF!</v>
      </c>
      <c r="T552" s="378" t="e">
        <f>SUM(T548:T551)</f>
        <v>#REF!</v>
      </c>
      <c r="U552" s="378" t="e">
        <f>SUM(U548:U551)</f>
        <v>#REF!</v>
      </c>
    </row>
    <row r="553" spans="1:21" ht="12.75" customHeight="1" x14ac:dyDescent="0.2">
      <c r="M553" s="549"/>
    </row>
    <row r="554" spans="1:21" ht="12.75" customHeight="1" x14ac:dyDescent="0.2">
      <c r="C554" s="41" t="s">
        <v>348</v>
      </c>
      <c r="D554" s="72"/>
    </row>
    <row r="555" spans="1:21" ht="12.75" customHeight="1" x14ac:dyDescent="0.2">
      <c r="A555" s="5">
        <v>11521150</v>
      </c>
      <c r="B555" s="555">
        <v>100</v>
      </c>
      <c r="C555" s="42">
        <v>50110</v>
      </c>
      <c r="D555" s="43" t="s">
        <v>36</v>
      </c>
      <c r="E555" s="229">
        <f>'102'!H418</f>
        <v>0</v>
      </c>
      <c r="F555" s="229">
        <f>'102'!K409</f>
        <v>65953</v>
      </c>
      <c r="G555" s="229">
        <f>'102'!N409</f>
        <v>70651</v>
      </c>
      <c r="H555" s="229">
        <f>'102'!R409</f>
        <v>77794</v>
      </c>
      <c r="I555" s="229" t="e">
        <f>#REF!-G555</f>
        <v>#REF!</v>
      </c>
      <c r="J555" s="229">
        <f t="shared" ref="J555:J565" si="194">H555-G555</f>
        <v>7143</v>
      </c>
      <c r="K555" s="229" t="e">
        <f>'102'!#REF!</f>
        <v>#REF!</v>
      </c>
      <c r="L555" s="229" t="e">
        <f t="shared" ref="L555:L565" si="195">K555-H555</f>
        <v>#REF!</v>
      </c>
      <c r="M555" s="229" t="e">
        <f>'102'!#REF!</f>
        <v>#REF!</v>
      </c>
      <c r="N555" s="229" t="e">
        <f t="shared" ref="N555:N565" si="196">M555-H555</f>
        <v>#REF!</v>
      </c>
      <c r="O555" s="229">
        <f>'102'!Z409</f>
        <v>77794</v>
      </c>
      <c r="P555" s="229">
        <f t="shared" ref="P555:P565" si="197">O555-H555</f>
        <v>0</v>
      </c>
      <c r="S555" s="229" t="e">
        <f>'102'!#REF!</f>
        <v>#REF!</v>
      </c>
      <c r="T555" s="229" t="e">
        <f>'102'!#REF!</f>
        <v>#REF!</v>
      </c>
      <c r="U555" s="229" t="e">
        <f>'102'!#REF!</f>
        <v>#REF!</v>
      </c>
    </row>
    <row r="556" spans="1:21" ht="12.75" customHeight="1" x14ac:dyDescent="0.2">
      <c r="A556" s="5">
        <v>11521150</v>
      </c>
      <c r="B556" s="555">
        <v>100</v>
      </c>
      <c r="C556" s="42">
        <v>50130</v>
      </c>
      <c r="D556" s="43" t="s">
        <v>37</v>
      </c>
      <c r="I556" s="229" t="e">
        <f>#REF!-G556</f>
        <v>#REF!</v>
      </c>
      <c r="J556" s="229">
        <f t="shared" si="194"/>
        <v>0</v>
      </c>
      <c r="L556" s="229">
        <f t="shared" si="195"/>
        <v>0</v>
      </c>
      <c r="N556" s="229">
        <f t="shared" si="196"/>
        <v>0</v>
      </c>
      <c r="P556" s="229">
        <f t="shared" si="197"/>
        <v>0</v>
      </c>
    </row>
    <row r="557" spans="1:21" ht="12.75" customHeight="1" x14ac:dyDescent="0.2">
      <c r="A557" s="5">
        <v>11521150</v>
      </c>
      <c r="B557" s="555">
        <v>200</v>
      </c>
      <c r="C557" s="42">
        <v>52210</v>
      </c>
      <c r="D557" s="43" t="s">
        <v>584</v>
      </c>
      <c r="E557" s="378">
        <v>35000</v>
      </c>
      <c r="F557" s="378">
        <v>35000</v>
      </c>
      <c r="G557" s="378">
        <v>35000</v>
      </c>
      <c r="H557" s="378">
        <v>0</v>
      </c>
      <c r="I557" s="229" t="e">
        <f>#REF!-G557</f>
        <v>#REF!</v>
      </c>
      <c r="J557" s="229">
        <f t="shared" si="194"/>
        <v>-35000</v>
      </c>
      <c r="K557" s="378">
        <v>0</v>
      </c>
      <c r="L557" s="229">
        <f t="shared" si="195"/>
        <v>0</v>
      </c>
      <c r="M557" s="378">
        <v>0</v>
      </c>
      <c r="N557" s="229">
        <f t="shared" si="196"/>
        <v>0</v>
      </c>
      <c r="O557" s="378">
        <v>0</v>
      </c>
      <c r="P557" s="229">
        <f t="shared" si="197"/>
        <v>0</v>
      </c>
      <c r="S557" s="378">
        <v>0</v>
      </c>
      <c r="T557" s="378">
        <v>0</v>
      </c>
      <c r="U557" s="378">
        <v>0</v>
      </c>
    </row>
    <row r="558" spans="1:21" ht="12.75" customHeight="1" x14ac:dyDescent="0.2">
      <c r="A558" s="5">
        <v>11521150</v>
      </c>
      <c r="B558" s="555">
        <v>200</v>
      </c>
      <c r="C558" s="42">
        <v>52220</v>
      </c>
      <c r="D558" s="43" t="s">
        <v>585</v>
      </c>
      <c r="E558" s="378">
        <v>320000</v>
      </c>
      <c r="F558" s="378">
        <v>320000</v>
      </c>
      <c r="G558" s="378">
        <v>300000</v>
      </c>
      <c r="H558" s="378">
        <v>0</v>
      </c>
      <c r="I558" s="229" t="e">
        <f>#REF!-G558</f>
        <v>#REF!</v>
      </c>
      <c r="J558" s="229">
        <f t="shared" si="194"/>
        <v>-300000</v>
      </c>
      <c r="K558" s="378">
        <v>0</v>
      </c>
      <c r="L558" s="229">
        <f t="shared" si="195"/>
        <v>0</v>
      </c>
      <c r="M558" s="378">
        <v>0</v>
      </c>
      <c r="N558" s="229">
        <f t="shared" si="196"/>
        <v>0</v>
      </c>
      <c r="O558" s="378">
        <v>0</v>
      </c>
      <c r="P558" s="229">
        <f t="shared" si="197"/>
        <v>0</v>
      </c>
      <c r="S558" s="378">
        <v>0</v>
      </c>
      <c r="T558" s="378">
        <v>0</v>
      </c>
      <c r="U558" s="378">
        <v>0</v>
      </c>
    </row>
    <row r="559" spans="1:21" ht="12.75" customHeight="1" x14ac:dyDescent="0.2">
      <c r="A559" s="5">
        <v>11521150</v>
      </c>
      <c r="B559" s="555">
        <v>200</v>
      </c>
      <c r="C559" s="42">
        <v>52250</v>
      </c>
      <c r="D559" s="43" t="s">
        <v>630</v>
      </c>
      <c r="E559" s="378">
        <v>4800</v>
      </c>
      <c r="F559" s="378">
        <v>7800</v>
      </c>
      <c r="G559" s="378">
        <v>9400</v>
      </c>
      <c r="H559" s="378">
        <v>0</v>
      </c>
      <c r="I559" s="229" t="e">
        <f>#REF!-G559</f>
        <v>#REF!</v>
      </c>
      <c r="J559" s="229">
        <f t="shared" si="194"/>
        <v>-9400</v>
      </c>
      <c r="K559" s="378">
        <v>0</v>
      </c>
      <c r="L559" s="229">
        <f t="shared" si="195"/>
        <v>0</v>
      </c>
      <c r="M559" s="378">
        <v>0</v>
      </c>
      <c r="N559" s="229">
        <f t="shared" si="196"/>
        <v>0</v>
      </c>
      <c r="O559" s="378">
        <v>0</v>
      </c>
      <c r="P559" s="229">
        <f t="shared" si="197"/>
        <v>0</v>
      </c>
      <c r="S559" s="378">
        <v>0</v>
      </c>
      <c r="T559" s="378">
        <v>0</v>
      </c>
      <c r="U559" s="378">
        <v>0</v>
      </c>
    </row>
    <row r="560" spans="1:21" ht="12.75" customHeight="1" x14ac:dyDescent="0.2">
      <c r="A560" s="5">
        <v>11521150</v>
      </c>
      <c r="B560" s="555">
        <v>200</v>
      </c>
      <c r="C560" s="42">
        <v>52290</v>
      </c>
      <c r="D560" s="43" t="s">
        <v>349</v>
      </c>
      <c r="E560" s="378">
        <v>2500</v>
      </c>
      <c r="F560" s="378">
        <v>4500</v>
      </c>
      <c r="G560" s="378">
        <v>4500</v>
      </c>
      <c r="H560" s="378">
        <v>0</v>
      </c>
      <c r="I560" s="229" t="e">
        <f>#REF!-G560</f>
        <v>#REF!</v>
      </c>
      <c r="J560" s="229">
        <f t="shared" si="194"/>
        <v>-4500</v>
      </c>
      <c r="K560" s="378">
        <v>0</v>
      </c>
      <c r="L560" s="229">
        <f t="shared" si="195"/>
        <v>0</v>
      </c>
      <c r="M560" s="378">
        <v>0</v>
      </c>
      <c r="N560" s="229">
        <f t="shared" si="196"/>
        <v>0</v>
      </c>
      <c r="O560" s="378">
        <v>0</v>
      </c>
      <c r="P560" s="229">
        <f t="shared" si="197"/>
        <v>0</v>
      </c>
      <c r="S560" s="378">
        <v>0</v>
      </c>
      <c r="T560" s="378">
        <v>0</v>
      </c>
      <c r="U560" s="378">
        <v>0</v>
      </c>
    </row>
    <row r="561" spans="1:21" ht="12.75" customHeight="1" x14ac:dyDescent="0.2">
      <c r="A561" s="5">
        <v>11521150</v>
      </c>
      <c r="B561" s="555">
        <v>500</v>
      </c>
      <c r="C561" s="42">
        <v>55538</v>
      </c>
      <c r="D561" s="43" t="s">
        <v>528</v>
      </c>
      <c r="E561" s="378">
        <v>2500</v>
      </c>
      <c r="F561" s="378">
        <v>3500</v>
      </c>
      <c r="G561" s="378">
        <v>4000</v>
      </c>
      <c r="H561" s="378">
        <v>0</v>
      </c>
      <c r="I561" s="229" t="e">
        <f>#REF!-G561</f>
        <v>#REF!</v>
      </c>
      <c r="J561" s="229">
        <f t="shared" si="194"/>
        <v>-4000</v>
      </c>
      <c r="K561" s="378">
        <v>0</v>
      </c>
      <c r="L561" s="229">
        <f t="shared" si="195"/>
        <v>0</v>
      </c>
      <c r="M561" s="378">
        <v>0</v>
      </c>
      <c r="N561" s="229">
        <f t="shared" si="196"/>
        <v>0</v>
      </c>
      <c r="O561" s="378">
        <v>0</v>
      </c>
      <c r="P561" s="229">
        <f t="shared" si="197"/>
        <v>0</v>
      </c>
      <c r="S561" s="378">
        <v>0</v>
      </c>
      <c r="T561" s="378">
        <v>0</v>
      </c>
      <c r="U561" s="378">
        <v>0</v>
      </c>
    </row>
    <row r="562" spans="1:21" ht="12.75" customHeight="1" x14ac:dyDescent="0.2">
      <c r="A562" s="5">
        <v>11521150</v>
      </c>
      <c r="B562" s="555">
        <v>500</v>
      </c>
      <c r="C562" s="42">
        <v>55570</v>
      </c>
      <c r="D562" s="43" t="s">
        <v>223</v>
      </c>
      <c r="E562" s="378">
        <v>13000</v>
      </c>
      <c r="F562" s="378">
        <v>13000</v>
      </c>
      <c r="G562" s="378">
        <v>10000</v>
      </c>
      <c r="H562" s="378">
        <v>12000</v>
      </c>
      <c r="I562" s="229" t="e">
        <f>#REF!-G562</f>
        <v>#REF!</v>
      </c>
      <c r="J562" s="229">
        <f t="shared" si="194"/>
        <v>2000</v>
      </c>
      <c r="K562" s="378">
        <v>12000</v>
      </c>
      <c r="L562" s="229">
        <f t="shared" si="195"/>
        <v>0</v>
      </c>
      <c r="M562" s="378">
        <v>10000</v>
      </c>
      <c r="N562" s="229">
        <f t="shared" si="196"/>
        <v>-2000</v>
      </c>
      <c r="O562" s="378">
        <v>12000</v>
      </c>
      <c r="P562" s="229">
        <f t="shared" si="197"/>
        <v>0</v>
      </c>
      <c r="S562" s="378">
        <v>12000</v>
      </c>
      <c r="T562" s="378">
        <v>12000</v>
      </c>
      <c r="U562" s="378">
        <v>12000</v>
      </c>
    </row>
    <row r="563" spans="1:21" ht="12.75" customHeight="1" x14ac:dyDescent="0.2">
      <c r="A563" s="5">
        <v>11521150</v>
      </c>
      <c r="B563" s="555">
        <v>600</v>
      </c>
      <c r="C563" s="42">
        <v>56623</v>
      </c>
      <c r="D563" s="43" t="s">
        <v>442</v>
      </c>
      <c r="E563" s="378">
        <v>900</v>
      </c>
      <c r="F563" s="378">
        <v>900</v>
      </c>
      <c r="G563" s="378">
        <v>900</v>
      </c>
      <c r="H563" s="378">
        <v>500</v>
      </c>
      <c r="I563" s="229" t="e">
        <f>#REF!-G563</f>
        <v>#REF!</v>
      </c>
      <c r="J563" s="229">
        <f t="shared" si="194"/>
        <v>-400</v>
      </c>
      <c r="K563" s="378">
        <v>500</v>
      </c>
      <c r="L563" s="229">
        <f t="shared" si="195"/>
        <v>0</v>
      </c>
      <c r="M563" s="378">
        <v>500</v>
      </c>
      <c r="N563" s="229">
        <f t="shared" si="196"/>
        <v>0</v>
      </c>
      <c r="O563" s="378">
        <v>500</v>
      </c>
      <c r="P563" s="229">
        <f t="shared" si="197"/>
        <v>0</v>
      </c>
      <c r="S563" s="378">
        <v>500</v>
      </c>
      <c r="T563" s="378">
        <v>500</v>
      </c>
      <c r="U563" s="378">
        <v>500</v>
      </c>
    </row>
    <row r="564" spans="1:21" ht="12.75" customHeight="1" x14ac:dyDescent="0.2">
      <c r="A564" s="5">
        <v>11521150</v>
      </c>
      <c r="B564" s="555">
        <v>600</v>
      </c>
      <c r="C564" s="42">
        <v>56662</v>
      </c>
      <c r="D564" s="45" t="s">
        <v>234</v>
      </c>
      <c r="E564" s="496">
        <v>216276</v>
      </c>
      <c r="F564" s="496">
        <v>192914</v>
      </c>
      <c r="G564" s="496">
        <v>192914</v>
      </c>
      <c r="H564" s="496">
        <v>200000</v>
      </c>
      <c r="I564" s="497" t="e">
        <f>#REF!-G564</f>
        <v>#REF!</v>
      </c>
      <c r="J564" s="497">
        <f t="shared" si="194"/>
        <v>7086</v>
      </c>
      <c r="K564" s="496">
        <v>200000</v>
      </c>
      <c r="L564" s="497">
        <f t="shared" si="195"/>
        <v>0</v>
      </c>
      <c r="M564" s="496">
        <v>150000</v>
      </c>
      <c r="N564" s="497">
        <f t="shared" si="196"/>
        <v>-50000</v>
      </c>
      <c r="O564" s="496">
        <v>175000</v>
      </c>
      <c r="P564" s="497">
        <f t="shared" si="197"/>
        <v>-25000</v>
      </c>
      <c r="Q564" s="497"/>
      <c r="R564" s="497"/>
      <c r="S564" s="496">
        <v>200000</v>
      </c>
      <c r="T564" s="496">
        <v>200000</v>
      </c>
      <c r="U564" s="496">
        <v>200000</v>
      </c>
    </row>
    <row r="565" spans="1:21" ht="12.75" customHeight="1" x14ac:dyDescent="0.2">
      <c r="C565" s="42"/>
      <c r="D565" s="43"/>
      <c r="E565" s="378">
        <f t="shared" ref="E565" si="198">SUM(E555:E564)</f>
        <v>594976</v>
      </c>
      <c r="F565" s="378">
        <f>SUM(F555:F564)</f>
        <v>643567</v>
      </c>
      <c r="G565" s="378">
        <f>SUM(G555:G564)</f>
        <v>627365</v>
      </c>
      <c r="H565" s="378">
        <f>SUM(H555:H564)</f>
        <v>290294</v>
      </c>
      <c r="I565" s="229" t="e">
        <f>#REF!-G565</f>
        <v>#REF!</v>
      </c>
      <c r="J565" s="229">
        <f t="shared" si="194"/>
        <v>-337071</v>
      </c>
      <c r="K565" s="378" t="e">
        <f>SUM(K555:K564)</f>
        <v>#REF!</v>
      </c>
      <c r="L565" s="229" t="e">
        <f t="shared" si="195"/>
        <v>#REF!</v>
      </c>
      <c r="M565" s="378" t="e">
        <f>SUM(M555:M564)</f>
        <v>#REF!</v>
      </c>
      <c r="N565" s="229" t="e">
        <f t="shared" si="196"/>
        <v>#REF!</v>
      </c>
      <c r="O565" s="378">
        <f>SUM(O555:O564)</f>
        <v>265294</v>
      </c>
      <c r="P565" s="229">
        <f t="shared" si="197"/>
        <v>-25000</v>
      </c>
      <c r="S565" s="378" t="e">
        <f>SUM(S555:S564)</f>
        <v>#REF!</v>
      </c>
      <c r="T565" s="378" t="e">
        <f>SUM(T555:T564)</f>
        <v>#REF!</v>
      </c>
      <c r="U565" s="378" t="e">
        <f>SUM(U555:U564)</f>
        <v>#REF!</v>
      </c>
    </row>
    <row r="566" spans="1:21" ht="12.75" customHeight="1" x14ac:dyDescent="0.2">
      <c r="C566" s="42"/>
      <c r="D566" s="43"/>
    </row>
    <row r="567" spans="1:21" ht="12.75" customHeight="1" x14ac:dyDescent="0.2">
      <c r="C567" s="42"/>
      <c r="D567" s="43"/>
    </row>
    <row r="568" spans="1:21" ht="12.75" customHeight="1" x14ac:dyDescent="0.2">
      <c r="C568" s="76" t="s">
        <v>127</v>
      </c>
      <c r="D568" s="62"/>
    </row>
    <row r="569" spans="1:21" ht="12.75" customHeight="1" x14ac:dyDescent="0.2">
      <c r="A569" s="5">
        <v>11521160</v>
      </c>
      <c r="B569" s="555">
        <v>100</v>
      </c>
      <c r="C569" s="42">
        <v>50110</v>
      </c>
      <c r="D569" s="43" t="s">
        <v>36</v>
      </c>
      <c r="E569" s="229">
        <f>'102'!H419</f>
        <v>105933</v>
      </c>
      <c r="F569" s="229">
        <f>'102'!K419</f>
        <v>109066</v>
      </c>
      <c r="G569" s="229">
        <f>'102'!N419</f>
        <v>112457</v>
      </c>
      <c r="H569" s="229">
        <f>'102'!R419</f>
        <v>120093</v>
      </c>
      <c r="I569" s="229" t="e">
        <f>#REF!-G569</f>
        <v>#REF!</v>
      </c>
      <c r="J569" s="229">
        <f>H569-G569</f>
        <v>7636</v>
      </c>
      <c r="K569" s="229" t="e">
        <f>'102'!#REF!</f>
        <v>#REF!</v>
      </c>
      <c r="L569" s="229" t="e">
        <f>K569-H569</f>
        <v>#REF!</v>
      </c>
      <c r="M569" s="229" t="e">
        <f>'102'!#REF!</f>
        <v>#REF!</v>
      </c>
      <c r="N569" s="229" t="e">
        <f>M569-H569</f>
        <v>#REF!</v>
      </c>
      <c r="O569" s="229">
        <f>'102'!Z419</f>
        <v>120093</v>
      </c>
      <c r="P569" s="229">
        <f>O569-H569</f>
        <v>0</v>
      </c>
      <c r="S569" s="229" t="e">
        <f>'102'!#REF!</f>
        <v>#REF!</v>
      </c>
      <c r="T569" s="229" t="e">
        <f>'102'!#REF!</f>
        <v>#REF!</v>
      </c>
      <c r="U569" s="229" t="e">
        <f>'102'!#REF!</f>
        <v>#REF!</v>
      </c>
    </row>
    <row r="570" spans="1:21" ht="12.75" customHeight="1" x14ac:dyDescent="0.2">
      <c r="C570" s="42">
        <v>50130</v>
      </c>
      <c r="D570" s="43" t="s">
        <v>37</v>
      </c>
      <c r="I570" s="229" t="e">
        <f>#REF!-G570</f>
        <v>#REF!</v>
      </c>
      <c r="J570" s="229">
        <f>H570-G570</f>
        <v>0</v>
      </c>
      <c r="L570" s="229">
        <f>K570-H570</f>
        <v>0</v>
      </c>
      <c r="N570" s="229">
        <f>M570-H570</f>
        <v>0</v>
      </c>
      <c r="P570" s="229">
        <f>O570-H570</f>
        <v>0</v>
      </c>
    </row>
    <row r="571" spans="1:21" ht="12.75" customHeight="1" x14ac:dyDescent="0.2">
      <c r="A571" s="5">
        <v>11521160</v>
      </c>
      <c r="B571" s="555">
        <v>100</v>
      </c>
      <c r="C571" s="42">
        <v>50132</v>
      </c>
      <c r="D571" s="43" t="s">
        <v>426</v>
      </c>
      <c r="G571" s="229">
        <v>0</v>
      </c>
      <c r="H571" s="229">
        <v>350</v>
      </c>
      <c r="I571" s="229" t="e">
        <f>#REF!-G571</f>
        <v>#REF!</v>
      </c>
      <c r="J571" s="229">
        <f>H571-G571</f>
        <v>350</v>
      </c>
      <c r="K571" s="229">
        <v>350</v>
      </c>
      <c r="L571" s="229">
        <f>K571-H571</f>
        <v>0</v>
      </c>
      <c r="M571" s="229">
        <v>350</v>
      </c>
      <c r="N571" s="229">
        <f>M571-H571</f>
        <v>0</v>
      </c>
      <c r="O571" s="229">
        <v>350</v>
      </c>
      <c r="P571" s="229">
        <f>O571-H571</f>
        <v>0</v>
      </c>
      <c r="S571" s="229">
        <v>350</v>
      </c>
      <c r="T571" s="229">
        <v>350</v>
      </c>
      <c r="U571" s="229">
        <v>350</v>
      </c>
    </row>
    <row r="572" spans="1:21" ht="12.75" customHeight="1" x14ac:dyDescent="0.2">
      <c r="A572" s="5">
        <v>11521160</v>
      </c>
      <c r="B572" s="154">
        <v>600</v>
      </c>
      <c r="C572" s="42">
        <v>56615</v>
      </c>
      <c r="D572" s="45" t="s">
        <v>26</v>
      </c>
      <c r="E572" s="496">
        <v>3500</v>
      </c>
      <c r="F572" s="496">
        <v>3500</v>
      </c>
      <c r="G572" s="496">
        <v>3500</v>
      </c>
      <c r="H572" s="496">
        <v>3500</v>
      </c>
      <c r="I572" s="497" t="e">
        <f>#REF!-G572</f>
        <v>#REF!</v>
      </c>
      <c r="J572" s="497">
        <f>H572-G572</f>
        <v>0</v>
      </c>
      <c r="K572" s="496">
        <v>3500</v>
      </c>
      <c r="L572" s="497">
        <f>K572-H572</f>
        <v>0</v>
      </c>
      <c r="M572" s="496">
        <v>3000</v>
      </c>
      <c r="N572" s="497">
        <f>M572-H572</f>
        <v>-500</v>
      </c>
      <c r="O572" s="496">
        <v>3500</v>
      </c>
      <c r="P572" s="497">
        <f>O572-H572</f>
        <v>0</v>
      </c>
      <c r="Q572" s="497"/>
      <c r="R572" s="497"/>
      <c r="S572" s="496">
        <v>3500</v>
      </c>
      <c r="T572" s="496">
        <v>3500</v>
      </c>
      <c r="U572" s="496">
        <v>3500</v>
      </c>
    </row>
    <row r="573" spans="1:21" ht="12.75" customHeight="1" x14ac:dyDescent="0.2">
      <c r="C573" s="42"/>
      <c r="D573" s="43"/>
      <c r="E573" s="378">
        <f t="shared" ref="E573" si="199">SUM(E569:E572)</f>
        <v>109433</v>
      </c>
      <c r="F573" s="378">
        <f>SUM(F569:F572)</f>
        <v>112566</v>
      </c>
      <c r="G573" s="378">
        <f>SUM(G569:G572)</f>
        <v>115957</v>
      </c>
      <c r="H573" s="378">
        <f>SUM(H569:H572)</f>
        <v>123943</v>
      </c>
      <c r="I573" s="229" t="e">
        <f>#REF!-G573</f>
        <v>#REF!</v>
      </c>
      <c r="J573" s="229">
        <f>H573-G573</f>
        <v>7986</v>
      </c>
      <c r="K573" s="378" t="e">
        <f>SUM(K569:K572)</f>
        <v>#REF!</v>
      </c>
      <c r="L573" s="229" t="e">
        <f>K573-H573</f>
        <v>#REF!</v>
      </c>
      <c r="M573" s="378" t="e">
        <f>SUM(M569:M572)</f>
        <v>#REF!</v>
      </c>
      <c r="N573" s="229" t="e">
        <f>M573-H573</f>
        <v>#REF!</v>
      </c>
      <c r="O573" s="378">
        <f>SUM(O569:O572)</f>
        <v>123943</v>
      </c>
      <c r="P573" s="229">
        <f>O573-H573</f>
        <v>0</v>
      </c>
      <c r="S573" s="378" t="e">
        <f>SUM(S569:S572)</f>
        <v>#REF!</v>
      </c>
      <c r="T573" s="378" t="e">
        <f>SUM(T569:T572)</f>
        <v>#REF!</v>
      </c>
      <c r="U573" s="378" t="e">
        <f>SUM(U569:U572)</f>
        <v>#REF!</v>
      </c>
    </row>
    <row r="574" spans="1:21" ht="12.75" customHeight="1" x14ac:dyDescent="0.2">
      <c r="C574" s="42"/>
      <c r="D574" s="43"/>
    </row>
    <row r="575" spans="1:21" ht="12.75" customHeight="1" x14ac:dyDescent="0.2">
      <c r="C575" s="76" t="s">
        <v>640</v>
      </c>
      <c r="D575" s="62"/>
    </row>
    <row r="576" spans="1:21" ht="19.5" customHeight="1" x14ac:dyDescent="0.2">
      <c r="A576" s="5">
        <v>11521170</v>
      </c>
      <c r="B576" s="555">
        <v>100</v>
      </c>
      <c r="C576" s="42">
        <v>50110</v>
      </c>
      <c r="D576" s="43" t="s">
        <v>36</v>
      </c>
      <c r="E576" s="229">
        <f>'102'!H473</f>
        <v>2576197</v>
      </c>
      <c r="F576" s="229">
        <f>'102'!K473</f>
        <v>2633082</v>
      </c>
      <c r="G576" s="229">
        <f>'102'!N473</f>
        <v>2714621</v>
      </c>
      <c r="H576" s="229">
        <f>'102'!R473</f>
        <v>2867881</v>
      </c>
      <c r="I576" s="229" t="e">
        <f>#REF!-G576</f>
        <v>#REF!</v>
      </c>
      <c r="J576" s="229">
        <f t="shared" ref="J576:J584" si="200">H576-G576</f>
        <v>153260</v>
      </c>
      <c r="K576" s="229" t="e">
        <f>'102'!#REF!</f>
        <v>#REF!</v>
      </c>
      <c r="L576" s="229" t="e">
        <f t="shared" ref="L576:L584" si="201">K576-H576</f>
        <v>#REF!</v>
      </c>
      <c r="M576" s="229" t="e">
        <f>'102'!#REF!</f>
        <v>#REF!</v>
      </c>
      <c r="N576" s="229" t="e">
        <f t="shared" ref="N576:N584" si="202">M576-H576</f>
        <v>#REF!</v>
      </c>
      <c r="O576" s="229">
        <f>'102'!Z473</f>
        <v>2867881</v>
      </c>
      <c r="P576" s="229">
        <f t="shared" ref="P576:P584" si="203">O576-H576</f>
        <v>0</v>
      </c>
      <c r="S576" s="229" t="e">
        <f>'102'!#REF!</f>
        <v>#REF!</v>
      </c>
      <c r="T576" s="229" t="e">
        <f>'102'!#REF!</f>
        <v>#REF!</v>
      </c>
      <c r="U576" s="229" t="e">
        <f>'102'!#REF!</f>
        <v>#REF!</v>
      </c>
    </row>
    <row r="577" spans="1:21" ht="12.75" customHeight="1" x14ac:dyDescent="0.2">
      <c r="A577" s="5">
        <v>11521170</v>
      </c>
      <c r="B577" s="555">
        <v>101</v>
      </c>
      <c r="C577" s="42">
        <v>50130</v>
      </c>
      <c r="D577" s="43" t="s">
        <v>37</v>
      </c>
      <c r="E577" s="378">
        <v>5000</v>
      </c>
      <c r="F577" s="378">
        <v>0</v>
      </c>
      <c r="G577" s="378">
        <v>0</v>
      </c>
      <c r="H577" s="378">
        <v>0</v>
      </c>
      <c r="I577" s="229" t="e">
        <f>#REF!-G577</f>
        <v>#REF!</v>
      </c>
      <c r="J577" s="229">
        <f t="shared" si="200"/>
        <v>0</v>
      </c>
      <c r="K577" s="378">
        <v>0</v>
      </c>
      <c r="L577" s="229">
        <f t="shared" si="201"/>
        <v>0</v>
      </c>
      <c r="M577" s="378">
        <v>0</v>
      </c>
      <c r="N577" s="229">
        <f t="shared" si="202"/>
        <v>0</v>
      </c>
      <c r="O577" s="378">
        <v>0</v>
      </c>
      <c r="P577" s="229">
        <f t="shared" si="203"/>
        <v>0</v>
      </c>
      <c r="S577" s="378">
        <v>0</v>
      </c>
      <c r="T577" s="378">
        <v>0</v>
      </c>
      <c r="U577" s="378">
        <v>0</v>
      </c>
    </row>
    <row r="578" spans="1:21" ht="12.75" customHeight="1" x14ac:dyDescent="0.2">
      <c r="A578" s="5">
        <v>11521170</v>
      </c>
      <c r="B578" s="555">
        <v>100</v>
      </c>
      <c r="C578" s="42">
        <v>50132</v>
      </c>
      <c r="D578" s="43" t="s">
        <v>426</v>
      </c>
      <c r="E578" s="378">
        <v>5000</v>
      </c>
      <c r="F578" s="378">
        <v>5000</v>
      </c>
      <c r="G578" s="378">
        <v>5000</v>
      </c>
      <c r="H578" s="378">
        <v>2500</v>
      </c>
      <c r="I578" s="229" t="e">
        <f>#REF!-G578</f>
        <v>#REF!</v>
      </c>
      <c r="J578" s="229">
        <f t="shared" si="200"/>
        <v>-2500</v>
      </c>
      <c r="K578" s="378">
        <v>2500</v>
      </c>
      <c r="L578" s="229">
        <f t="shared" si="201"/>
        <v>0</v>
      </c>
      <c r="M578" s="378">
        <v>2500</v>
      </c>
      <c r="N578" s="229">
        <f t="shared" si="202"/>
        <v>0</v>
      </c>
      <c r="O578" s="378">
        <v>2500</v>
      </c>
      <c r="P578" s="229">
        <f t="shared" si="203"/>
        <v>0</v>
      </c>
      <c r="S578" s="378">
        <v>2500</v>
      </c>
      <c r="T578" s="378">
        <v>2500</v>
      </c>
      <c r="U578" s="378">
        <v>2500</v>
      </c>
    </row>
    <row r="579" spans="1:21" ht="12.75" customHeight="1" x14ac:dyDescent="0.2">
      <c r="A579" s="5">
        <v>11521170</v>
      </c>
      <c r="B579" s="555">
        <v>400</v>
      </c>
      <c r="C579" s="42">
        <v>54410</v>
      </c>
      <c r="D579" s="43" t="s">
        <v>152</v>
      </c>
      <c r="E579" s="378">
        <v>25000</v>
      </c>
      <c r="F579" s="378">
        <v>25000</v>
      </c>
      <c r="G579" s="378">
        <v>25000</v>
      </c>
      <c r="H579" s="378">
        <v>25000</v>
      </c>
      <c r="I579" s="229" t="e">
        <f>#REF!-G579</f>
        <v>#REF!</v>
      </c>
      <c r="J579" s="229">
        <f t="shared" si="200"/>
        <v>0</v>
      </c>
      <c r="K579" s="378">
        <v>25000</v>
      </c>
      <c r="L579" s="229">
        <f t="shared" si="201"/>
        <v>0</v>
      </c>
      <c r="M579" s="378">
        <v>20000</v>
      </c>
      <c r="N579" s="229">
        <f t="shared" si="202"/>
        <v>-5000</v>
      </c>
      <c r="O579" s="378">
        <v>15000</v>
      </c>
      <c r="P579" s="229">
        <f t="shared" si="203"/>
        <v>-10000</v>
      </c>
      <c r="S579" s="378">
        <v>25000</v>
      </c>
      <c r="T579" s="378">
        <v>25000</v>
      </c>
      <c r="U579" s="378">
        <v>25000</v>
      </c>
    </row>
    <row r="580" spans="1:21" ht="12.75" customHeight="1" x14ac:dyDescent="0.2">
      <c r="A580" s="5">
        <v>11521170</v>
      </c>
      <c r="B580" s="555">
        <v>400</v>
      </c>
      <c r="C580" s="42">
        <v>54482</v>
      </c>
      <c r="D580" s="43" t="s">
        <v>641</v>
      </c>
      <c r="E580" s="378">
        <v>18000</v>
      </c>
      <c r="F580" s="378">
        <v>18000</v>
      </c>
      <c r="G580" s="378">
        <v>15000</v>
      </c>
      <c r="H580" s="378">
        <v>15000</v>
      </c>
      <c r="I580" s="229" t="e">
        <f>#REF!-G580</f>
        <v>#REF!</v>
      </c>
      <c r="J580" s="229">
        <f t="shared" si="200"/>
        <v>0</v>
      </c>
      <c r="K580" s="378">
        <v>15000</v>
      </c>
      <c r="L580" s="229">
        <f t="shared" si="201"/>
        <v>0</v>
      </c>
      <c r="M580" s="378">
        <v>10000</v>
      </c>
      <c r="N580" s="229">
        <f t="shared" si="202"/>
        <v>-5000</v>
      </c>
      <c r="O580" s="378">
        <v>10000</v>
      </c>
      <c r="P580" s="229">
        <f t="shared" si="203"/>
        <v>-5000</v>
      </c>
      <c r="S580" s="378">
        <v>15000</v>
      </c>
      <c r="T580" s="378">
        <v>15000</v>
      </c>
      <c r="U580" s="378">
        <v>15000</v>
      </c>
    </row>
    <row r="581" spans="1:21" ht="12.75" customHeight="1" x14ac:dyDescent="0.2">
      <c r="A581" s="5">
        <v>11521170</v>
      </c>
      <c r="B581" s="555">
        <v>500</v>
      </c>
      <c r="C581" s="42">
        <v>55530</v>
      </c>
      <c r="D581" s="43" t="s">
        <v>1001</v>
      </c>
      <c r="E581" s="378">
        <v>315000</v>
      </c>
      <c r="F581" s="378">
        <v>315000</v>
      </c>
      <c r="G581" s="378">
        <v>300000</v>
      </c>
      <c r="H581" s="378">
        <v>300000</v>
      </c>
      <c r="I581" s="229" t="e">
        <f>#REF!-G581</f>
        <v>#REF!</v>
      </c>
      <c r="J581" s="229">
        <f t="shared" si="200"/>
        <v>0</v>
      </c>
      <c r="K581" s="378">
        <v>300000</v>
      </c>
      <c r="L581" s="229">
        <f t="shared" si="201"/>
        <v>0</v>
      </c>
      <c r="M581" s="378">
        <v>185000</v>
      </c>
      <c r="N581" s="229">
        <f t="shared" si="202"/>
        <v>-115000</v>
      </c>
      <c r="O581" s="378">
        <v>200000</v>
      </c>
      <c r="P581" s="229">
        <f t="shared" si="203"/>
        <v>-100000</v>
      </c>
      <c r="S581" s="378">
        <v>300000</v>
      </c>
      <c r="T581" s="378">
        <v>300000</v>
      </c>
      <c r="U581" s="378">
        <v>300000</v>
      </c>
    </row>
    <row r="582" spans="1:21" ht="12.75" customHeight="1" x14ac:dyDescent="0.2">
      <c r="A582" s="5">
        <v>11521170</v>
      </c>
      <c r="B582" s="555">
        <v>600</v>
      </c>
      <c r="C582" s="42">
        <v>56694</v>
      </c>
      <c r="D582" s="45" t="s">
        <v>185</v>
      </c>
      <c r="E582" s="496">
        <v>11000</v>
      </c>
      <c r="F582" s="496">
        <v>11000</v>
      </c>
      <c r="G582" s="496">
        <v>7000</v>
      </c>
      <c r="H582" s="496">
        <v>7000</v>
      </c>
      <c r="I582" s="497" t="e">
        <f>#REF!-G582</f>
        <v>#REF!</v>
      </c>
      <c r="J582" s="497">
        <f t="shared" si="200"/>
        <v>0</v>
      </c>
      <c r="K582" s="496">
        <v>7000</v>
      </c>
      <c r="L582" s="497">
        <f t="shared" si="201"/>
        <v>0</v>
      </c>
      <c r="M582" s="496">
        <v>6000</v>
      </c>
      <c r="N582" s="497">
        <f t="shared" si="202"/>
        <v>-1000</v>
      </c>
      <c r="O582" s="496">
        <v>7000</v>
      </c>
      <c r="P582" s="497">
        <f t="shared" si="203"/>
        <v>0</v>
      </c>
      <c r="Q582" s="497"/>
      <c r="R582" s="497"/>
      <c r="S582" s="496">
        <v>7000</v>
      </c>
      <c r="T582" s="496">
        <v>7000</v>
      </c>
      <c r="U582" s="496">
        <v>7000</v>
      </c>
    </row>
    <row r="583" spans="1:21" ht="7.5" customHeight="1" x14ac:dyDescent="0.2">
      <c r="C583" s="42"/>
      <c r="D583" s="43"/>
      <c r="E583" s="378"/>
      <c r="F583" s="378"/>
      <c r="G583" s="378"/>
      <c r="H583" s="378"/>
      <c r="I583" s="229" t="e">
        <f>#REF!-G583</f>
        <v>#REF!</v>
      </c>
      <c r="J583" s="229">
        <f t="shared" si="200"/>
        <v>0</v>
      </c>
      <c r="K583" s="378"/>
      <c r="L583" s="229">
        <f t="shared" si="201"/>
        <v>0</v>
      </c>
      <c r="M583" s="378"/>
      <c r="N583" s="229">
        <f t="shared" si="202"/>
        <v>0</v>
      </c>
      <c r="O583" s="378"/>
      <c r="P583" s="229">
        <f t="shared" si="203"/>
        <v>0</v>
      </c>
      <c r="S583" s="378"/>
      <c r="T583" s="378"/>
      <c r="U583" s="378"/>
    </row>
    <row r="584" spans="1:21" ht="12.75" customHeight="1" x14ac:dyDescent="0.2">
      <c r="E584" s="378">
        <f t="shared" ref="E584" si="204">SUM(E576:E582)</f>
        <v>2955197</v>
      </c>
      <c r="F584" s="378">
        <f>SUM(F576:F582)</f>
        <v>3007082</v>
      </c>
      <c r="G584" s="378">
        <f>SUM(G576:G582)</f>
        <v>3066621</v>
      </c>
      <c r="H584" s="378">
        <f>SUM(H576:H582)</f>
        <v>3217381</v>
      </c>
      <c r="I584" s="229" t="e">
        <f>#REF!-G584</f>
        <v>#REF!</v>
      </c>
      <c r="J584" s="229">
        <f t="shared" si="200"/>
        <v>150760</v>
      </c>
      <c r="K584" s="378" t="e">
        <f>SUM(K576:K582)</f>
        <v>#REF!</v>
      </c>
      <c r="L584" s="229" t="e">
        <f t="shared" si="201"/>
        <v>#REF!</v>
      </c>
      <c r="M584" s="378" t="e">
        <f>SUM(M576:M582)</f>
        <v>#REF!</v>
      </c>
      <c r="N584" s="229" t="e">
        <f t="shared" si="202"/>
        <v>#REF!</v>
      </c>
      <c r="O584" s="378">
        <f>SUM(O576:O582)</f>
        <v>3102381</v>
      </c>
      <c r="P584" s="229">
        <f t="shared" si="203"/>
        <v>-115000</v>
      </c>
      <c r="S584" s="378" t="e">
        <f>SUM(S576:S582)</f>
        <v>#REF!</v>
      </c>
      <c r="T584" s="378" t="e">
        <f>SUM(T576:T582)</f>
        <v>#REF!</v>
      </c>
      <c r="U584" s="378" t="e">
        <f>SUM(U576:U582)</f>
        <v>#REF!</v>
      </c>
    </row>
    <row r="586" spans="1:21" ht="12.75" customHeight="1" x14ac:dyDescent="0.2">
      <c r="C586" s="41" t="s">
        <v>315</v>
      </c>
    </row>
    <row r="587" spans="1:21" ht="12.75" customHeight="1" x14ac:dyDescent="0.2">
      <c r="C587" s="50" t="s">
        <v>316</v>
      </c>
    </row>
    <row r="588" spans="1:21" ht="12.75" customHeight="1" x14ac:dyDescent="0.2">
      <c r="B588" s="555">
        <v>100</v>
      </c>
      <c r="C588" s="51" t="s">
        <v>317</v>
      </c>
      <c r="D588" s="52" t="s">
        <v>339</v>
      </c>
      <c r="E588" s="229">
        <f t="shared" ref="E588:H593" si="205">SUMIF($B$548:$B$581,$B588,E$548:E$581)</f>
        <v>2790130</v>
      </c>
      <c r="F588" s="229">
        <f t="shared" si="205"/>
        <v>2916101</v>
      </c>
      <c r="G588" s="229">
        <f t="shared" si="205"/>
        <v>3005729</v>
      </c>
      <c r="H588" s="229">
        <f t="shared" si="205"/>
        <v>3179343</v>
      </c>
      <c r="I588" s="229" t="e">
        <f>#REF!-G588</f>
        <v>#REF!</v>
      </c>
      <c r="J588" s="229">
        <f t="shared" ref="J588:J595" si="206">H588-G588</f>
        <v>173614</v>
      </c>
      <c r="K588" s="229" t="e">
        <f t="shared" ref="K588:U593" si="207">SUMIF($B$548:$B$581,$B588,K$548:K$581)</f>
        <v>#REF!</v>
      </c>
      <c r="L588" s="229" t="e">
        <f t="shared" ref="L588:L595" si="208">K588-H588</f>
        <v>#REF!</v>
      </c>
      <c r="M588" s="229" t="e">
        <f t="shared" si="207"/>
        <v>#REF!</v>
      </c>
      <c r="N588" s="229" t="e">
        <f t="shared" ref="N588:N595" si="209">M588-H588</f>
        <v>#REF!</v>
      </c>
      <c r="O588" s="229">
        <f t="shared" si="207"/>
        <v>3179343</v>
      </c>
      <c r="P588" s="229">
        <f t="shared" ref="P588:P595" si="210">O588-H588</f>
        <v>0</v>
      </c>
      <c r="S588" s="229" t="e">
        <f t="shared" si="207"/>
        <v>#REF!</v>
      </c>
      <c r="T588" s="229" t="e">
        <f t="shared" si="207"/>
        <v>#REF!</v>
      </c>
      <c r="U588" s="229" t="e">
        <f t="shared" si="207"/>
        <v>#REF!</v>
      </c>
    </row>
    <row r="589" spans="1:21" ht="12.75" customHeight="1" x14ac:dyDescent="0.2">
      <c r="B589" s="555">
        <v>101</v>
      </c>
      <c r="C589" s="51">
        <v>50130</v>
      </c>
      <c r="D589" s="52" t="s">
        <v>37</v>
      </c>
      <c r="E589" s="229">
        <f t="shared" si="205"/>
        <v>5000</v>
      </c>
      <c r="F589" s="229">
        <f t="shared" si="205"/>
        <v>0</v>
      </c>
      <c r="G589" s="229">
        <f t="shared" si="205"/>
        <v>0</v>
      </c>
      <c r="H589" s="229">
        <f t="shared" si="205"/>
        <v>0</v>
      </c>
      <c r="I589" s="229" t="e">
        <f>#REF!-G589</f>
        <v>#REF!</v>
      </c>
      <c r="J589" s="229">
        <f t="shared" si="206"/>
        <v>0</v>
      </c>
      <c r="K589" s="229">
        <f t="shared" si="207"/>
        <v>0</v>
      </c>
      <c r="L589" s="229">
        <f t="shared" si="208"/>
        <v>0</v>
      </c>
      <c r="M589" s="229">
        <f t="shared" si="207"/>
        <v>0</v>
      </c>
      <c r="N589" s="229">
        <f t="shared" si="209"/>
        <v>0</v>
      </c>
      <c r="O589" s="229">
        <f t="shared" si="207"/>
        <v>0</v>
      </c>
      <c r="P589" s="229">
        <f t="shared" si="210"/>
        <v>0</v>
      </c>
      <c r="S589" s="229">
        <f t="shared" si="207"/>
        <v>0</v>
      </c>
      <c r="T589" s="229">
        <f t="shared" si="207"/>
        <v>0</v>
      </c>
      <c r="U589" s="229">
        <f t="shared" si="207"/>
        <v>0</v>
      </c>
    </row>
    <row r="590" spans="1:21" ht="12.75" customHeight="1" x14ac:dyDescent="0.2">
      <c r="B590" s="555">
        <v>200</v>
      </c>
      <c r="C590" s="51">
        <v>52000</v>
      </c>
      <c r="D590" s="52" t="s">
        <v>373</v>
      </c>
      <c r="E590" s="229">
        <f t="shared" si="205"/>
        <v>362300</v>
      </c>
      <c r="F590" s="229">
        <f t="shared" si="205"/>
        <v>367300</v>
      </c>
      <c r="G590" s="229">
        <f t="shared" si="205"/>
        <v>348900</v>
      </c>
      <c r="H590" s="229">
        <f t="shared" si="205"/>
        <v>0</v>
      </c>
      <c r="I590" s="229" t="e">
        <f>#REF!-G590</f>
        <v>#REF!</v>
      </c>
      <c r="J590" s="229">
        <f t="shared" si="206"/>
        <v>-348900</v>
      </c>
      <c r="K590" s="229">
        <f t="shared" si="207"/>
        <v>0</v>
      </c>
      <c r="L590" s="229">
        <f t="shared" si="208"/>
        <v>0</v>
      </c>
      <c r="M590" s="229">
        <f t="shared" si="207"/>
        <v>0</v>
      </c>
      <c r="N590" s="229">
        <f t="shared" si="209"/>
        <v>0</v>
      </c>
      <c r="O590" s="229">
        <f t="shared" si="207"/>
        <v>0</v>
      </c>
      <c r="P590" s="229">
        <f t="shared" si="210"/>
        <v>0</v>
      </c>
      <c r="S590" s="229">
        <f t="shared" si="207"/>
        <v>0</v>
      </c>
      <c r="T590" s="229">
        <f t="shared" si="207"/>
        <v>0</v>
      </c>
      <c r="U590" s="229">
        <f t="shared" si="207"/>
        <v>0</v>
      </c>
    </row>
    <row r="591" spans="1:21" ht="12.75" customHeight="1" x14ac:dyDescent="0.2">
      <c r="B591" s="555">
        <v>300</v>
      </c>
      <c r="C591" s="51" t="s">
        <v>86</v>
      </c>
      <c r="D591" s="52" t="s">
        <v>456</v>
      </c>
      <c r="E591" s="229">
        <f t="shared" si="205"/>
        <v>0</v>
      </c>
      <c r="F591" s="229">
        <f t="shared" si="205"/>
        <v>0</v>
      </c>
      <c r="G591" s="229">
        <f t="shared" si="205"/>
        <v>0</v>
      </c>
      <c r="H591" s="229">
        <f t="shared" si="205"/>
        <v>0</v>
      </c>
      <c r="I591" s="229" t="e">
        <f>#REF!-G591</f>
        <v>#REF!</v>
      </c>
      <c r="J591" s="229">
        <f t="shared" si="206"/>
        <v>0</v>
      </c>
      <c r="K591" s="229">
        <f t="shared" si="207"/>
        <v>0</v>
      </c>
      <c r="L591" s="229">
        <f t="shared" si="208"/>
        <v>0</v>
      </c>
      <c r="M591" s="229">
        <f t="shared" si="207"/>
        <v>0</v>
      </c>
      <c r="N591" s="229">
        <f t="shared" si="209"/>
        <v>0</v>
      </c>
      <c r="O591" s="229">
        <f t="shared" si="207"/>
        <v>0</v>
      </c>
      <c r="P591" s="229">
        <f t="shared" si="210"/>
        <v>0</v>
      </c>
      <c r="S591" s="229">
        <f t="shared" si="207"/>
        <v>0</v>
      </c>
      <c r="T591" s="229">
        <f t="shared" si="207"/>
        <v>0</v>
      </c>
      <c r="U591" s="229">
        <f t="shared" si="207"/>
        <v>0</v>
      </c>
    </row>
    <row r="592" spans="1:21" ht="12.75" customHeight="1" x14ac:dyDescent="0.2">
      <c r="B592" s="555">
        <v>400</v>
      </c>
      <c r="C592" s="51" t="s">
        <v>574</v>
      </c>
      <c r="D592" s="52" t="s">
        <v>239</v>
      </c>
      <c r="E592" s="229">
        <f t="shared" si="205"/>
        <v>43000</v>
      </c>
      <c r="F592" s="229">
        <f t="shared" si="205"/>
        <v>43000</v>
      </c>
      <c r="G592" s="229">
        <f t="shared" si="205"/>
        <v>40000</v>
      </c>
      <c r="H592" s="229">
        <f t="shared" si="205"/>
        <v>40000</v>
      </c>
      <c r="I592" s="229" t="e">
        <f>#REF!-G592</f>
        <v>#REF!</v>
      </c>
      <c r="J592" s="229">
        <f t="shared" si="206"/>
        <v>0</v>
      </c>
      <c r="K592" s="229">
        <f t="shared" si="207"/>
        <v>40000</v>
      </c>
      <c r="L592" s="229">
        <f t="shared" si="208"/>
        <v>0</v>
      </c>
      <c r="M592" s="229">
        <f t="shared" si="207"/>
        <v>30000</v>
      </c>
      <c r="N592" s="229">
        <f t="shared" si="209"/>
        <v>-10000</v>
      </c>
      <c r="O592" s="229">
        <f t="shared" si="207"/>
        <v>25000</v>
      </c>
      <c r="P592" s="229">
        <f t="shared" si="210"/>
        <v>-15000</v>
      </c>
      <c r="S592" s="229">
        <f t="shared" si="207"/>
        <v>40000</v>
      </c>
      <c r="T592" s="229">
        <f t="shared" si="207"/>
        <v>40000</v>
      </c>
      <c r="U592" s="229">
        <f t="shared" si="207"/>
        <v>40000</v>
      </c>
    </row>
    <row r="593" spans="2:21" ht="12.75" customHeight="1" x14ac:dyDescent="0.2">
      <c r="B593" s="555">
        <v>500</v>
      </c>
      <c r="C593" s="51" t="s">
        <v>132</v>
      </c>
      <c r="D593" s="52" t="s">
        <v>340</v>
      </c>
      <c r="E593" s="229">
        <f t="shared" si="205"/>
        <v>350500</v>
      </c>
      <c r="F593" s="229">
        <f t="shared" si="205"/>
        <v>351500</v>
      </c>
      <c r="G593" s="229">
        <f t="shared" si="205"/>
        <v>314000</v>
      </c>
      <c r="H593" s="229">
        <f t="shared" si="205"/>
        <v>312000</v>
      </c>
      <c r="I593" s="229" t="e">
        <f>#REF!-G593</f>
        <v>#REF!</v>
      </c>
      <c r="J593" s="229">
        <f t="shared" si="206"/>
        <v>-2000</v>
      </c>
      <c r="K593" s="229">
        <f t="shared" si="207"/>
        <v>312000</v>
      </c>
      <c r="L593" s="229">
        <f t="shared" si="208"/>
        <v>0</v>
      </c>
      <c r="M593" s="229">
        <f t="shared" si="207"/>
        <v>195000</v>
      </c>
      <c r="N593" s="229">
        <f t="shared" si="209"/>
        <v>-117000</v>
      </c>
      <c r="O593" s="229">
        <f t="shared" si="207"/>
        <v>212000</v>
      </c>
      <c r="P593" s="229">
        <f t="shared" si="210"/>
        <v>-100000</v>
      </c>
      <c r="S593" s="229">
        <f t="shared" si="207"/>
        <v>312000</v>
      </c>
      <c r="T593" s="229">
        <f t="shared" si="207"/>
        <v>312000</v>
      </c>
      <c r="U593" s="229">
        <f t="shared" si="207"/>
        <v>312000</v>
      </c>
    </row>
    <row r="594" spans="2:21" ht="12.75" customHeight="1" x14ac:dyDescent="0.2">
      <c r="B594" s="555">
        <v>600</v>
      </c>
      <c r="C594" s="51" t="s">
        <v>341</v>
      </c>
      <c r="D594" s="53" t="s">
        <v>342</v>
      </c>
      <c r="E594" s="497">
        <f t="shared" ref="E594:H594" si="211">SUMIF($B$548:$B$582,$B594,E$548:E$582)</f>
        <v>552476</v>
      </c>
      <c r="F594" s="497">
        <f t="shared" si="211"/>
        <v>529114</v>
      </c>
      <c r="G594" s="497">
        <f t="shared" si="211"/>
        <v>504814</v>
      </c>
      <c r="H594" s="497">
        <f t="shared" si="211"/>
        <v>536050</v>
      </c>
      <c r="I594" s="497" t="e">
        <f>#REF!-G594</f>
        <v>#REF!</v>
      </c>
      <c r="J594" s="497">
        <f t="shared" si="206"/>
        <v>31236</v>
      </c>
      <c r="K594" s="497">
        <f>SUMIF($B$548:$B$582,$B594,K$548:K$582)</f>
        <v>536050</v>
      </c>
      <c r="L594" s="497">
        <f t="shared" si="208"/>
        <v>0</v>
      </c>
      <c r="M594" s="497">
        <f>SUMIF($B$548:$B$582,$B594,M$548:M$582)</f>
        <v>385000</v>
      </c>
      <c r="N594" s="497">
        <f t="shared" si="209"/>
        <v>-151050</v>
      </c>
      <c r="O594" s="497">
        <f>SUMIF($B$548:$B$582,$B594,O$548:O$582)</f>
        <v>467500</v>
      </c>
      <c r="P594" s="497">
        <f t="shared" si="210"/>
        <v>-68550</v>
      </c>
      <c r="Q594" s="497"/>
      <c r="R594" s="497"/>
      <c r="S594" s="497">
        <f>SUMIF($B$548:$B$582,$B594,S$548:S$582)</f>
        <v>536050</v>
      </c>
      <c r="T594" s="497">
        <f>SUMIF($B$548:$B$582,$B594,T$548:T$582)</f>
        <v>536050</v>
      </c>
      <c r="U594" s="497">
        <f>SUMIF($B$548:$B$582,$B594,U$548:U$582)</f>
        <v>536050</v>
      </c>
    </row>
    <row r="595" spans="2:21" ht="12.75" customHeight="1" x14ac:dyDescent="0.2">
      <c r="C595" s="51"/>
      <c r="D595" s="48" t="s">
        <v>70</v>
      </c>
      <c r="E595" s="229">
        <f t="shared" ref="E595" si="212">SUM(E588:E594)</f>
        <v>4103406</v>
      </c>
      <c r="F595" s="229">
        <f>SUM(F588:F594)</f>
        <v>4207015</v>
      </c>
      <c r="G595" s="229">
        <f>SUM(G588:G594)</f>
        <v>4213443</v>
      </c>
      <c r="H595" s="229">
        <f>SUM(H588:H594)</f>
        <v>4067393</v>
      </c>
      <c r="I595" s="229" t="e">
        <f>#REF!-G595</f>
        <v>#REF!</v>
      </c>
      <c r="J595" s="229">
        <f t="shared" si="206"/>
        <v>-146050</v>
      </c>
      <c r="K595" s="229" t="e">
        <f>SUM(K588:K594)</f>
        <v>#REF!</v>
      </c>
      <c r="L595" s="229" t="e">
        <f t="shared" si="208"/>
        <v>#REF!</v>
      </c>
      <c r="M595" s="229" t="e">
        <f>SUM(M588:M594)</f>
        <v>#REF!</v>
      </c>
      <c r="N595" s="229" t="e">
        <f t="shared" si="209"/>
        <v>#REF!</v>
      </c>
      <c r="O595" s="229">
        <f>SUM(O588:O594)</f>
        <v>3883843</v>
      </c>
      <c r="P595" s="229">
        <f t="shared" si="210"/>
        <v>-183550</v>
      </c>
      <c r="S595" s="229" t="e">
        <f>SUM(S588:S594)</f>
        <v>#REF!</v>
      </c>
      <c r="T595" s="229" t="e">
        <f>SUM(T588:T594)</f>
        <v>#REF!</v>
      </c>
      <c r="U595" s="229" t="e">
        <f>SUM(U588:U594)</f>
        <v>#REF!</v>
      </c>
    </row>
    <row r="596" spans="2:21" ht="12.75" customHeight="1" x14ac:dyDescent="0.2">
      <c r="C596" s="51"/>
      <c r="I596" s="530" t="e">
        <f>I595/G595</f>
        <v>#REF!</v>
      </c>
      <c r="J596" s="536">
        <f>J595/G595</f>
        <v>-3.4662863601097722E-2</v>
      </c>
      <c r="L596" s="530" t="e">
        <f>L595/#REF!</f>
        <v>#REF!</v>
      </c>
      <c r="M596" s="549" t="e">
        <f>(M595-H595)/H595</f>
        <v>#REF!</v>
      </c>
      <c r="N596" s="530" t="e">
        <f>N595/I595</f>
        <v>#REF!</v>
      </c>
      <c r="P596" s="565">
        <f>P595/H595</f>
        <v>-4.5127185890323357E-2</v>
      </c>
      <c r="Q596" s="549"/>
      <c r="R596" s="549"/>
    </row>
    <row r="597" spans="2:21" ht="12.75" customHeight="1" x14ac:dyDescent="0.2">
      <c r="C597" s="51"/>
      <c r="D597" s="391" t="s">
        <v>123</v>
      </c>
      <c r="E597" s="507" t="s">
        <v>784</v>
      </c>
      <c r="F597" s="507" t="s">
        <v>783</v>
      </c>
      <c r="G597" s="507" t="s">
        <v>1035</v>
      </c>
      <c r="H597" s="507" t="s">
        <v>1130</v>
      </c>
      <c r="I597" s="389"/>
      <c r="J597" s="389"/>
      <c r="K597" s="507" t="s">
        <v>1220</v>
      </c>
      <c r="L597" s="389"/>
      <c r="M597" s="507" t="s">
        <v>1220</v>
      </c>
      <c r="N597" s="389"/>
      <c r="O597" s="507" t="s">
        <v>1220</v>
      </c>
      <c r="P597" s="389"/>
      <c r="Q597" s="389"/>
      <c r="R597" s="389"/>
      <c r="S597" s="506" t="s">
        <v>1130</v>
      </c>
      <c r="T597" s="506" t="s">
        <v>1130</v>
      </c>
      <c r="U597" s="506" t="s">
        <v>1130</v>
      </c>
    </row>
    <row r="598" spans="2:21" ht="30.75" customHeight="1" x14ac:dyDescent="0.25">
      <c r="B598" s="5"/>
      <c r="C598" s="5"/>
      <c r="D598" s="561" t="s">
        <v>577</v>
      </c>
      <c r="E598" s="507" t="s">
        <v>412</v>
      </c>
      <c r="F598" s="507" t="s">
        <v>412</v>
      </c>
      <c r="G598" s="507" t="s">
        <v>412</v>
      </c>
      <c r="H598" s="507" t="s">
        <v>412</v>
      </c>
      <c r="I598" s="389"/>
      <c r="J598" s="389"/>
      <c r="K598" s="507" t="s">
        <v>472</v>
      </c>
      <c r="L598" s="389"/>
      <c r="M598" s="507" t="s">
        <v>472</v>
      </c>
      <c r="N598" s="389"/>
      <c r="O598" s="507" t="s">
        <v>1456</v>
      </c>
      <c r="P598" s="389"/>
      <c r="Q598" s="389"/>
      <c r="R598" s="389"/>
      <c r="S598" s="508" t="s">
        <v>412</v>
      </c>
      <c r="T598" s="508" t="s">
        <v>412</v>
      </c>
      <c r="U598" s="508" t="s">
        <v>412</v>
      </c>
    </row>
    <row r="599" spans="2:21" ht="28.5" customHeight="1" x14ac:dyDescent="0.2">
      <c r="B599" s="5"/>
      <c r="C599" s="5"/>
      <c r="D599" s="563" t="s">
        <v>324</v>
      </c>
      <c r="E599" s="389">
        <v>45</v>
      </c>
      <c r="F599" s="388">
        <v>45</v>
      </c>
      <c r="G599" s="388">
        <v>45</v>
      </c>
      <c r="H599" s="388">
        <f>'102'!R479</f>
        <v>48</v>
      </c>
      <c r="I599" s="389"/>
      <c r="J599" s="389"/>
      <c r="K599" s="388" t="e">
        <f>'102'!#REF!</f>
        <v>#REF!</v>
      </c>
      <c r="L599" s="389"/>
      <c r="M599" s="388" t="e">
        <f>'102'!#REF!</f>
        <v>#REF!</v>
      </c>
      <c r="N599" s="389"/>
      <c r="O599" s="388">
        <f>'102'!Z479</f>
        <v>48</v>
      </c>
      <c r="P599" s="389"/>
      <c r="Q599" s="389"/>
      <c r="R599" s="389"/>
      <c r="S599" s="392" t="e">
        <f>'102'!#REF!</f>
        <v>#REF!</v>
      </c>
      <c r="T599" s="392" t="e">
        <f>'102'!#REF!</f>
        <v>#REF!</v>
      </c>
      <c r="U599" s="392" t="e">
        <f>'102'!#REF!</f>
        <v>#REF!</v>
      </c>
    </row>
    <row r="600" spans="2:21" ht="12.75" customHeight="1" x14ac:dyDescent="0.2">
      <c r="B600" s="5"/>
      <c r="C600" s="5"/>
      <c r="D600" s="563" t="s">
        <v>164</v>
      </c>
      <c r="E600" s="389">
        <v>2255000</v>
      </c>
      <c r="F600" s="389">
        <v>1540000</v>
      </c>
      <c r="G600" s="389">
        <v>950000</v>
      </c>
      <c r="H600" s="389">
        <v>1200000</v>
      </c>
      <c r="I600" s="389"/>
      <c r="J600" s="389"/>
      <c r="K600" s="389">
        <v>1200000</v>
      </c>
      <c r="L600" s="389"/>
      <c r="M600" s="389">
        <v>1200000</v>
      </c>
      <c r="N600" s="389"/>
      <c r="O600" s="389">
        <v>0</v>
      </c>
      <c r="P600" s="389"/>
      <c r="Q600" s="389"/>
      <c r="R600" s="389"/>
      <c r="S600" s="393">
        <v>1200000</v>
      </c>
      <c r="T600" s="393">
        <v>1200000</v>
      </c>
      <c r="U600" s="393">
        <v>1200000</v>
      </c>
    </row>
    <row r="601" spans="2:21" ht="12.75" customHeight="1" x14ac:dyDescent="0.2">
      <c r="B601" s="5"/>
      <c r="C601" s="5"/>
      <c r="D601" s="563" t="s">
        <v>624</v>
      </c>
      <c r="E601" s="389">
        <v>148527</v>
      </c>
      <c r="F601" s="389">
        <v>176564</v>
      </c>
      <c r="G601" s="389">
        <v>141223</v>
      </c>
      <c r="H601" s="389" t="e">
        <f>#REF!</f>
        <v>#REF!</v>
      </c>
      <c r="I601" s="389"/>
      <c r="J601" s="389"/>
      <c r="K601" s="389" t="e">
        <f>#REF!</f>
        <v>#REF!</v>
      </c>
      <c r="L601" s="389"/>
      <c r="M601" s="389" t="e">
        <f>#REF!</f>
        <v>#REF!</v>
      </c>
      <c r="N601" s="389"/>
      <c r="O601" s="389">
        <v>104516</v>
      </c>
      <c r="P601" s="389"/>
      <c r="Q601" s="389"/>
      <c r="R601" s="389"/>
      <c r="S601" s="393" t="e">
        <f>#REF!</f>
        <v>#REF!</v>
      </c>
      <c r="T601" s="393" t="e">
        <f>#REF!</f>
        <v>#REF!</v>
      </c>
      <c r="U601" s="393" t="e">
        <f>#REF!</f>
        <v>#REF!</v>
      </c>
    </row>
    <row r="602" spans="2:21" ht="12.75" customHeight="1" x14ac:dyDescent="0.2">
      <c r="B602" s="5"/>
      <c r="C602" s="5"/>
      <c r="D602" s="391"/>
      <c r="E602" s="388"/>
      <c r="F602" s="389"/>
      <c r="G602" s="389"/>
      <c r="H602" s="389"/>
      <c r="I602" s="389"/>
      <c r="J602" s="389"/>
      <c r="K602" s="389"/>
      <c r="L602" s="389"/>
      <c r="M602" s="389"/>
      <c r="N602" s="389"/>
      <c r="O602" s="389"/>
      <c r="P602" s="389"/>
      <c r="Q602" s="389"/>
      <c r="R602" s="389"/>
      <c r="S602" s="393"/>
      <c r="T602" s="393"/>
      <c r="U602" s="393"/>
    </row>
    <row r="603" spans="2:21" ht="12.75" customHeight="1" x14ac:dyDescent="0.25">
      <c r="B603" s="5"/>
      <c r="C603" s="5"/>
      <c r="D603" s="562" t="s">
        <v>625</v>
      </c>
      <c r="E603" s="388"/>
      <c r="F603" s="388"/>
      <c r="G603" s="388"/>
      <c r="H603" s="388"/>
      <c r="I603" s="389"/>
      <c r="J603" s="389"/>
      <c r="K603" s="388"/>
      <c r="L603" s="389"/>
      <c r="M603" s="388"/>
      <c r="N603" s="389"/>
      <c r="O603" s="388"/>
      <c r="P603" s="389"/>
      <c r="Q603" s="389"/>
      <c r="R603" s="389"/>
      <c r="S603" s="392"/>
      <c r="T603" s="392"/>
      <c r="U603" s="392"/>
    </row>
    <row r="604" spans="2:21" ht="45" customHeight="1" x14ac:dyDescent="0.2">
      <c r="B604" s="5"/>
      <c r="C604" s="5"/>
      <c r="D604" s="638" t="s">
        <v>1518</v>
      </c>
      <c r="E604" s="638"/>
      <c r="F604" s="638"/>
      <c r="G604" s="638"/>
      <c r="H604" s="638"/>
      <c r="I604" s="638"/>
      <c r="J604" s="638"/>
      <c r="K604" s="638"/>
      <c r="L604" s="638"/>
      <c r="M604" s="638"/>
      <c r="N604" s="638"/>
      <c r="O604" s="638"/>
      <c r="P604" s="388"/>
      <c r="Q604" s="388"/>
      <c r="R604" s="388"/>
      <c r="S604" s="5"/>
      <c r="T604" s="5"/>
      <c r="U604" s="5"/>
    </row>
    <row r="605" spans="2:21" ht="15" customHeight="1" x14ac:dyDescent="0.2">
      <c r="B605" s="5"/>
      <c r="C605" s="5"/>
      <c r="D605" s="69"/>
      <c r="E605" s="510"/>
      <c r="F605" s="510"/>
      <c r="G605" s="510"/>
      <c r="H605" s="510"/>
      <c r="K605" s="510"/>
      <c r="M605" s="510"/>
      <c r="O605" s="510"/>
      <c r="S605" s="510"/>
      <c r="T605" s="510"/>
      <c r="U605" s="510"/>
    </row>
    <row r="606" spans="2:21" ht="17.45" customHeight="1" x14ac:dyDescent="0.25">
      <c r="C606" s="77" t="s">
        <v>1013</v>
      </c>
      <c r="D606" s="44"/>
      <c r="E606" s="378"/>
      <c r="F606" s="378"/>
      <c r="G606" s="378"/>
      <c r="H606" s="378"/>
      <c r="K606" s="378"/>
      <c r="M606" s="378"/>
      <c r="O606" s="378"/>
      <c r="S606" s="378"/>
      <c r="T606" s="378"/>
      <c r="U606" s="378"/>
    </row>
    <row r="607" spans="2:21" ht="12.75" customHeight="1" x14ac:dyDescent="0.2">
      <c r="E607" s="378"/>
      <c r="F607" s="378"/>
      <c r="G607" s="378"/>
      <c r="H607" s="378"/>
      <c r="K607" s="378"/>
      <c r="M607" s="378"/>
      <c r="O607" s="378"/>
      <c r="S607" s="378"/>
      <c r="T607" s="378"/>
      <c r="U607" s="378"/>
    </row>
    <row r="608" spans="2:21" ht="12.75" customHeight="1" x14ac:dyDescent="0.2">
      <c r="C608" s="41" t="s">
        <v>217</v>
      </c>
      <c r="D608" s="72"/>
      <c r="E608" s="378"/>
      <c r="F608" s="378"/>
      <c r="G608" s="378"/>
      <c r="H608" s="378"/>
      <c r="K608" s="378"/>
      <c r="M608" s="378"/>
      <c r="O608" s="378"/>
      <c r="S608" s="378"/>
      <c r="T608" s="378"/>
      <c r="U608" s="378"/>
    </row>
    <row r="609" spans="1:22" ht="12.75" customHeight="1" x14ac:dyDescent="0.2">
      <c r="A609" s="5">
        <v>11601010</v>
      </c>
      <c r="B609" s="555">
        <v>100</v>
      </c>
      <c r="C609" s="42">
        <v>50110</v>
      </c>
      <c r="D609" s="43" t="s">
        <v>36</v>
      </c>
      <c r="E609" s="229">
        <f>'102'!H492</f>
        <v>317732</v>
      </c>
      <c r="F609" s="229">
        <f>'102'!K492</f>
        <v>317732</v>
      </c>
      <c r="G609" s="229">
        <f>'102'!N492</f>
        <v>320148</v>
      </c>
      <c r="H609" s="229">
        <f>'102'!R492</f>
        <v>340637</v>
      </c>
      <c r="I609" s="229" t="e">
        <f>#REF!-G609</f>
        <v>#REF!</v>
      </c>
      <c r="J609" s="229">
        <f t="shared" ref="J609:J628" si="213">H609-G609</f>
        <v>20489</v>
      </c>
      <c r="K609" s="229" t="e">
        <f>'102'!#REF!</f>
        <v>#REF!</v>
      </c>
      <c r="L609" s="229" t="e">
        <f t="shared" ref="L609:L628" si="214">K609-H609</f>
        <v>#REF!</v>
      </c>
      <c r="M609" s="229" t="e">
        <f>'102'!#REF!</f>
        <v>#REF!</v>
      </c>
      <c r="N609" s="229" t="e">
        <f t="shared" ref="N609:N628" si="215">M609-H609</f>
        <v>#REF!</v>
      </c>
      <c r="O609" s="229">
        <f>'102'!Z492</f>
        <v>0</v>
      </c>
      <c r="P609" s="229">
        <f t="shared" ref="P609:P628" si="216">O609-H609</f>
        <v>-340637</v>
      </c>
      <c r="S609" s="229" t="e">
        <f>'102'!#REF!</f>
        <v>#REF!</v>
      </c>
      <c r="T609" s="229" t="e">
        <f>'102'!#REF!</f>
        <v>#REF!</v>
      </c>
      <c r="U609" s="229" t="e">
        <f>'102'!#REF!</f>
        <v>#REF!</v>
      </c>
    </row>
    <row r="610" spans="1:22" ht="12.75" customHeight="1" x14ac:dyDescent="0.2">
      <c r="A610" s="5">
        <v>11601010</v>
      </c>
      <c r="B610" s="555">
        <v>101</v>
      </c>
      <c r="C610" s="42">
        <v>50130</v>
      </c>
      <c r="D610" s="43" t="s">
        <v>37</v>
      </c>
      <c r="I610" s="229" t="e">
        <f>#REF!-G610</f>
        <v>#REF!</v>
      </c>
      <c r="J610" s="229">
        <f t="shared" si="213"/>
        <v>0</v>
      </c>
      <c r="L610" s="229">
        <f t="shared" si="214"/>
        <v>0</v>
      </c>
      <c r="N610" s="229">
        <f t="shared" si="215"/>
        <v>0</v>
      </c>
      <c r="P610" s="229">
        <f t="shared" si="216"/>
        <v>0</v>
      </c>
    </row>
    <row r="611" spans="1:22" ht="12.75" customHeight="1" x14ac:dyDescent="0.2">
      <c r="A611" s="5">
        <v>11601010</v>
      </c>
      <c r="B611" s="555">
        <v>100</v>
      </c>
      <c r="C611" s="42">
        <v>50132</v>
      </c>
      <c r="D611" s="43" t="s">
        <v>1046</v>
      </c>
      <c r="F611" s="229">
        <v>7500</v>
      </c>
      <c r="G611" s="229">
        <v>0</v>
      </c>
      <c r="H611" s="229">
        <v>0</v>
      </c>
      <c r="I611" s="229" t="e">
        <f>#REF!-G611</f>
        <v>#REF!</v>
      </c>
      <c r="J611" s="229">
        <f t="shared" si="213"/>
        <v>0</v>
      </c>
      <c r="K611" s="229">
        <v>0</v>
      </c>
      <c r="L611" s="229">
        <f t="shared" si="214"/>
        <v>0</v>
      </c>
      <c r="M611" s="229">
        <v>0</v>
      </c>
      <c r="N611" s="229">
        <f t="shared" si="215"/>
        <v>0</v>
      </c>
      <c r="O611" s="229">
        <v>0</v>
      </c>
      <c r="P611" s="229">
        <f t="shared" si="216"/>
        <v>0</v>
      </c>
      <c r="S611" s="229">
        <v>0</v>
      </c>
      <c r="T611" s="229">
        <v>0</v>
      </c>
      <c r="U611" s="229">
        <v>0</v>
      </c>
    </row>
    <row r="612" spans="1:22" ht="12.75" customHeight="1" x14ac:dyDescent="0.2">
      <c r="A612" s="5">
        <v>11601010</v>
      </c>
      <c r="B612" s="555">
        <v>400</v>
      </c>
      <c r="C612" s="71">
        <v>54411</v>
      </c>
      <c r="D612" s="43" t="s">
        <v>96</v>
      </c>
      <c r="E612" s="378">
        <v>4860</v>
      </c>
      <c r="F612" s="378">
        <v>2500</v>
      </c>
      <c r="G612" s="378">
        <v>1000</v>
      </c>
      <c r="H612" s="378">
        <v>500</v>
      </c>
      <c r="I612" s="229" t="e">
        <f>#REF!-G612</f>
        <v>#REF!</v>
      </c>
      <c r="J612" s="229">
        <f t="shared" si="213"/>
        <v>-500</v>
      </c>
      <c r="K612" s="378">
        <v>500</v>
      </c>
      <c r="L612" s="229">
        <f t="shared" si="214"/>
        <v>0</v>
      </c>
      <c r="M612" s="378">
        <v>500</v>
      </c>
      <c r="N612" s="229">
        <f t="shared" si="215"/>
        <v>0</v>
      </c>
      <c r="O612" s="597">
        <v>0</v>
      </c>
      <c r="P612" s="229">
        <f t="shared" si="216"/>
        <v>-500</v>
      </c>
      <c r="S612" s="378">
        <v>500</v>
      </c>
      <c r="T612" s="378">
        <v>500</v>
      </c>
      <c r="U612" s="378">
        <v>500</v>
      </c>
    </row>
    <row r="613" spans="1:22" ht="12.75" customHeight="1" x14ac:dyDescent="0.2">
      <c r="A613" s="5">
        <v>11601010</v>
      </c>
      <c r="B613" s="555">
        <v>500</v>
      </c>
      <c r="C613" s="42">
        <v>55520</v>
      </c>
      <c r="D613" s="43" t="s">
        <v>431</v>
      </c>
      <c r="E613" s="378">
        <v>2000</v>
      </c>
      <c r="F613" s="378">
        <v>2000</v>
      </c>
      <c r="G613" s="378">
        <v>0</v>
      </c>
      <c r="H613" s="378">
        <v>0</v>
      </c>
      <c r="I613" s="229" t="e">
        <f>#REF!-G613</f>
        <v>#REF!</v>
      </c>
      <c r="J613" s="229">
        <f t="shared" si="213"/>
        <v>0</v>
      </c>
      <c r="K613" s="378">
        <v>0</v>
      </c>
      <c r="L613" s="229">
        <f t="shared" si="214"/>
        <v>0</v>
      </c>
      <c r="M613" s="378">
        <v>0</v>
      </c>
      <c r="N613" s="229">
        <f t="shared" si="215"/>
        <v>0</v>
      </c>
      <c r="O613" s="378">
        <v>0</v>
      </c>
      <c r="P613" s="229">
        <f t="shared" si="216"/>
        <v>0</v>
      </c>
      <c r="S613" s="378">
        <v>0</v>
      </c>
      <c r="T613" s="378">
        <v>0</v>
      </c>
      <c r="U613" s="378">
        <v>0</v>
      </c>
    </row>
    <row r="614" spans="1:22" ht="12.75" customHeight="1" x14ac:dyDescent="0.2">
      <c r="A614" s="5">
        <v>11601010</v>
      </c>
      <c r="B614" s="555">
        <v>500</v>
      </c>
      <c r="C614" s="42">
        <v>55579</v>
      </c>
      <c r="D614" s="43" t="s">
        <v>505</v>
      </c>
      <c r="E614" s="378">
        <v>0</v>
      </c>
      <c r="F614" s="378">
        <v>0</v>
      </c>
      <c r="G614" s="378">
        <v>0</v>
      </c>
      <c r="H614" s="378">
        <v>0</v>
      </c>
      <c r="I614" s="229" t="e">
        <f>#REF!-G614</f>
        <v>#REF!</v>
      </c>
      <c r="J614" s="229">
        <f t="shared" si="213"/>
        <v>0</v>
      </c>
      <c r="K614" s="378">
        <v>0</v>
      </c>
      <c r="L614" s="229">
        <f t="shared" si="214"/>
        <v>0</v>
      </c>
      <c r="M614" s="378">
        <v>0</v>
      </c>
      <c r="N614" s="229">
        <f t="shared" si="215"/>
        <v>0</v>
      </c>
      <c r="O614" s="378">
        <v>0</v>
      </c>
      <c r="P614" s="229">
        <f t="shared" si="216"/>
        <v>0</v>
      </c>
      <c r="S614" s="378">
        <v>0</v>
      </c>
      <c r="T614" s="378">
        <v>0</v>
      </c>
      <c r="U614" s="378">
        <v>0</v>
      </c>
    </row>
    <row r="615" spans="1:22" ht="12.75" customHeight="1" x14ac:dyDescent="0.2">
      <c r="A615" s="5">
        <v>11601010</v>
      </c>
      <c r="B615" s="555">
        <v>500</v>
      </c>
      <c r="C615" s="42">
        <v>55586</v>
      </c>
      <c r="D615" s="43" t="s">
        <v>501</v>
      </c>
      <c r="E615" s="378"/>
      <c r="F615" s="378"/>
      <c r="G615" s="378"/>
      <c r="H615" s="378"/>
      <c r="I615" s="229" t="e">
        <f>#REF!-G615</f>
        <v>#REF!</v>
      </c>
      <c r="J615" s="229">
        <f t="shared" si="213"/>
        <v>0</v>
      </c>
      <c r="K615" s="378"/>
      <c r="L615" s="229">
        <f t="shared" si="214"/>
        <v>0</v>
      </c>
      <c r="M615" s="378"/>
      <c r="N615" s="229">
        <f t="shared" si="215"/>
        <v>0</v>
      </c>
      <c r="O615" s="378"/>
      <c r="P615" s="229">
        <f t="shared" si="216"/>
        <v>0</v>
      </c>
      <c r="S615" s="378"/>
      <c r="T615" s="378"/>
      <c r="U615" s="378"/>
    </row>
    <row r="616" spans="1:22" ht="12.75" customHeight="1" x14ac:dyDescent="0.2">
      <c r="A616" s="5">
        <v>11601010</v>
      </c>
      <c r="B616" s="555">
        <v>200</v>
      </c>
      <c r="C616" s="42">
        <v>52265</v>
      </c>
      <c r="D616" s="43" t="s">
        <v>827</v>
      </c>
      <c r="E616" s="378"/>
      <c r="F616" s="378"/>
      <c r="G616" s="378">
        <v>0</v>
      </c>
      <c r="H616" s="378">
        <v>0</v>
      </c>
      <c r="I616" s="229" t="e">
        <f>#REF!-G616</f>
        <v>#REF!</v>
      </c>
      <c r="J616" s="229">
        <f t="shared" si="213"/>
        <v>0</v>
      </c>
      <c r="K616" s="378">
        <v>0</v>
      </c>
      <c r="L616" s="229">
        <f t="shared" si="214"/>
        <v>0</v>
      </c>
      <c r="M616" s="378">
        <v>0</v>
      </c>
      <c r="N616" s="229">
        <f t="shared" si="215"/>
        <v>0</v>
      </c>
      <c r="O616" s="378">
        <v>0</v>
      </c>
      <c r="P616" s="229">
        <f t="shared" si="216"/>
        <v>0</v>
      </c>
      <c r="S616" s="378">
        <v>0</v>
      </c>
      <c r="T616" s="378">
        <v>0</v>
      </c>
      <c r="U616" s="378">
        <v>0</v>
      </c>
    </row>
    <row r="617" spans="1:22" ht="12.75" customHeight="1" x14ac:dyDescent="0.2">
      <c r="A617" s="5">
        <v>11601010</v>
      </c>
      <c r="B617" s="555">
        <v>500</v>
      </c>
      <c r="C617" s="42">
        <v>55594</v>
      </c>
      <c r="D617" s="43" t="s">
        <v>524</v>
      </c>
      <c r="E617" s="378">
        <v>500</v>
      </c>
      <c r="F617" s="378">
        <v>500</v>
      </c>
      <c r="G617" s="378">
        <v>500</v>
      </c>
      <c r="H617" s="378">
        <v>0</v>
      </c>
      <c r="I617" s="229" t="e">
        <f>#REF!-G617</f>
        <v>#REF!</v>
      </c>
      <c r="J617" s="229">
        <f t="shared" si="213"/>
        <v>-500</v>
      </c>
      <c r="K617" s="378">
        <v>0</v>
      </c>
      <c r="L617" s="229">
        <f t="shared" si="214"/>
        <v>0</v>
      </c>
      <c r="M617" s="378">
        <v>0</v>
      </c>
      <c r="N617" s="229">
        <f t="shared" si="215"/>
        <v>0</v>
      </c>
      <c r="O617" s="378">
        <v>0</v>
      </c>
      <c r="P617" s="229">
        <f t="shared" si="216"/>
        <v>0</v>
      </c>
      <c r="S617" s="378">
        <v>0</v>
      </c>
      <c r="T617" s="378">
        <v>0</v>
      </c>
      <c r="U617" s="378">
        <v>0</v>
      </c>
    </row>
    <row r="618" spans="1:22" ht="12.75" customHeight="1" x14ac:dyDescent="0.2">
      <c r="A618" s="5">
        <v>11601010</v>
      </c>
      <c r="B618" s="555">
        <v>600</v>
      </c>
      <c r="C618" s="42">
        <v>56610</v>
      </c>
      <c r="D618" s="43" t="s">
        <v>365</v>
      </c>
      <c r="E618" s="378">
        <v>500</v>
      </c>
      <c r="F618" s="378">
        <v>500</v>
      </c>
      <c r="G618" s="378">
        <v>500</v>
      </c>
      <c r="H618" s="378">
        <v>500</v>
      </c>
      <c r="I618" s="229" t="e">
        <f>#REF!-G618</f>
        <v>#REF!</v>
      </c>
      <c r="J618" s="229">
        <f t="shared" si="213"/>
        <v>0</v>
      </c>
      <c r="K618" s="378">
        <v>500</v>
      </c>
      <c r="L618" s="229">
        <f t="shared" si="214"/>
        <v>0</v>
      </c>
      <c r="M618" s="378">
        <v>500</v>
      </c>
      <c r="N618" s="229">
        <f t="shared" si="215"/>
        <v>0</v>
      </c>
      <c r="O618" s="378">
        <v>0</v>
      </c>
      <c r="P618" s="229">
        <f t="shared" si="216"/>
        <v>-500</v>
      </c>
      <c r="S618" s="378">
        <v>500</v>
      </c>
      <c r="T618" s="378">
        <v>500</v>
      </c>
      <c r="U618" s="378">
        <v>500</v>
      </c>
      <c r="V618" s="5" t="s">
        <v>1555</v>
      </c>
    </row>
    <row r="619" spans="1:22" ht="12.75" customHeight="1" x14ac:dyDescent="0.2">
      <c r="A619" s="5">
        <v>11601010</v>
      </c>
      <c r="B619" s="555">
        <v>600</v>
      </c>
      <c r="C619" s="42">
        <v>56615</v>
      </c>
      <c r="D619" s="43" t="s">
        <v>26</v>
      </c>
      <c r="E619" s="378">
        <v>1000</v>
      </c>
      <c r="F619" s="378">
        <v>1000</v>
      </c>
      <c r="G619" s="378">
        <v>0</v>
      </c>
      <c r="H619" s="378">
        <v>0</v>
      </c>
      <c r="I619" s="229" t="e">
        <f>#REF!-G619</f>
        <v>#REF!</v>
      </c>
      <c r="J619" s="229">
        <f t="shared" si="213"/>
        <v>0</v>
      </c>
      <c r="K619" s="378">
        <v>0</v>
      </c>
      <c r="L619" s="229">
        <f t="shared" si="214"/>
        <v>0</v>
      </c>
      <c r="M619" s="378">
        <v>0</v>
      </c>
      <c r="N619" s="229">
        <f t="shared" si="215"/>
        <v>0</v>
      </c>
      <c r="O619" s="378">
        <v>0</v>
      </c>
      <c r="P619" s="229">
        <f t="shared" si="216"/>
        <v>0</v>
      </c>
      <c r="S619" s="378">
        <v>0</v>
      </c>
      <c r="T619" s="378">
        <v>0</v>
      </c>
      <c r="U619" s="378">
        <v>0</v>
      </c>
    </row>
    <row r="620" spans="1:22" ht="12.75" customHeight="1" x14ac:dyDescent="0.2">
      <c r="A620" s="5">
        <v>11601010</v>
      </c>
      <c r="B620" s="555">
        <v>600</v>
      </c>
      <c r="C620" s="42">
        <v>56623</v>
      </c>
      <c r="D620" s="43" t="s">
        <v>128</v>
      </c>
      <c r="E620" s="378">
        <v>500</v>
      </c>
      <c r="F620" s="378">
        <v>500</v>
      </c>
      <c r="G620" s="378">
        <v>500</v>
      </c>
      <c r="H620" s="378">
        <v>0</v>
      </c>
      <c r="I620" s="229" t="e">
        <f>#REF!-G620</f>
        <v>#REF!</v>
      </c>
      <c r="J620" s="229">
        <f t="shared" si="213"/>
        <v>-500</v>
      </c>
      <c r="K620" s="378">
        <v>0</v>
      </c>
      <c r="L620" s="229">
        <f t="shared" si="214"/>
        <v>0</v>
      </c>
      <c r="M620" s="378">
        <v>0</v>
      </c>
      <c r="N620" s="229">
        <f t="shared" si="215"/>
        <v>0</v>
      </c>
      <c r="O620" s="378">
        <v>0</v>
      </c>
      <c r="P620" s="229">
        <f t="shared" si="216"/>
        <v>0</v>
      </c>
      <c r="S620" s="378">
        <v>0</v>
      </c>
      <c r="T620" s="378">
        <v>0</v>
      </c>
      <c r="U620" s="378">
        <v>0</v>
      </c>
    </row>
    <row r="621" spans="1:22" ht="12.75" customHeight="1" x14ac:dyDescent="0.2">
      <c r="A621" s="5">
        <v>11601010</v>
      </c>
      <c r="B621" s="555">
        <v>600</v>
      </c>
      <c r="C621" s="42">
        <v>56638</v>
      </c>
      <c r="D621" s="43" t="s">
        <v>255</v>
      </c>
      <c r="E621" s="378"/>
      <c r="F621" s="378"/>
      <c r="G621" s="378"/>
      <c r="H621" s="378"/>
      <c r="I621" s="229" t="e">
        <f>#REF!-G621</f>
        <v>#REF!</v>
      </c>
      <c r="J621" s="229">
        <f t="shared" si="213"/>
        <v>0</v>
      </c>
      <c r="K621" s="378"/>
      <c r="L621" s="229">
        <f t="shared" si="214"/>
        <v>0</v>
      </c>
      <c r="M621" s="378"/>
      <c r="N621" s="229">
        <f t="shared" si="215"/>
        <v>0</v>
      </c>
      <c r="O621" s="378"/>
      <c r="P621" s="229">
        <f t="shared" si="216"/>
        <v>0</v>
      </c>
      <c r="S621" s="378"/>
      <c r="T621" s="378"/>
      <c r="U621" s="378"/>
    </row>
    <row r="622" spans="1:22" ht="12.75" customHeight="1" x14ac:dyDescent="0.2">
      <c r="A622" s="5">
        <v>11601010</v>
      </c>
      <c r="B622" s="555">
        <v>600</v>
      </c>
      <c r="C622" s="42">
        <v>56650</v>
      </c>
      <c r="D622" s="43" t="s">
        <v>329</v>
      </c>
      <c r="E622" s="378">
        <v>100</v>
      </c>
      <c r="F622" s="378">
        <v>100</v>
      </c>
      <c r="G622" s="378">
        <v>100</v>
      </c>
      <c r="H622" s="378">
        <v>100</v>
      </c>
      <c r="I622" s="229" t="e">
        <f>#REF!-G622</f>
        <v>#REF!</v>
      </c>
      <c r="J622" s="229">
        <f t="shared" si="213"/>
        <v>0</v>
      </c>
      <c r="K622" s="378">
        <v>100</v>
      </c>
      <c r="L622" s="229">
        <f t="shared" si="214"/>
        <v>0</v>
      </c>
      <c r="M622" s="378">
        <v>100</v>
      </c>
      <c r="N622" s="229">
        <f t="shared" si="215"/>
        <v>0</v>
      </c>
      <c r="O622" s="378">
        <v>0</v>
      </c>
      <c r="P622" s="229">
        <f t="shared" si="216"/>
        <v>-100</v>
      </c>
      <c r="S622" s="378">
        <v>100</v>
      </c>
      <c r="T622" s="378">
        <v>100</v>
      </c>
      <c r="U622" s="378">
        <v>100</v>
      </c>
      <c r="V622" s="5" t="s">
        <v>1555</v>
      </c>
    </row>
    <row r="623" spans="1:22" ht="12.75" customHeight="1" x14ac:dyDescent="0.2">
      <c r="A623" s="5">
        <v>11601010</v>
      </c>
      <c r="B623" s="555">
        <v>600</v>
      </c>
      <c r="C623" s="42">
        <v>56655</v>
      </c>
      <c r="D623" s="43" t="s">
        <v>402</v>
      </c>
      <c r="E623" s="378">
        <v>3000</v>
      </c>
      <c r="F623" s="378">
        <v>1500</v>
      </c>
      <c r="G623" s="378">
        <v>1500</v>
      </c>
      <c r="H623" s="378">
        <v>1500</v>
      </c>
      <c r="I623" s="229" t="e">
        <f>#REF!-G623</f>
        <v>#REF!</v>
      </c>
      <c r="J623" s="229">
        <f t="shared" si="213"/>
        <v>0</v>
      </c>
      <c r="K623" s="378">
        <v>750</v>
      </c>
      <c r="L623" s="229">
        <f t="shared" si="214"/>
        <v>-750</v>
      </c>
      <c r="M623" s="378">
        <v>750</v>
      </c>
      <c r="N623" s="229">
        <f t="shared" si="215"/>
        <v>-750</v>
      </c>
      <c r="O623" s="378">
        <v>0</v>
      </c>
      <c r="P623" s="229">
        <f t="shared" si="216"/>
        <v>-1500</v>
      </c>
      <c r="S623" s="378">
        <v>1500</v>
      </c>
      <c r="T623" s="378">
        <v>1500</v>
      </c>
      <c r="U623" s="378">
        <v>1500</v>
      </c>
      <c r="V623" s="5" t="s">
        <v>1555</v>
      </c>
    </row>
    <row r="624" spans="1:22" ht="12.75" customHeight="1" x14ac:dyDescent="0.2">
      <c r="A624" s="5">
        <v>11601010</v>
      </c>
      <c r="B624" s="555">
        <v>600</v>
      </c>
      <c r="C624" s="42">
        <v>56656</v>
      </c>
      <c r="D624" s="43" t="s">
        <v>546</v>
      </c>
      <c r="E624" s="378">
        <v>3500</v>
      </c>
      <c r="F624" s="378">
        <v>3500</v>
      </c>
      <c r="G624" s="378">
        <v>3500</v>
      </c>
      <c r="H624" s="378">
        <v>0</v>
      </c>
      <c r="I624" s="229" t="e">
        <f>#REF!-G624</f>
        <v>#REF!</v>
      </c>
      <c r="J624" s="229">
        <f t="shared" si="213"/>
        <v>-3500</v>
      </c>
      <c r="K624" s="378">
        <v>0</v>
      </c>
      <c r="L624" s="229">
        <f t="shared" si="214"/>
        <v>0</v>
      </c>
      <c r="M624" s="378">
        <v>0</v>
      </c>
      <c r="N624" s="229">
        <f t="shared" si="215"/>
        <v>0</v>
      </c>
      <c r="O624" s="378">
        <v>0</v>
      </c>
      <c r="P624" s="229">
        <f t="shared" si="216"/>
        <v>0</v>
      </c>
      <c r="S624" s="378">
        <v>0</v>
      </c>
      <c r="T624" s="378">
        <v>0</v>
      </c>
      <c r="U624" s="378">
        <v>0</v>
      </c>
    </row>
    <row r="625" spans="1:22" ht="12.75" customHeight="1" x14ac:dyDescent="0.2">
      <c r="A625" s="5">
        <v>11601010</v>
      </c>
      <c r="B625" s="555">
        <v>600</v>
      </c>
      <c r="C625" s="42">
        <v>56677</v>
      </c>
      <c r="D625" s="43" t="s">
        <v>72</v>
      </c>
      <c r="E625" s="378">
        <v>37665</v>
      </c>
      <c r="F625" s="378">
        <v>37665</v>
      </c>
      <c r="G625" s="378">
        <v>37665</v>
      </c>
      <c r="H625" s="378">
        <v>40000</v>
      </c>
      <c r="I625" s="229" t="e">
        <f>#REF!-G625</f>
        <v>#REF!</v>
      </c>
      <c r="J625" s="229">
        <f t="shared" si="213"/>
        <v>2335</v>
      </c>
      <c r="K625" s="378">
        <v>38000</v>
      </c>
      <c r="L625" s="229">
        <f t="shared" si="214"/>
        <v>-2000</v>
      </c>
      <c r="M625" s="378">
        <v>0</v>
      </c>
      <c r="N625" s="229">
        <f t="shared" si="215"/>
        <v>-40000</v>
      </c>
      <c r="O625" s="378">
        <v>0</v>
      </c>
      <c r="P625" s="229">
        <f t="shared" si="216"/>
        <v>-40000</v>
      </c>
      <c r="S625" s="378">
        <v>40000</v>
      </c>
      <c r="T625" s="378">
        <v>40000</v>
      </c>
      <c r="U625" s="378">
        <v>40000</v>
      </c>
    </row>
    <row r="626" spans="1:22" ht="12.75" customHeight="1" x14ac:dyDescent="0.2">
      <c r="A626" s="5">
        <v>11601010</v>
      </c>
      <c r="B626" s="555">
        <v>600</v>
      </c>
      <c r="C626" s="42">
        <v>56694</v>
      </c>
      <c r="D626" s="43" t="s">
        <v>376</v>
      </c>
      <c r="E626" s="378">
        <v>180000</v>
      </c>
      <c r="F626" s="378">
        <v>180000</v>
      </c>
      <c r="G626" s="378">
        <v>141000</v>
      </c>
      <c r="H626" s="378">
        <v>120000</v>
      </c>
      <c r="I626" s="229" t="e">
        <f>#REF!-G626</f>
        <v>#REF!</v>
      </c>
      <c r="J626" s="229">
        <f t="shared" si="213"/>
        <v>-21000</v>
      </c>
      <c r="K626" s="378">
        <v>120000</v>
      </c>
      <c r="L626" s="229">
        <f t="shared" si="214"/>
        <v>0</v>
      </c>
      <c r="M626" s="378">
        <v>90000</v>
      </c>
      <c r="N626" s="229">
        <f t="shared" si="215"/>
        <v>-30000</v>
      </c>
      <c r="O626" s="378">
        <v>0</v>
      </c>
      <c r="P626" s="229">
        <f t="shared" si="216"/>
        <v>-120000</v>
      </c>
      <c r="S626" s="378">
        <v>120000</v>
      </c>
      <c r="T626" s="378">
        <v>120000</v>
      </c>
      <c r="U626" s="378">
        <v>120000</v>
      </c>
      <c r="V626" s="5" t="s">
        <v>1555</v>
      </c>
    </row>
    <row r="627" spans="1:22" ht="12.75" customHeight="1" x14ac:dyDescent="0.2">
      <c r="A627" s="5">
        <v>11601010</v>
      </c>
      <c r="B627" s="555">
        <v>600</v>
      </c>
      <c r="C627" s="42">
        <v>56695</v>
      </c>
      <c r="D627" s="45" t="s">
        <v>650</v>
      </c>
      <c r="E627" s="496">
        <v>14812</v>
      </c>
      <c r="F627" s="496">
        <v>14812</v>
      </c>
      <c r="G627" s="496">
        <v>14812</v>
      </c>
      <c r="H627" s="496">
        <v>11000</v>
      </c>
      <c r="I627" s="497" t="e">
        <f>#REF!-G627</f>
        <v>#REF!</v>
      </c>
      <c r="J627" s="497">
        <f t="shared" si="213"/>
        <v>-3812</v>
      </c>
      <c r="K627" s="496">
        <v>11000</v>
      </c>
      <c r="L627" s="497">
        <f t="shared" si="214"/>
        <v>0</v>
      </c>
      <c r="M627" s="496">
        <v>11000</v>
      </c>
      <c r="N627" s="497">
        <f t="shared" si="215"/>
        <v>0</v>
      </c>
      <c r="O627" s="496">
        <v>0</v>
      </c>
      <c r="P627" s="497">
        <f t="shared" si="216"/>
        <v>-11000</v>
      </c>
      <c r="Q627" s="497"/>
      <c r="R627" s="497"/>
      <c r="S627" s="496">
        <v>11000</v>
      </c>
      <c r="T627" s="496">
        <v>11000</v>
      </c>
      <c r="U627" s="496">
        <v>11000</v>
      </c>
    </row>
    <row r="628" spans="1:22" ht="12.75" customHeight="1" x14ac:dyDescent="0.2">
      <c r="C628" s="42"/>
      <c r="D628" s="43"/>
      <c r="E628" s="378">
        <f t="shared" ref="E628" si="217">SUM(E609:E626)</f>
        <v>551357</v>
      </c>
      <c r="F628" s="378">
        <f>SUM(F609:F627)</f>
        <v>569809</v>
      </c>
      <c r="G628" s="378">
        <f>SUM(G609:G627)</f>
        <v>521225</v>
      </c>
      <c r="H628" s="378">
        <f>SUM(H609:H627)</f>
        <v>514237</v>
      </c>
      <c r="I628" s="229" t="e">
        <f>#REF!-G628</f>
        <v>#REF!</v>
      </c>
      <c r="J628" s="229">
        <f t="shared" si="213"/>
        <v>-6988</v>
      </c>
      <c r="K628" s="378" t="e">
        <f>SUM(K609:K627)</f>
        <v>#REF!</v>
      </c>
      <c r="L628" s="229" t="e">
        <f t="shared" si="214"/>
        <v>#REF!</v>
      </c>
      <c r="M628" s="378" t="e">
        <f>SUM(M609:M627)</f>
        <v>#REF!</v>
      </c>
      <c r="N628" s="229" t="e">
        <f t="shared" si="215"/>
        <v>#REF!</v>
      </c>
      <c r="O628" s="378">
        <f>SUM(O609:O627)</f>
        <v>0</v>
      </c>
      <c r="P628" s="229">
        <f t="shared" si="216"/>
        <v>-514237</v>
      </c>
      <c r="S628" s="378" t="e">
        <f>SUM(S609:S627)</f>
        <v>#REF!</v>
      </c>
      <c r="T628" s="378" t="e">
        <f>SUM(T609:T627)</f>
        <v>#REF!</v>
      </c>
      <c r="U628" s="378" t="e">
        <f>SUM(U609:U627)</f>
        <v>#REF!</v>
      </c>
    </row>
    <row r="629" spans="1:22" ht="12.75" customHeight="1" x14ac:dyDescent="0.2">
      <c r="C629" s="42"/>
      <c r="D629" s="43"/>
    </row>
    <row r="630" spans="1:22" ht="12.75" customHeight="1" x14ac:dyDescent="0.2">
      <c r="C630" s="42"/>
      <c r="D630" s="43"/>
    </row>
    <row r="631" spans="1:22" ht="12.75" customHeight="1" x14ac:dyDescent="0.2">
      <c r="C631" s="76" t="s">
        <v>570</v>
      </c>
      <c r="D631" s="62"/>
    </row>
    <row r="632" spans="1:22" ht="12.75" customHeight="1" x14ac:dyDescent="0.2">
      <c r="A632" s="5">
        <v>11601190</v>
      </c>
      <c r="B632" s="555">
        <v>100</v>
      </c>
      <c r="C632" s="42">
        <v>50110</v>
      </c>
      <c r="D632" s="43" t="s">
        <v>36</v>
      </c>
      <c r="E632" s="229">
        <f>'102'!H510</f>
        <v>340451</v>
      </c>
      <c r="F632" s="229">
        <f>'102'!K510</f>
        <v>362998</v>
      </c>
      <c r="G632" s="229">
        <f>'102'!N510</f>
        <v>370195</v>
      </c>
      <c r="H632" s="229">
        <f>'102'!R510</f>
        <v>491480</v>
      </c>
      <c r="I632" s="229" t="e">
        <f>#REF!-G632</f>
        <v>#REF!</v>
      </c>
      <c r="J632" s="229">
        <f>H632-G632</f>
        <v>121285</v>
      </c>
      <c r="K632" s="229" t="e">
        <f>'102'!#REF!</f>
        <v>#REF!</v>
      </c>
      <c r="L632" s="229" t="e">
        <f>K632-H632</f>
        <v>#REF!</v>
      </c>
      <c r="M632" s="229" t="e">
        <f>'102'!#REF!</f>
        <v>#REF!</v>
      </c>
      <c r="N632" s="229" t="e">
        <f>M632-H632</f>
        <v>#REF!</v>
      </c>
      <c r="O632" s="229">
        <f>'102'!Z510</f>
        <v>0</v>
      </c>
      <c r="P632" s="229">
        <f>O632-H632</f>
        <v>-491480</v>
      </c>
      <c r="S632" s="229" t="e">
        <f>'102'!#REF!</f>
        <v>#REF!</v>
      </c>
      <c r="T632" s="229" t="e">
        <f>'102'!#REF!</f>
        <v>#REF!</v>
      </c>
      <c r="U632" s="229" t="e">
        <f>'102'!#REF!</f>
        <v>#REF!</v>
      </c>
    </row>
    <row r="633" spans="1:22" ht="12.75" customHeight="1" x14ac:dyDescent="0.2">
      <c r="A633" s="5">
        <v>11601190</v>
      </c>
      <c r="B633" s="555">
        <v>101</v>
      </c>
      <c r="C633" s="42">
        <v>50130</v>
      </c>
      <c r="D633" s="43" t="s">
        <v>37</v>
      </c>
      <c r="E633" s="229">
        <v>15000</v>
      </c>
      <c r="F633" s="229">
        <v>15000</v>
      </c>
      <c r="G633" s="229">
        <v>15000</v>
      </c>
      <c r="H633" s="229">
        <v>15000</v>
      </c>
      <c r="I633" s="229" t="e">
        <f>#REF!-G633</f>
        <v>#REF!</v>
      </c>
      <c r="J633" s="229">
        <f>H633-G633</f>
        <v>0</v>
      </c>
      <c r="K633" s="229">
        <v>15000</v>
      </c>
      <c r="L633" s="229">
        <f>K633-H633</f>
        <v>0</v>
      </c>
      <c r="M633" s="229">
        <v>15000</v>
      </c>
      <c r="N633" s="229">
        <f>M633-H633</f>
        <v>0</v>
      </c>
      <c r="O633" s="229">
        <v>0</v>
      </c>
      <c r="P633" s="229">
        <f>O633-H633</f>
        <v>-15000</v>
      </c>
      <c r="S633" s="229">
        <v>15000</v>
      </c>
      <c r="T633" s="229">
        <v>15000</v>
      </c>
      <c r="U633" s="229">
        <v>15000</v>
      </c>
    </row>
    <row r="634" spans="1:22" ht="12.75" customHeight="1" x14ac:dyDescent="0.2">
      <c r="B634" s="555">
        <v>600</v>
      </c>
      <c r="C634" s="42">
        <v>56694</v>
      </c>
      <c r="D634" s="43" t="s">
        <v>376</v>
      </c>
      <c r="E634" s="229">
        <v>0</v>
      </c>
      <c r="F634" s="229">
        <v>0</v>
      </c>
      <c r="G634" s="229">
        <v>0</v>
      </c>
      <c r="H634" s="229">
        <v>0</v>
      </c>
      <c r="I634" s="229" t="e">
        <f>#REF!-G634</f>
        <v>#REF!</v>
      </c>
      <c r="J634" s="229">
        <f>H634-G634</f>
        <v>0</v>
      </c>
      <c r="K634" s="229">
        <v>0</v>
      </c>
      <c r="L634" s="229">
        <f>K634-H634</f>
        <v>0</v>
      </c>
      <c r="M634" s="229">
        <v>0</v>
      </c>
      <c r="N634" s="229">
        <f>M634-H634</f>
        <v>0</v>
      </c>
      <c r="O634" s="229">
        <v>0</v>
      </c>
      <c r="P634" s="229">
        <f>O634-H634</f>
        <v>0</v>
      </c>
      <c r="S634" s="229">
        <v>0</v>
      </c>
      <c r="T634" s="229">
        <v>0</v>
      </c>
      <c r="U634" s="229">
        <v>0</v>
      </c>
    </row>
    <row r="635" spans="1:22" ht="4.5" customHeight="1" x14ac:dyDescent="0.2">
      <c r="C635" s="42"/>
      <c r="D635" s="45"/>
      <c r="E635" s="497"/>
      <c r="F635" s="497"/>
      <c r="G635" s="497"/>
      <c r="H635" s="497"/>
      <c r="I635" s="497"/>
      <c r="J635" s="497">
        <f>H635-G635</f>
        <v>0</v>
      </c>
      <c r="K635" s="497"/>
      <c r="L635" s="497"/>
      <c r="M635" s="497"/>
      <c r="N635" s="497"/>
      <c r="O635" s="497"/>
      <c r="P635" s="497">
        <f>O635-H635</f>
        <v>0</v>
      </c>
      <c r="Q635" s="497"/>
      <c r="R635" s="497"/>
      <c r="S635" s="497"/>
      <c r="T635" s="497"/>
      <c r="U635" s="497"/>
    </row>
    <row r="636" spans="1:22" ht="12.75" customHeight="1" x14ac:dyDescent="0.2">
      <c r="C636" s="42"/>
      <c r="D636" s="43"/>
      <c r="E636" s="378">
        <f t="shared" ref="E636" si="218">SUM(E632:E635)</f>
        <v>355451</v>
      </c>
      <c r="F636" s="378">
        <f>SUM(F632:F635)</f>
        <v>377998</v>
      </c>
      <c r="G636" s="378">
        <f>SUM(G632:G635)</f>
        <v>385195</v>
      </c>
      <c r="H636" s="378">
        <f>SUM(H632:H635)</f>
        <v>506480</v>
      </c>
      <c r="I636" s="229" t="e">
        <f>#REF!-G636</f>
        <v>#REF!</v>
      </c>
      <c r="J636" s="229">
        <f>H636-G636</f>
        <v>121285</v>
      </c>
      <c r="K636" s="378" t="e">
        <f>SUM(K632:K635)</f>
        <v>#REF!</v>
      </c>
      <c r="L636" s="229" t="e">
        <f>K636-H636</f>
        <v>#REF!</v>
      </c>
      <c r="M636" s="378" t="e">
        <f>SUM(M632:M635)</f>
        <v>#REF!</v>
      </c>
      <c r="N636" s="229" t="e">
        <f>M636-H636</f>
        <v>#REF!</v>
      </c>
      <c r="O636" s="378">
        <f>SUM(O632:O635)</f>
        <v>0</v>
      </c>
      <c r="P636" s="229">
        <f>O636-H636</f>
        <v>-506480</v>
      </c>
      <c r="S636" s="378" t="e">
        <f>SUM(S632:S635)</f>
        <v>#REF!</v>
      </c>
      <c r="T636" s="378" t="e">
        <f>SUM(T632:T635)</f>
        <v>#REF!</v>
      </c>
      <c r="U636" s="378" t="e">
        <f>SUM(U632:U635)</f>
        <v>#REF!</v>
      </c>
    </row>
    <row r="637" spans="1:22" ht="36" customHeight="1" x14ac:dyDescent="0.2">
      <c r="C637" s="42"/>
      <c r="D637" s="43"/>
    </row>
    <row r="638" spans="1:22" ht="12.75" customHeight="1" x14ac:dyDescent="0.2">
      <c r="C638" s="76" t="s">
        <v>243</v>
      </c>
      <c r="D638" s="62"/>
    </row>
    <row r="639" spans="1:22" ht="12.75" customHeight="1" x14ac:dyDescent="0.2">
      <c r="A639" s="5">
        <v>11601200</v>
      </c>
      <c r="B639" s="555">
        <v>100</v>
      </c>
      <c r="C639" s="42">
        <v>50110</v>
      </c>
      <c r="D639" s="43" t="s">
        <v>36</v>
      </c>
      <c r="E639" s="229">
        <f>'102'!H554</f>
        <v>1665321</v>
      </c>
      <c r="F639" s="229">
        <f>'102'!K554</f>
        <v>1768413</v>
      </c>
      <c r="G639" s="229">
        <f>'102'!N554</f>
        <v>1878288</v>
      </c>
      <c r="H639" s="229">
        <f>'102'!R554</f>
        <v>1947378</v>
      </c>
      <c r="I639" s="229" t="e">
        <f>#REF!-G639</f>
        <v>#REF!</v>
      </c>
      <c r="J639" s="229">
        <f t="shared" ref="J639:J654" si="219">H639-G639</f>
        <v>69090</v>
      </c>
      <c r="K639" s="229" t="e">
        <f>'102'!#REF!</f>
        <v>#REF!</v>
      </c>
      <c r="L639" s="229" t="e">
        <f t="shared" ref="L639:L654" si="220">K639-H639</f>
        <v>#REF!</v>
      </c>
      <c r="M639" s="229" t="e">
        <f>'102'!#REF!</f>
        <v>#REF!</v>
      </c>
      <c r="N639" s="229" t="e">
        <f t="shared" ref="N639:N654" si="221">M639-H639</f>
        <v>#REF!</v>
      </c>
      <c r="O639" s="229">
        <f>'102'!Z554</f>
        <v>0</v>
      </c>
      <c r="P639" s="229">
        <f t="shared" ref="P639:P654" si="222">O639-H639</f>
        <v>-1947378</v>
      </c>
      <c r="S639" s="229" t="e">
        <f>'102'!#REF!</f>
        <v>#REF!</v>
      </c>
      <c r="T639" s="229" t="e">
        <f>'102'!#REF!</f>
        <v>#REF!</v>
      </c>
      <c r="U639" s="229" t="e">
        <f>'102'!#REF!</f>
        <v>#REF!</v>
      </c>
    </row>
    <row r="640" spans="1:22" ht="12.75" customHeight="1" x14ac:dyDescent="0.2">
      <c r="A640" s="5">
        <v>11601200</v>
      </c>
      <c r="B640" s="555">
        <v>101</v>
      </c>
      <c r="C640" s="42">
        <v>50130</v>
      </c>
      <c r="D640" s="43" t="s">
        <v>37</v>
      </c>
      <c r="E640" s="378">
        <v>225000</v>
      </c>
      <c r="F640" s="378">
        <v>225000</v>
      </c>
      <c r="G640" s="378">
        <v>225000</v>
      </c>
      <c r="H640" s="378">
        <v>225000</v>
      </c>
      <c r="I640" s="229" t="e">
        <f>#REF!-G640</f>
        <v>#REF!</v>
      </c>
      <c r="J640" s="229">
        <f t="shared" si="219"/>
        <v>0</v>
      </c>
      <c r="K640" s="378">
        <v>225000</v>
      </c>
      <c r="L640" s="229">
        <f t="shared" si="220"/>
        <v>0</v>
      </c>
      <c r="M640" s="378">
        <v>190000</v>
      </c>
      <c r="N640" s="229">
        <f t="shared" si="221"/>
        <v>-35000</v>
      </c>
      <c r="O640" s="378">
        <v>0</v>
      </c>
      <c r="P640" s="229">
        <f t="shared" si="222"/>
        <v>-225000</v>
      </c>
      <c r="S640" s="378">
        <v>225000</v>
      </c>
      <c r="T640" s="378">
        <v>225000</v>
      </c>
      <c r="U640" s="378">
        <v>225000</v>
      </c>
    </row>
    <row r="641" spans="1:21" ht="12.75" customHeight="1" x14ac:dyDescent="0.2">
      <c r="A641" s="5">
        <v>11601200</v>
      </c>
      <c r="B641" s="555">
        <v>100</v>
      </c>
      <c r="C641" s="42">
        <v>50132</v>
      </c>
      <c r="D641" s="43" t="s">
        <v>426</v>
      </c>
      <c r="E641" s="378">
        <v>2000</v>
      </c>
      <c r="F641" s="378">
        <v>2000</v>
      </c>
      <c r="G641" s="378">
        <v>22000</v>
      </c>
      <c r="H641" s="378">
        <v>22000</v>
      </c>
      <c r="I641" s="229" t="e">
        <f>#REF!-G641</f>
        <v>#REF!</v>
      </c>
      <c r="J641" s="229">
        <f t="shared" si="219"/>
        <v>0</v>
      </c>
      <c r="K641" s="378">
        <v>22000</v>
      </c>
      <c r="L641" s="229">
        <f t="shared" si="220"/>
        <v>0</v>
      </c>
      <c r="M641" s="378">
        <v>22000</v>
      </c>
      <c r="N641" s="229">
        <f t="shared" si="221"/>
        <v>0</v>
      </c>
      <c r="O641" s="378">
        <v>0</v>
      </c>
      <c r="P641" s="229">
        <f t="shared" si="222"/>
        <v>-22000</v>
      </c>
      <c r="S641" s="378">
        <v>22000</v>
      </c>
      <c r="T641" s="378">
        <v>22000</v>
      </c>
      <c r="U641" s="378">
        <v>22000</v>
      </c>
    </row>
    <row r="642" spans="1:21" ht="12.75" customHeight="1" x14ac:dyDescent="0.2">
      <c r="A642" s="5">
        <v>11601200</v>
      </c>
      <c r="B642" s="555">
        <v>100</v>
      </c>
      <c r="C642" s="42">
        <v>50170</v>
      </c>
      <c r="D642" s="43" t="s">
        <v>194</v>
      </c>
      <c r="E642" s="378">
        <v>7000</v>
      </c>
      <c r="F642" s="378">
        <v>2000</v>
      </c>
      <c r="G642" s="378">
        <v>2000</v>
      </c>
      <c r="H642" s="378">
        <v>1000</v>
      </c>
      <c r="I642" s="229" t="e">
        <f>#REF!-G642</f>
        <v>#REF!</v>
      </c>
      <c r="J642" s="229">
        <f t="shared" si="219"/>
        <v>-1000</v>
      </c>
      <c r="K642" s="378">
        <v>1000</v>
      </c>
      <c r="L642" s="229">
        <f t="shared" si="220"/>
        <v>0</v>
      </c>
      <c r="M642" s="378">
        <v>1000</v>
      </c>
      <c r="N642" s="229">
        <f t="shared" si="221"/>
        <v>0</v>
      </c>
      <c r="O642" s="378">
        <v>0</v>
      </c>
      <c r="P642" s="229">
        <f t="shared" si="222"/>
        <v>-1000</v>
      </c>
      <c r="S642" s="378">
        <v>1000</v>
      </c>
      <c r="T642" s="378">
        <v>1000</v>
      </c>
      <c r="U642" s="378">
        <v>1000</v>
      </c>
    </row>
    <row r="643" spans="1:21" ht="12.75" customHeight="1" x14ac:dyDescent="0.2">
      <c r="A643" s="5">
        <v>11601200</v>
      </c>
      <c r="B643" s="555">
        <v>200</v>
      </c>
      <c r="C643" s="42">
        <v>52210</v>
      </c>
      <c r="D643" s="43" t="s">
        <v>584</v>
      </c>
      <c r="E643" s="378">
        <v>135000</v>
      </c>
      <c r="F643" s="378">
        <v>120000</v>
      </c>
      <c r="G643" s="378">
        <v>105000</v>
      </c>
      <c r="H643" s="378">
        <v>0</v>
      </c>
      <c r="I643" s="229" t="e">
        <f>#REF!-G643</f>
        <v>#REF!</v>
      </c>
      <c r="J643" s="229">
        <f t="shared" si="219"/>
        <v>-105000</v>
      </c>
      <c r="K643" s="378">
        <v>0</v>
      </c>
      <c r="L643" s="229">
        <f t="shared" si="220"/>
        <v>0</v>
      </c>
      <c r="M643" s="378">
        <v>0</v>
      </c>
      <c r="N643" s="229">
        <f t="shared" si="221"/>
        <v>0</v>
      </c>
      <c r="O643" s="378">
        <v>0</v>
      </c>
      <c r="P643" s="229">
        <f t="shared" si="222"/>
        <v>0</v>
      </c>
      <c r="S643" s="378">
        <v>0</v>
      </c>
      <c r="T643" s="378">
        <v>0</v>
      </c>
      <c r="U643" s="378">
        <v>0</v>
      </c>
    </row>
    <row r="644" spans="1:21" ht="12.75" customHeight="1" x14ac:dyDescent="0.2">
      <c r="A644" s="5">
        <v>11601200</v>
      </c>
      <c r="B644" s="555">
        <v>200</v>
      </c>
      <c r="C644" s="71">
        <v>52220</v>
      </c>
      <c r="D644" s="43" t="s">
        <v>585</v>
      </c>
      <c r="E644" s="378">
        <v>325000</v>
      </c>
      <c r="F644" s="378">
        <v>325000</v>
      </c>
      <c r="G644" s="378">
        <v>295000</v>
      </c>
      <c r="H644" s="378">
        <v>0</v>
      </c>
      <c r="I644" s="229" t="e">
        <f>#REF!-G644</f>
        <v>#REF!</v>
      </c>
      <c r="J644" s="229">
        <f t="shared" si="219"/>
        <v>-295000</v>
      </c>
      <c r="K644" s="378">
        <v>0</v>
      </c>
      <c r="L644" s="229">
        <f t="shared" si="220"/>
        <v>0</v>
      </c>
      <c r="M644" s="378">
        <v>0</v>
      </c>
      <c r="N644" s="229">
        <f t="shared" si="221"/>
        <v>0</v>
      </c>
      <c r="O644" s="378">
        <v>0</v>
      </c>
      <c r="P644" s="229">
        <f t="shared" si="222"/>
        <v>0</v>
      </c>
      <c r="S644" s="378">
        <v>0</v>
      </c>
      <c r="T644" s="378">
        <v>0</v>
      </c>
      <c r="U644" s="378">
        <v>0</v>
      </c>
    </row>
    <row r="645" spans="1:21" ht="12.75" customHeight="1" x14ac:dyDescent="0.2">
      <c r="A645" s="5">
        <v>11601200</v>
      </c>
      <c r="B645" s="555">
        <v>200</v>
      </c>
      <c r="C645" s="71">
        <v>52235</v>
      </c>
      <c r="D645" s="43" t="s">
        <v>380</v>
      </c>
      <c r="E645" s="378">
        <v>5000</v>
      </c>
      <c r="F645" s="378">
        <v>0</v>
      </c>
      <c r="G645" s="378">
        <v>0</v>
      </c>
      <c r="H645" s="378">
        <v>0</v>
      </c>
      <c r="I645" s="229" t="e">
        <f>#REF!-G645</f>
        <v>#REF!</v>
      </c>
      <c r="J645" s="229">
        <f t="shared" si="219"/>
        <v>0</v>
      </c>
      <c r="K645" s="378">
        <v>0</v>
      </c>
      <c r="L645" s="229">
        <f t="shared" si="220"/>
        <v>0</v>
      </c>
      <c r="M645" s="378">
        <v>0</v>
      </c>
      <c r="N645" s="229">
        <f t="shared" si="221"/>
        <v>0</v>
      </c>
      <c r="O645" s="378">
        <v>0</v>
      </c>
      <c r="P645" s="229">
        <f t="shared" si="222"/>
        <v>0</v>
      </c>
      <c r="S645" s="378">
        <v>0</v>
      </c>
      <c r="T645" s="378">
        <v>0</v>
      </c>
      <c r="U645" s="378">
        <v>0</v>
      </c>
    </row>
    <row r="646" spans="1:21" ht="12.75" customHeight="1" x14ac:dyDescent="0.2">
      <c r="A646" s="5">
        <v>11601200</v>
      </c>
      <c r="B646" s="555">
        <v>200</v>
      </c>
      <c r="C646" s="71">
        <v>52250</v>
      </c>
      <c r="D646" s="43" t="s">
        <v>630</v>
      </c>
      <c r="E646" s="378">
        <v>240000</v>
      </c>
      <c r="F646" s="378">
        <v>240000</v>
      </c>
      <c r="G646" s="378">
        <v>255000</v>
      </c>
      <c r="H646" s="378">
        <v>0</v>
      </c>
      <c r="I646" s="229" t="e">
        <f>#REF!-G646</f>
        <v>#REF!</v>
      </c>
      <c r="J646" s="229">
        <f t="shared" si="219"/>
        <v>-255000</v>
      </c>
      <c r="K646" s="378">
        <v>0</v>
      </c>
      <c r="L646" s="229">
        <f t="shared" si="220"/>
        <v>0</v>
      </c>
      <c r="M646" s="378">
        <v>0</v>
      </c>
      <c r="N646" s="229">
        <f t="shared" si="221"/>
        <v>0</v>
      </c>
      <c r="O646" s="378">
        <v>0</v>
      </c>
      <c r="P646" s="229">
        <f t="shared" si="222"/>
        <v>0</v>
      </c>
      <c r="S646" s="378">
        <v>0</v>
      </c>
      <c r="T646" s="378">
        <v>0</v>
      </c>
      <c r="U646" s="378">
        <v>0</v>
      </c>
    </row>
    <row r="647" spans="1:21" ht="12.75" customHeight="1" x14ac:dyDescent="0.2">
      <c r="A647" s="5">
        <v>11601200</v>
      </c>
      <c r="B647" s="555">
        <v>200</v>
      </c>
      <c r="C647" s="71">
        <v>52290</v>
      </c>
      <c r="D647" s="43" t="s">
        <v>25</v>
      </c>
      <c r="E647" s="378">
        <v>100000</v>
      </c>
      <c r="F647" s="378">
        <v>100000</v>
      </c>
      <c r="G647" s="378">
        <v>100000</v>
      </c>
      <c r="H647" s="378">
        <v>0</v>
      </c>
      <c r="I647" s="229" t="e">
        <f>#REF!-G647</f>
        <v>#REF!</v>
      </c>
      <c r="J647" s="229">
        <f t="shared" si="219"/>
        <v>-100000</v>
      </c>
      <c r="K647" s="378">
        <v>0</v>
      </c>
      <c r="L647" s="229">
        <f t="shared" si="220"/>
        <v>0</v>
      </c>
      <c r="M647" s="378">
        <v>0</v>
      </c>
      <c r="N647" s="229">
        <f t="shared" si="221"/>
        <v>0</v>
      </c>
      <c r="O647" s="378">
        <v>0</v>
      </c>
      <c r="P647" s="229">
        <f t="shared" si="222"/>
        <v>0</v>
      </c>
      <c r="S647" s="378">
        <v>0</v>
      </c>
      <c r="T647" s="378">
        <v>0</v>
      </c>
      <c r="U647" s="378">
        <v>0</v>
      </c>
    </row>
    <row r="648" spans="1:21" ht="12.75" customHeight="1" x14ac:dyDescent="0.2">
      <c r="A648" s="5">
        <v>11601200</v>
      </c>
      <c r="B648" s="555">
        <v>400</v>
      </c>
      <c r="C648" s="42">
        <v>54411</v>
      </c>
      <c r="D648" s="43" t="s">
        <v>96</v>
      </c>
      <c r="E648" s="378">
        <v>18000</v>
      </c>
      <c r="F648" s="378">
        <v>18000</v>
      </c>
      <c r="G648" s="378">
        <v>18000</v>
      </c>
      <c r="H648" s="378">
        <v>9000</v>
      </c>
      <c r="I648" s="229" t="e">
        <f>#REF!-G648</f>
        <v>#REF!</v>
      </c>
      <c r="J648" s="229">
        <f t="shared" si="219"/>
        <v>-9000</v>
      </c>
      <c r="K648" s="378">
        <v>8800</v>
      </c>
      <c r="L648" s="229">
        <f t="shared" si="220"/>
        <v>-200</v>
      </c>
      <c r="M648" s="378">
        <v>8800</v>
      </c>
      <c r="N648" s="229">
        <f t="shared" si="221"/>
        <v>-200</v>
      </c>
      <c r="O648" s="378">
        <v>0</v>
      </c>
      <c r="P648" s="229">
        <f t="shared" si="222"/>
        <v>-9000</v>
      </c>
      <c r="S648" s="378">
        <v>9000</v>
      </c>
      <c r="T648" s="378">
        <v>9000</v>
      </c>
      <c r="U648" s="378">
        <v>9000</v>
      </c>
    </row>
    <row r="649" spans="1:21" ht="12.75" customHeight="1" x14ac:dyDescent="0.2">
      <c r="A649" s="5">
        <v>11601200</v>
      </c>
      <c r="B649" s="555">
        <v>500</v>
      </c>
      <c r="C649" s="42">
        <v>55538</v>
      </c>
      <c r="D649" s="43" t="s">
        <v>528</v>
      </c>
      <c r="E649" s="378">
        <v>180000</v>
      </c>
      <c r="F649" s="378">
        <v>165000</v>
      </c>
      <c r="G649" s="378">
        <v>158000</v>
      </c>
      <c r="H649" s="378">
        <v>0</v>
      </c>
      <c r="I649" s="229" t="e">
        <f>#REF!-G649</f>
        <v>#REF!</v>
      </c>
      <c r="J649" s="229">
        <f t="shared" si="219"/>
        <v>-158000</v>
      </c>
      <c r="K649" s="378">
        <v>0</v>
      </c>
      <c r="L649" s="229">
        <f t="shared" si="220"/>
        <v>0</v>
      </c>
      <c r="M649" s="378">
        <v>0</v>
      </c>
      <c r="N649" s="229">
        <f t="shared" si="221"/>
        <v>0</v>
      </c>
      <c r="O649" s="378">
        <v>0</v>
      </c>
      <c r="P649" s="229">
        <f t="shared" si="222"/>
        <v>0</v>
      </c>
      <c r="S649" s="378">
        <v>0</v>
      </c>
      <c r="T649" s="378">
        <v>0</v>
      </c>
      <c r="U649" s="378">
        <v>0</v>
      </c>
    </row>
    <row r="650" spans="1:21" ht="12.75" customHeight="1" x14ac:dyDescent="0.2">
      <c r="A650" s="5">
        <v>11601200</v>
      </c>
      <c r="B650" s="555">
        <v>500</v>
      </c>
      <c r="C650" s="42">
        <v>55570</v>
      </c>
      <c r="D650" s="43" t="s">
        <v>223</v>
      </c>
      <c r="E650" s="378">
        <v>110000</v>
      </c>
      <c r="F650" s="378">
        <v>110000</v>
      </c>
      <c r="G650" s="378">
        <v>105000</v>
      </c>
      <c r="H650" s="378">
        <v>105000</v>
      </c>
      <c r="I650" s="229" t="e">
        <f>#REF!-G650</f>
        <v>#REF!</v>
      </c>
      <c r="J650" s="229">
        <f t="shared" si="219"/>
        <v>0</v>
      </c>
      <c r="K650" s="378">
        <v>105000</v>
      </c>
      <c r="L650" s="229">
        <f t="shared" si="220"/>
        <v>0</v>
      </c>
      <c r="M650" s="378">
        <v>105000</v>
      </c>
      <c r="N650" s="229">
        <f t="shared" si="221"/>
        <v>0</v>
      </c>
      <c r="O650" s="378">
        <v>0</v>
      </c>
      <c r="P650" s="229">
        <f t="shared" si="222"/>
        <v>-105000</v>
      </c>
      <c r="S650" s="378">
        <v>105000</v>
      </c>
      <c r="T650" s="378">
        <v>105000</v>
      </c>
      <c r="U650" s="378">
        <v>105000</v>
      </c>
    </row>
    <row r="651" spans="1:21" ht="12.75" customHeight="1" x14ac:dyDescent="0.2">
      <c r="A651" s="5">
        <v>11601200</v>
      </c>
      <c r="B651" s="555">
        <v>500</v>
      </c>
      <c r="C651" s="42">
        <v>55586</v>
      </c>
      <c r="D651" s="43" t="s">
        <v>347</v>
      </c>
      <c r="E651" s="378">
        <v>6000</v>
      </c>
      <c r="F651" s="378">
        <v>12000</v>
      </c>
      <c r="G651" s="378">
        <v>12000</v>
      </c>
      <c r="H651" s="378">
        <v>12000</v>
      </c>
      <c r="I651" s="229" t="e">
        <f>#REF!-G651</f>
        <v>#REF!</v>
      </c>
      <c r="J651" s="229">
        <f t="shared" si="219"/>
        <v>0</v>
      </c>
      <c r="K651" s="378">
        <v>12000</v>
      </c>
      <c r="L651" s="229">
        <f t="shared" si="220"/>
        <v>0</v>
      </c>
      <c r="M651" s="378">
        <v>12000</v>
      </c>
      <c r="N651" s="229">
        <f t="shared" si="221"/>
        <v>0</v>
      </c>
      <c r="O651" s="378">
        <v>0</v>
      </c>
      <c r="P651" s="229">
        <f t="shared" si="222"/>
        <v>-12000</v>
      </c>
      <c r="S651" s="378">
        <v>12000</v>
      </c>
      <c r="T651" s="378">
        <v>12000</v>
      </c>
      <c r="U651" s="378">
        <v>12000</v>
      </c>
    </row>
    <row r="652" spans="1:21" ht="12.75" customHeight="1" x14ac:dyDescent="0.2">
      <c r="A652" s="5">
        <v>11601200</v>
      </c>
      <c r="B652" s="555">
        <v>600</v>
      </c>
      <c r="C652" s="42">
        <v>56623</v>
      </c>
      <c r="D652" s="43" t="s">
        <v>128</v>
      </c>
      <c r="E652" s="378">
        <v>55000</v>
      </c>
      <c r="F652" s="378">
        <v>48922</v>
      </c>
      <c r="G652" s="378">
        <v>48922</v>
      </c>
      <c r="H652" s="378">
        <v>40000</v>
      </c>
      <c r="I652" s="229" t="e">
        <f>#REF!-G652</f>
        <v>#REF!</v>
      </c>
      <c r="J652" s="229">
        <f t="shared" si="219"/>
        <v>-8922</v>
      </c>
      <c r="K652" s="378">
        <v>35000</v>
      </c>
      <c r="L652" s="229">
        <f t="shared" si="220"/>
        <v>-5000</v>
      </c>
      <c r="M652" s="378">
        <v>35000</v>
      </c>
      <c r="N652" s="229">
        <f t="shared" si="221"/>
        <v>-5000</v>
      </c>
      <c r="O652" s="378">
        <v>0</v>
      </c>
      <c r="P652" s="229">
        <f t="shared" si="222"/>
        <v>-40000</v>
      </c>
      <c r="S652" s="378">
        <v>40000</v>
      </c>
      <c r="T652" s="378">
        <v>40000</v>
      </c>
      <c r="U652" s="378">
        <v>40000</v>
      </c>
    </row>
    <row r="653" spans="1:21" ht="12.75" customHeight="1" x14ac:dyDescent="0.2">
      <c r="A653" s="5">
        <v>11601200</v>
      </c>
      <c r="B653" s="154">
        <v>600</v>
      </c>
      <c r="C653" s="71">
        <v>56694</v>
      </c>
      <c r="D653" s="45" t="s">
        <v>33</v>
      </c>
      <c r="E653" s="496">
        <v>51707</v>
      </c>
      <c r="F653" s="496">
        <f>36707+15000</f>
        <v>51707</v>
      </c>
      <c r="G653" s="496">
        <v>50000</v>
      </c>
      <c r="H653" s="496">
        <v>50000</v>
      </c>
      <c r="I653" s="497" t="e">
        <f>#REF!-G653</f>
        <v>#REF!</v>
      </c>
      <c r="J653" s="497">
        <f t="shared" si="219"/>
        <v>0</v>
      </c>
      <c r="K653" s="496">
        <v>50000</v>
      </c>
      <c r="L653" s="497">
        <f t="shared" si="220"/>
        <v>0</v>
      </c>
      <c r="M653" s="496">
        <v>0</v>
      </c>
      <c r="N653" s="497">
        <f t="shared" si="221"/>
        <v>-50000</v>
      </c>
      <c r="O653" s="496">
        <v>0</v>
      </c>
      <c r="P653" s="497">
        <f t="shared" si="222"/>
        <v>-50000</v>
      </c>
      <c r="Q653" s="497"/>
      <c r="R653" s="497"/>
      <c r="S653" s="496">
        <v>50000</v>
      </c>
      <c r="T653" s="496">
        <v>50000</v>
      </c>
      <c r="U653" s="496">
        <v>50000</v>
      </c>
    </row>
    <row r="654" spans="1:21" ht="12.75" customHeight="1" x14ac:dyDescent="0.2">
      <c r="C654" s="42"/>
      <c r="D654" s="43"/>
      <c r="E654" s="378">
        <f t="shared" ref="E654" si="223">SUM(E639:E653)</f>
        <v>3125028</v>
      </c>
      <c r="F654" s="378">
        <f>SUM(F639:F653)</f>
        <v>3188042</v>
      </c>
      <c r="G654" s="378">
        <f>SUM(G639:G653)</f>
        <v>3274210</v>
      </c>
      <c r="H654" s="378">
        <f>SUM(H639:H653)</f>
        <v>2411378</v>
      </c>
      <c r="I654" s="229" t="e">
        <f>#REF!-G654</f>
        <v>#REF!</v>
      </c>
      <c r="J654" s="229">
        <f t="shared" si="219"/>
        <v>-862832</v>
      </c>
      <c r="K654" s="378" t="e">
        <f>SUM(K639:K653)</f>
        <v>#REF!</v>
      </c>
      <c r="L654" s="229" t="e">
        <f t="shared" si="220"/>
        <v>#REF!</v>
      </c>
      <c r="M654" s="378" t="e">
        <f>SUM(M639:M653)</f>
        <v>#REF!</v>
      </c>
      <c r="N654" s="229" t="e">
        <f t="shared" si="221"/>
        <v>#REF!</v>
      </c>
      <c r="O654" s="378">
        <f>SUM(O639:O653)</f>
        <v>0</v>
      </c>
      <c r="P654" s="229">
        <f t="shared" si="222"/>
        <v>-2411378</v>
      </c>
      <c r="S654" s="378" t="e">
        <f>SUM(S639:S653)</f>
        <v>#REF!</v>
      </c>
      <c r="T654" s="378" t="e">
        <f>SUM(T639:T653)</f>
        <v>#REF!</v>
      </c>
      <c r="U654" s="378" t="e">
        <f>SUM(U639:U653)</f>
        <v>#REF!</v>
      </c>
    </row>
    <row r="655" spans="1:21" ht="12.75" customHeight="1" x14ac:dyDescent="0.2">
      <c r="C655" s="42"/>
      <c r="D655" s="43"/>
    </row>
    <row r="656" spans="1:21" ht="12.75" customHeight="1" x14ac:dyDescent="0.2">
      <c r="C656" s="42"/>
      <c r="D656" s="43"/>
    </row>
    <row r="657" spans="1:21" ht="12.75" customHeight="1" x14ac:dyDescent="0.2">
      <c r="C657" s="76" t="s">
        <v>326</v>
      </c>
      <c r="D657" s="62"/>
    </row>
    <row r="658" spans="1:21" ht="12.75" customHeight="1" x14ac:dyDescent="0.2">
      <c r="A658" s="5">
        <v>11601220</v>
      </c>
      <c r="B658" s="555">
        <v>100</v>
      </c>
      <c r="C658" s="42">
        <v>50110</v>
      </c>
      <c r="D658" s="43" t="s">
        <v>36</v>
      </c>
      <c r="E658" s="229">
        <f>'102'!H566</f>
        <v>276119</v>
      </c>
      <c r="F658" s="229">
        <f>'102'!K566</f>
        <v>276119</v>
      </c>
      <c r="G658" s="229">
        <f>'102'!N566</f>
        <v>276119</v>
      </c>
      <c r="H658" s="229">
        <f>'102'!R566</f>
        <v>304036</v>
      </c>
      <c r="I658" s="229" t="e">
        <f>#REF!-G658</f>
        <v>#REF!</v>
      </c>
      <c r="J658" s="229">
        <f t="shared" ref="J658:J666" si="224">H658-G658</f>
        <v>27917</v>
      </c>
      <c r="K658" s="229" t="e">
        <f>'102'!#REF!</f>
        <v>#REF!</v>
      </c>
      <c r="L658" s="229" t="e">
        <f t="shared" ref="L658:L666" si="225">K658-H658</f>
        <v>#REF!</v>
      </c>
      <c r="M658" s="229" t="e">
        <f>'102'!#REF!</f>
        <v>#REF!</v>
      </c>
      <c r="N658" s="229" t="e">
        <f t="shared" ref="N658:N666" si="226">M658-H658</f>
        <v>#REF!</v>
      </c>
      <c r="O658" s="229">
        <f>'102'!Z566</f>
        <v>0</v>
      </c>
      <c r="P658" s="229">
        <f t="shared" ref="P658:P666" si="227">O658-H658</f>
        <v>-304036</v>
      </c>
      <c r="S658" s="229" t="e">
        <f>'102'!#REF!</f>
        <v>#REF!</v>
      </c>
      <c r="T658" s="229" t="e">
        <f>'102'!#REF!</f>
        <v>#REF!</v>
      </c>
      <c r="U658" s="229" t="e">
        <f>'102'!#REF!</f>
        <v>#REF!</v>
      </c>
    </row>
    <row r="659" spans="1:21" ht="12.75" customHeight="1" x14ac:dyDescent="0.2">
      <c r="C659" s="42">
        <v>50130</v>
      </c>
      <c r="D659" s="43" t="s">
        <v>37</v>
      </c>
      <c r="I659" s="229" t="e">
        <f>#REF!-G659</f>
        <v>#REF!</v>
      </c>
      <c r="J659" s="229">
        <f t="shared" si="224"/>
        <v>0</v>
      </c>
      <c r="L659" s="229">
        <f t="shared" si="225"/>
        <v>0</v>
      </c>
      <c r="N659" s="229">
        <f t="shared" si="226"/>
        <v>0</v>
      </c>
      <c r="P659" s="229">
        <f t="shared" si="227"/>
        <v>0</v>
      </c>
    </row>
    <row r="660" spans="1:21" ht="12.75" customHeight="1" x14ac:dyDescent="0.2">
      <c r="A660" s="5">
        <v>11601220</v>
      </c>
      <c r="B660" s="555">
        <v>400</v>
      </c>
      <c r="C660" s="42">
        <v>54411</v>
      </c>
      <c r="D660" s="43" t="s">
        <v>96</v>
      </c>
      <c r="E660" s="378">
        <v>250</v>
      </c>
      <c r="F660" s="378">
        <v>250</v>
      </c>
      <c r="G660" s="378">
        <v>0</v>
      </c>
      <c r="H660" s="378">
        <v>0</v>
      </c>
      <c r="I660" s="229" t="e">
        <f>#REF!-G660</f>
        <v>#REF!</v>
      </c>
      <c r="J660" s="229">
        <f t="shared" si="224"/>
        <v>0</v>
      </c>
      <c r="K660" s="378">
        <v>0</v>
      </c>
      <c r="L660" s="229">
        <f t="shared" si="225"/>
        <v>0</v>
      </c>
      <c r="M660" s="378">
        <v>0</v>
      </c>
      <c r="N660" s="229">
        <f t="shared" si="226"/>
        <v>0</v>
      </c>
      <c r="O660" s="378">
        <v>0</v>
      </c>
      <c r="P660" s="229">
        <f t="shared" si="227"/>
        <v>0</v>
      </c>
      <c r="S660" s="378">
        <v>0</v>
      </c>
      <c r="T660" s="378">
        <v>0</v>
      </c>
      <c r="U660" s="378">
        <v>0</v>
      </c>
    </row>
    <row r="661" spans="1:21" ht="12.75" customHeight="1" x14ac:dyDescent="0.2">
      <c r="A661" s="5">
        <v>11601220</v>
      </c>
      <c r="B661" s="555">
        <v>500</v>
      </c>
      <c r="C661" s="42">
        <v>55520</v>
      </c>
      <c r="D661" s="43" t="s">
        <v>431</v>
      </c>
      <c r="E661" s="378">
        <v>100</v>
      </c>
      <c r="F661" s="378">
        <v>0</v>
      </c>
      <c r="G661" s="378">
        <v>0</v>
      </c>
      <c r="H661" s="378">
        <v>0</v>
      </c>
      <c r="I661" s="229" t="e">
        <f>#REF!-G661</f>
        <v>#REF!</v>
      </c>
      <c r="J661" s="229">
        <f t="shared" si="224"/>
        <v>0</v>
      </c>
      <c r="K661" s="378">
        <v>0</v>
      </c>
      <c r="L661" s="229">
        <f t="shared" si="225"/>
        <v>0</v>
      </c>
      <c r="M661" s="378">
        <v>0</v>
      </c>
      <c r="N661" s="229">
        <f t="shared" si="226"/>
        <v>0</v>
      </c>
      <c r="O661" s="378">
        <v>0</v>
      </c>
      <c r="P661" s="229">
        <f t="shared" si="227"/>
        <v>0</v>
      </c>
      <c r="S661" s="378">
        <v>0</v>
      </c>
      <c r="T661" s="378">
        <v>0</v>
      </c>
      <c r="U661" s="378">
        <v>0</v>
      </c>
    </row>
    <row r="662" spans="1:21" ht="12.75" customHeight="1" x14ac:dyDescent="0.2">
      <c r="A662" s="5">
        <v>11601220</v>
      </c>
      <c r="B662" s="555">
        <v>500</v>
      </c>
      <c r="C662" s="71">
        <v>55574</v>
      </c>
      <c r="D662" s="43" t="s">
        <v>542</v>
      </c>
      <c r="E662" s="378">
        <v>21500</v>
      </c>
      <c r="F662" s="378">
        <v>21500</v>
      </c>
      <c r="G662" s="378">
        <v>21500</v>
      </c>
      <c r="H662" s="378">
        <v>19000</v>
      </c>
      <c r="I662" s="229" t="e">
        <f>#REF!-G662</f>
        <v>#REF!</v>
      </c>
      <c r="J662" s="229">
        <f t="shared" si="224"/>
        <v>-2500</v>
      </c>
      <c r="K662" s="378">
        <v>14000</v>
      </c>
      <c r="L662" s="229">
        <f t="shared" si="225"/>
        <v>-5000</v>
      </c>
      <c r="M662" s="378">
        <v>14000</v>
      </c>
      <c r="N662" s="229">
        <f t="shared" si="226"/>
        <v>-5000</v>
      </c>
      <c r="O662" s="378">
        <v>0</v>
      </c>
      <c r="P662" s="229">
        <f t="shared" si="227"/>
        <v>-19000</v>
      </c>
      <c r="S662" s="378">
        <v>19000</v>
      </c>
      <c r="T662" s="378">
        <v>19000</v>
      </c>
      <c r="U662" s="378">
        <v>19000</v>
      </c>
    </row>
    <row r="663" spans="1:21" ht="12.75" customHeight="1" x14ac:dyDescent="0.2">
      <c r="A663" s="5">
        <v>11601220</v>
      </c>
      <c r="B663" s="555">
        <v>500</v>
      </c>
      <c r="C663" s="42">
        <v>55584</v>
      </c>
      <c r="D663" s="43" t="s">
        <v>636</v>
      </c>
      <c r="E663" s="378">
        <v>2505</v>
      </c>
      <c r="F663" s="378">
        <v>2505</v>
      </c>
      <c r="G663" s="378">
        <v>2505</v>
      </c>
      <c r="H663" s="378">
        <v>2000</v>
      </c>
      <c r="I663" s="229" t="e">
        <f>#REF!-G663</f>
        <v>#REF!</v>
      </c>
      <c r="J663" s="229">
        <f t="shared" si="224"/>
        <v>-505</v>
      </c>
      <c r="K663" s="378">
        <v>2000</v>
      </c>
      <c r="L663" s="229">
        <f t="shared" si="225"/>
        <v>0</v>
      </c>
      <c r="M663" s="378">
        <v>2000</v>
      </c>
      <c r="N663" s="229">
        <f t="shared" si="226"/>
        <v>0</v>
      </c>
      <c r="O663" s="378">
        <v>0</v>
      </c>
      <c r="P663" s="229">
        <f t="shared" si="227"/>
        <v>-2000</v>
      </c>
      <c r="S663" s="378">
        <v>2000</v>
      </c>
      <c r="T663" s="378">
        <v>2000</v>
      </c>
      <c r="U663" s="378">
        <v>2000</v>
      </c>
    </row>
    <row r="664" spans="1:21" ht="12.75" customHeight="1" x14ac:dyDescent="0.2">
      <c r="A664" s="5">
        <v>11601220</v>
      </c>
      <c r="B664" s="555">
        <v>500</v>
      </c>
      <c r="C664" s="42">
        <v>55586</v>
      </c>
      <c r="D664" s="45" t="s">
        <v>347</v>
      </c>
      <c r="E664" s="496">
        <v>4500</v>
      </c>
      <c r="F664" s="496">
        <v>4500</v>
      </c>
      <c r="G664" s="496">
        <v>4500</v>
      </c>
      <c r="H664" s="496">
        <v>4500</v>
      </c>
      <c r="I664" s="497" t="e">
        <f>#REF!-G664</f>
        <v>#REF!</v>
      </c>
      <c r="J664" s="497">
        <f t="shared" si="224"/>
        <v>0</v>
      </c>
      <c r="K664" s="496">
        <v>4500</v>
      </c>
      <c r="L664" s="497">
        <f t="shared" si="225"/>
        <v>0</v>
      </c>
      <c r="M664" s="496">
        <v>4500</v>
      </c>
      <c r="N664" s="497">
        <f t="shared" si="226"/>
        <v>0</v>
      </c>
      <c r="O664" s="496">
        <v>0</v>
      </c>
      <c r="P664" s="497">
        <f t="shared" si="227"/>
        <v>-4500</v>
      </c>
      <c r="Q664" s="497"/>
      <c r="R664" s="497"/>
      <c r="S664" s="496">
        <v>4500</v>
      </c>
      <c r="T664" s="496">
        <v>4500</v>
      </c>
      <c r="U664" s="496">
        <v>4500</v>
      </c>
    </row>
    <row r="665" spans="1:21" ht="12.75" customHeight="1" x14ac:dyDescent="0.2">
      <c r="B665" s="545"/>
      <c r="C665" s="71"/>
      <c r="D665" s="387"/>
      <c r="E665" s="378"/>
      <c r="F665" s="378"/>
      <c r="G665" s="378"/>
      <c r="H665" s="378"/>
      <c r="I665" s="229" t="e">
        <f>#REF!-G665</f>
        <v>#REF!</v>
      </c>
      <c r="J665" s="229">
        <f t="shared" si="224"/>
        <v>0</v>
      </c>
      <c r="K665" s="378"/>
      <c r="L665" s="229">
        <f t="shared" si="225"/>
        <v>0</v>
      </c>
      <c r="M665" s="378"/>
      <c r="N665" s="229">
        <f t="shared" si="226"/>
        <v>0</v>
      </c>
      <c r="O665" s="378"/>
      <c r="P665" s="229">
        <f t="shared" si="227"/>
        <v>0</v>
      </c>
      <c r="S665" s="378"/>
      <c r="T665" s="378"/>
      <c r="U665" s="378"/>
    </row>
    <row r="666" spans="1:21" ht="12.75" customHeight="1" x14ac:dyDescent="0.2">
      <c r="D666" s="387"/>
      <c r="E666" s="378">
        <f t="shared" ref="E666" si="228">SUM(E658:E665)</f>
        <v>304974</v>
      </c>
      <c r="F666" s="378">
        <f>SUM(F658:F665)</f>
        <v>304874</v>
      </c>
      <c r="G666" s="378">
        <f>SUM(G658:G665)</f>
        <v>304624</v>
      </c>
      <c r="H666" s="378">
        <f>SUM(H658:H665)</f>
        <v>329536</v>
      </c>
      <c r="I666" s="229" t="e">
        <f>#REF!-G666</f>
        <v>#REF!</v>
      </c>
      <c r="J666" s="229">
        <f t="shared" si="224"/>
        <v>24912</v>
      </c>
      <c r="K666" s="378" t="e">
        <f>SUM(K658:K665)</f>
        <v>#REF!</v>
      </c>
      <c r="L666" s="229" t="e">
        <f t="shared" si="225"/>
        <v>#REF!</v>
      </c>
      <c r="M666" s="378" t="e">
        <f>SUM(M658:M665)</f>
        <v>#REF!</v>
      </c>
      <c r="N666" s="229" t="e">
        <f t="shared" si="226"/>
        <v>#REF!</v>
      </c>
      <c r="O666" s="378">
        <f>SUM(O658:O665)</f>
        <v>0</v>
      </c>
      <c r="P666" s="229">
        <f t="shared" si="227"/>
        <v>-329536</v>
      </c>
      <c r="S666" s="378" t="e">
        <f>SUM(S658:S665)</f>
        <v>#REF!</v>
      </c>
      <c r="T666" s="378" t="e">
        <f>SUM(T658:T665)</f>
        <v>#REF!</v>
      </c>
      <c r="U666" s="378" t="e">
        <f>SUM(U658:U665)</f>
        <v>#REF!</v>
      </c>
    </row>
    <row r="667" spans="1:21" ht="12.75" customHeight="1" x14ac:dyDescent="0.25">
      <c r="C667" s="77" t="s">
        <v>1013</v>
      </c>
      <c r="D667" s="43"/>
    </row>
    <row r="668" spans="1:21" ht="12.75" customHeight="1" x14ac:dyDescent="0.2">
      <c r="D668" s="43"/>
    </row>
    <row r="669" spans="1:21" ht="12.75" customHeight="1" x14ac:dyDescent="0.2">
      <c r="C669" s="76" t="s">
        <v>493</v>
      </c>
      <c r="D669" s="62"/>
    </row>
    <row r="670" spans="1:21" ht="12.75" customHeight="1" x14ac:dyDescent="0.2">
      <c r="A670" s="5">
        <v>11601230</v>
      </c>
      <c r="B670" s="555">
        <v>100</v>
      </c>
      <c r="C670" s="42">
        <v>50110</v>
      </c>
      <c r="D670" s="43" t="s">
        <v>36</v>
      </c>
      <c r="E670" s="229">
        <f>'102'!H577</f>
        <v>261678</v>
      </c>
      <c r="F670" s="229">
        <f>'102'!K577</f>
        <v>261048</v>
      </c>
      <c r="G670" s="229">
        <f>'102'!N577</f>
        <v>261048</v>
      </c>
      <c r="H670" s="229">
        <f>'102'!R577</f>
        <v>287441</v>
      </c>
      <c r="I670" s="229" t="e">
        <f>#REF!-G670</f>
        <v>#REF!</v>
      </c>
      <c r="J670" s="229">
        <f>H670-G670</f>
        <v>26393</v>
      </c>
      <c r="K670" s="229" t="e">
        <f>'102'!#REF!</f>
        <v>#REF!</v>
      </c>
      <c r="L670" s="229" t="e">
        <f>K670-H670</f>
        <v>#REF!</v>
      </c>
      <c r="M670" s="229" t="e">
        <f>'102'!#REF!</f>
        <v>#REF!</v>
      </c>
      <c r="N670" s="229" t="e">
        <f>M670-H670</f>
        <v>#REF!</v>
      </c>
      <c r="O670" s="229">
        <f>'102'!Z577</f>
        <v>0</v>
      </c>
      <c r="P670" s="229">
        <f>O670-H670</f>
        <v>-287441</v>
      </c>
      <c r="S670" s="229" t="e">
        <f>'102'!#REF!</f>
        <v>#REF!</v>
      </c>
      <c r="T670" s="229" t="e">
        <f>'102'!#REF!</f>
        <v>#REF!</v>
      </c>
      <c r="U670" s="229" t="e">
        <f>'102'!#REF!</f>
        <v>#REF!</v>
      </c>
    </row>
    <row r="671" spans="1:21" ht="12.75" customHeight="1" x14ac:dyDescent="0.2">
      <c r="B671" s="555">
        <v>500</v>
      </c>
      <c r="C671" s="42">
        <v>55574</v>
      </c>
      <c r="D671" s="43" t="s">
        <v>542</v>
      </c>
      <c r="I671" s="229" t="e">
        <f>#REF!-G671</f>
        <v>#REF!</v>
      </c>
      <c r="J671" s="229">
        <f>H671-G671</f>
        <v>0</v>
      </c>
      <c r="L671" s="229">
        <f>K671-H671</f>
        <v>0</v>
      </c>
      <c r="N671" s="229">
        <f>M671-H671</f>
        <v>0</v>
      </c>
      <c r="P671" s="229">
        <f>O671-H671</f>
        <v>0</v>
      </c>
    </row>
    <row r="672" spans="1:21" ht="12.75" customHeight="1" x14ac:dyDescent="0.2">
      <c r="A672" s="5">
        <v>11601230</v>
      </c>
      <c r="B672" s="154">
        <v>600</v>
      </c>
      <c r="C672" s="42">
        <v>56694</v>
      </c>
      <c r="D672" s="45" t="s">
        <v>376</v>
      </c>
      <c r="E672" s="496">
        <v>42000</v>
      </c>
      <c r="F672" s="496">
        <v>42000</v>
      </c>
      <c r="G672" s="496">
        <v>37000</v>
      </c>
      <c r="H672" s="496">
        <v>20000</v>
      </c>
      <c r="I672" s="497" t="e">
        <f>#REF!-G672</f>
        <v>#REF!</v>
      </c>
      <c r="J672" s="497">
        <f>H672-G672</f>
        <v>-17000</v>
      </c>
      <c r="K672" s="496">
        <v>20000</v>
      </c>
      <c r="L672" s="497">
        <f>K672-H672</f>
        <v>0</v>
      </c>
      <c r="M672" s="496">
        <v>10000</v>
      </c>
      <c r="N672" s="497">
        <f>M672-H672</f>
        <v>-10000</v>
      </c>
      <c r="O672" s="496">
        <v>0</v>
      </c>
      <c r="P672" s="497">
        <f>O672-H672</f>
        <v>-20000</v>
      </c>
      <c r="Q672" s="497"/>
      <c r="R672" s="497"/>
      <c r="S672" s="496">
        <v>20000</v>
      </c>
      <c r="T672" s="496">
        <v>20000</v>
      </c>
      <c r="U672" s="496">
        <v>20000</v>
      </c>
    </row>
    <row r="673" spans="1:21" ht="12.75" customHeight="1" x14ac:dyDescent="0.2">
      <c r="C673" s="42"/>
      <c r="D673" s="43"/>
      <c r="E673" s="378">
        <f t="shared" ref="E673" si="229">SUM(E670:E672)</f>
        <v>303678</v>
      </c>
      <c r="F673" s="378">
        <f>SUM(F670:F672)</f>
        <v>303048</v>
      </c>
      <c r="G673" s="378">
        <f>SUM(G670:G672)</f>
        <v>298048</v>
      </c>
      <c r="H673" s="378">
        <f>SUM(H670:H672)</f>
        <v>307441</v>
      </c>
      <c r="I673" s="229" t="e">
        <f>#REF!-G673</f>
        <v>#REF!</v>
      </c>
      <c r="J673" s="229">
        <f>H673-G673</f>
        <v>9393</v>
      </c>
      <c r="K673" s="378" t="e">
        <f>SUM(K670:K672)</f>
        <v>#REF!</v>
      </c>
      <c r="L673" s="229" t="e">
        <f>K673-H673</f>
        <v>#REF!</v>
      </c>
      <c r="M673" s="378" t="e">
        <f>SUM(M670:M672)</f>
        <v>#REF!</v>
      </c>
      <c r="N673" s="229" t="e">
        <f>M673-H673</f>
        <v>#REF!</v>
      </c>
      <c r="O673" s="378">
        <f>SUM(O670:O672)</f>
        <v>0</v>
      </c>
      <c r="P673" s="229">
        <f>O673-H673</f>
        <v>-307441</v>
      </c>
      <c r="S673" s="378" t="e">
        <f>SUM(S670:S672)</f>
        <v>#REF!</v>
      </c>
      <c r="T673" s="378" t="e">
        <f>SUM(T670:T672)</f>
        <v>#REF!</v>
      </c>
      <c r="U673" s="378" t="e">
        <f>SUM(U670:U672)</f>
        <v>#REF!</v>
      </c>
    </row>
    <row r="674" spans="1:21" ht="12.75" customHeight="1" x14ac:dyDescent="0.2">
      <c r="C674" s="78"/>
      <c r="D674" s="43"/>
    </row>
    <row r="675" spans="1:21" ht="12.75" customHeight="1" x14ac:dyDescent="0.2">
      <c r="C675" s="76" t="s">
        <v>1014</v>
      </c>
      <c r="D675" s="62"/>
    </row>
    <row r="676" spans="1:21" ht="15" customHeight="1" x14ac:dyDescent="0.2">
      <c r="A676" s="5">
        <v>11601240</v>
      </c>
      <c r="B676" s="555">
        <v>100</v>
      </c>
      <c r="C676" s="42">
        <v>50110</v>
      </c>
      <c r="D676" s="43" t="s">
        <v>36</v>
      </c>
      <c r="E676" s="229">
        <f>'102'!H583</f>
        <v>325000</v>
      </c>
      <c r="F676" s="229">
        <f>'102'!K583</f>
        <v>325000</v>
      </c>
      <c r="G676" s="229">
        <f>'102'!N583</f>
        <v>325000</v>
      </c>
      <c r="H676" s="229">
        <f>'102'!R583</f>
        <v>325000</v>
      </c>
      <c r="I676" s="229" t="e">
        <f>#REF!-G676</f>
        <v>#REF!</v>
      </c>
      <c r="J676" s="229">
        <f>H676-G676</f>
        <v>0</v>
      </c>
      <c r="K676" s="229" t="e">
        <f>'102'!#REF!</f>
        <v>#REF!</v>
      </c>
      <c r="L676" s="229" t="e">
        <f>K676-H676</f>
        <v>#REF!</v>
      </c>
      <c r="M676" s="229" t="e">
        <f>'102'!#REF!</f>
        <v>#REF!</v>
      </c>
      <c r="N676" s="229" t="e">
        <f>M676-H676</f>
        <v>#REF!</v>
      </c>
      <c r="O676" s="229">
        <f>'102'!Z583</f>
        <v>0</v>
      </c>
      <c r="P676" s="229">
        <f>O676-H676</f>
        <v>-325000</v>
      </c>
      <c r="S676" s="229" t="e">
        <f>'102'!#REF!</f>
        <v>#REF!</v>
      </c>
      <c r="T676" s="229" t="e">
        <f>'102'!#REF!</f>
        <v>#REF!</v>
      </c>
      <c r="U676" s="229" t="e">
        <f>'102'!#REF!</f>
        <v>#REF!</v>
      </c>
    </row>
    <row r="677" spans="1:21" ht="12.75" customHeight="1" x14ac:dyDescent="0.2">
      <c r="A677" s="5">
        <v>11601240</v>
      </c>
      <c r="B677" s="555">
        <v>101</v>
      </c>
      <c r="C677" s="42">
        <v>50130</v>
      </c>
      <c r="D677" s="45" t="s">
        <v>37</v>
      </c>
      <c r="E677" s="496">
        <v>14000</v>
      </c>
      <c r="F677" s="496">
        <v>14000</v>
      </c>
      <c r="G677" s="496">
        <v>14000</v>
      </c>
      <c r="H677" s="496">
        <v>14000</v>
      </c>
      <c r="I677" s="497" t="e">
        <f>#REF!-G677</f>
        <v>#REF!</v>
      </c>
      <c r="J677" s="497">
        <f>H677-G677</f>
        <v>0</v>
      </c>
      <c r="K677" s="496">
        <v>14000</v>
      </c>
      <c r="L677" s="497">
        <f>K677-H677</f>
        <v>0</v>
      </c>
      <c r="M677" s="496">
        <v>14000</v>
      </c>
      <c r="N677" s="497">
        <f>M677-H677</f>
        <v>0</v>
      </c>
      <c r="O677" s="496">
        <v>0</v>
      </c>
      <c r="P677" s="497">
        <f>O677-H677</f>
        <v>-14000</v>
      </c>
      <c r="Q677" s="497"/>
      <c r="R677" s="497"/>
      <c r="S677" s="496">
        <v>14000</v>
      </c>
      <c r="T677" s="496">
        <v>14000</v>
      </c>
      <c r="U677" s="496">
        <v>14000</v>
      </c>
    </row>
    <row r="678" spans="1:21" ht="12.75" customHeight="1" x14ac:dyDescent="0.2">
      <c r="C678" s="42"/>
      <c r="D678" s="43"/>
      <c r="E678" s="378">
        <f t="shared" ref="E678:F678" si="230">SUM(E676:E677)</f>
        <v>339000</v>
      </c>
      <c r="F678" s="378">
        <f t="shared" si="230"/>
        <v>339000</v>
      </c>
      <c r="G678" s="378">
        <f>SUM(G676:G677)</f>
        <v>339000</v>
      </c>
      <c r="H678" s="378">
        <f>SUM(H676:H677)</f>
        <v>339000</v>
      </c>
      <c r="I678" s="229" t="e">
        <f>#REF!-G678</f>
        <v>#REF!</v>
      </c>
      <c r="J678" s="229">
        <f>H678-G678</f>
        <v>0</v>
      </c>
      <c r="K678" s="378" t="e">
        <f>SUM(K676:K677)</f>
        <v>#REF!</v>
      </c>
      <c r="L678" s="229" t="e">
        <f>K678-H678</f>
        <v>#REF!</v>
      </c>
      <c r="M678" s="378" t="e">
        <f>SUM(M676:M677)</f>
        <v>#REF!</v>
      </c>
      <c r="N678" s="229" t="e">
        <f>M678-H678</f>
        <v>#REF!</v>
      </c>
      <c r="O678" s="378">
        <f>SUM(O676:O677)</f>
        <v>0</v>
      </c>
      <c r="P678" s="229">
        <f>O678-H678</f>
        <v>-339000</v>
      </c>
      <c r="S678" s="378" t="e">
        <f>SUM(S676:S677)</f>
        <v>#REF!</v>
      </c>
      <c r="T678" s="378" t="e">
        <f>SUM(T676:T677)</f>
        <v>#REF!</v>
      </c>
      <c r="U678" s="378" t="e">
        <f>SUM(U676:U677)</f>
        <v>#REF!</v>
      </c>
    </row>
    <row r="679" spans="1:21" ht="12.75" customHeight="1" x14ac:dyDescent="0.2">
      <c r="C679" s="42"/>
      <c r="D679" s="43"/>
    </row>
    <row r="680" spans="1:21" ht="12.75" customHeight="1" x14ac:dyDescent="0.2">
      <c r="C680" s="76" t="s">
        <v>98</v>
      </c>
      <c r="D680" s="62"/>
    </row>
    <row r="681" spans="1:21" ht="12.75" customHeight="1" x14ac:dyDescent="0.2">
      <c r="A681" s="5">
        <v>11601250</v>
      </c>
      <c r="B681" s="555">
        <v>100</v>
      </c>
      <c r="C681" s="42">
        <v>50110</v>
      </c>
      <c r="D681" s="45" t="s">
        <v>36</v>
      </c>
      <c r="E681" s="497">
        <f>'102'!H591</f>
        <v>300000</v>
      </c>
      <c r="F681" s="497">
        <v>300000</v>
      </c>
      <c r="G681" s="497">
        <f>'102'!N591</f>
        <v>311000</v>
      </c>
      <c r="H681" s="497">
        <v>311000</v>
      </c>
      <c r="I681" s="497" t="e">
        <f>#REF!-G681</f>
        <v>#REF!</v>
      </c>
      <c r="J681" s="497">
        <f>H681-G681</f>
        <v>0</v>
      </c>
      <c r="K681" s="497" t="e">
        <f>'102'!#REF!</f>
        <v>#REF!</v>
      </c>
      <c r="L681" s="497" t="e">
        <f>K681-H681</f>
        <v>#REF!</v>
      </c>
      <c r="M681" s="497" t="e">
        <f>'102'!#REF!</f>
        <v>#REF!</v>
      </c>
      <c r="N681" s="497" t="e">
        <f>M681-H681</f>
        <v>#REF!</v>
      </c>
      <c r="O681" s="497">
        <f>'102'!Z589</f>
        <v>0</v>
      </c>
      <c r="P681" s="497">
        <f>O681-H681</f>
        <v>-311000</v>
      </c>
      <c r="Q681" s="497"/>
      <c r="R681" s="497"/>
      <c r="S681" s="497">
        <v>317220</v>
      </c>
      <c r="T681" s="497">
        <v>317220</v>
      </c>
      <c r="U681" s="497">
        <v>317220</v>
      </c>
    </row>
    <row r="682" spans="1:21" ht="12.75" customHeight="1" x14ac:dyDescent="0.2">
      <c r="C682" s="42"/>
      <c r="D682" s="43"/>
      <c r="E682" s="229">
        <v>300000</v>
      </c>
      <c r="F682" s="229">
        <f>F681</f>
        <v>300000</v>
      </c>
      <c r="G682" s="229">
        <f>G681</f>
        <v>311000</v>
      </c>
      <c r="H682" s="229">
        <f>H681</f>
        <v>311000</v>
      </c>
      <c r="I682" s="229" t="e">
        <f>#REF!-G682</f>
        <v>#REF!</v>
      </c>
      <c r="J682" s="229">
        <f>H682-G682</f>
        <v>0</v>
      </c>
      <c r="K682" s="229" t="e">
        <f>K681</f>
        <v>#REF!</v>
      </c>
      <c r="L682" s="229" t="e">
        <f>K682-H682</f>
        <v>#REF!</v>
      </c>
      <c r="M682" s="229" t="e">
        <f>M681</f>
        <v>#REF!</v>
      </c>
      <c r="N682" s="229" t="e">
        <f>M682-H682</f>
        <v>#REF!</v>
      </c>
      <c r="O682" s="229">
        <f>O681</f>
        <v>0</v>
      </c>
      <c r="P682" s="229">
        <f>O682-H682</f>
        <v>-311000</v>
      </c>
      <c r="S682" s="229">
        <f>S681</f>
        <v>317220</v>
      </c>
      <c r="T682" s="229">
        <f>T681</f>
        <v>317220</v>
      </c>
      <c r="U682" s="229">
        <f>U681</f>
        <v>317220</v>
      </c>
    </row>
    <row r="683" spans="1:21" ht="12.75" customHeight="1" x14ac:dyDescent="0.2">
      <c r="C683" s="42"/>
      <c r="D683" s="43"/>
    </row>
    <row r="684" spans="1:21" ht="12.75" customHeight="1" x14ac:dyDescent="0.2">
      <c r="C684" s="41" t="s">
        <v>315</v>
      </c>
    </row>
    <row r="685" spans="1:21" ht="12.75" customHeight="1" x14ac:dyDescent="0.2">
      <c r="C685" s="50" t="s">
        <v>316</v>
      </c>
    </row>
    <row r="686" spans="1:21" ht="12.75" customHeight="1" x14ac:dyDescent="0.2">
      <c r="B686" s="555">
        <v>100</v>
      </c>
      <c r="C686" s="51" t="s">
        <v>317</v>
      </c>
      <c r="D686" s="52" t="s">
        <v>339</v>
      </c>
      <c r="E686" s="378">
        <f t="shared" ref="E686:G692" si="231">SUMIF($B$608:$B$681,$B686,E$608:E$681)</f>
        <v>3495301</v>
      </c>
      <c r="F686" s="378">
        <f t="shared" si="231"/>
        <v>3622810</v>
      </c>
      <c r="G686" s="378">
        <f t="shared" si="231"/>
        <v>3765798</v>
      </c>
      <c r="H686" s="378">
        <f t="shared" ref="H686:H692" si="232">SUMIF($B$608:$B$681,$B686,H$608:H$681)</f>
        <v>4029972</v>
      </c>
      <c r="I686" s="229" t="e">
        <f>#REF!-G686</f>
        <v>#REF!</v>
      </c>
      <c r="J686" s="229">
        <f t="shared" ref="J686:J693" si="233">H686-G686</f>
        <v>264174</v>
      </c>
      <c r="K686" s="378" t="e">
        <f t="shared" ref="K686:U692" si="234">SUMIF($B$608:$B$681,$B686,K$608:K$681)</f>
        <v>#REF!</v>
      </c>
      <c r="L686" s="229" t="e">
        <f t="shared" ref="L686:L693" si="235">K686-H686</f>
        <v>#REF!</v>
      </c>
      <c r="M686" s="378" t="e">
        <f t="shared" si="234"/>
        <v>#REF!</v>
      </c>
      <c r="N686" s="229" t="e">
        <f t="shared" ref="N686:N693" si="236">M686-H686</f>
        <v>#REF!</v>
      </c>
      <c r="O686" s="378">
        <f t="shared" si="234"/>
        <v>0</v>
      </c>
      <c r="P686" s="229">
        <f t="shared" ref="P686:P693" si="237">O686-H686</f>
        <v>-4029972</v>
      </c>
      <c r="S686" s="378" t="e">
        <f t="shared" si="234"/>
        <v>#REF!</v>
      </c>
      <c r="T686" s="378" t="e">
        <f t="shared" si="234"/>
        <v>#REF!</v>
      </c>
      <c r="U686" s="378" t="e">
        <f t="shared" si="234"/>
        <v>#REF!</v>
      </c>
    </row>
    <row r="687" spans="1:21" ht="12.75" customHeight="1" x14ac:dyDescent="0.2">
      <c r="B687" s="555">
        <v>101</v>
      </c>
      <c r="C687" s="51">
        <v>50103</v>
      </c>
      <c r="D687" s="52" t="s">
        <v>37</v>
      </c>
      <c r="E687" s="378">
        <f t="shared" si="231"/>
        <v>254000</v>
      </c>
      <c r="F687" s="378">
        <f t="shared" si="231"/>
        <v>254000</v>
      </c>
      <c r="G687" s="378">
        <f t="shared" si="231"/>
        <v>254000</v>
      </c>
      <c r="H687" s="378">
        <f t="shared" si="232"/>
        <v>254000</v>
      </c>
      <c r="I687" s="229" t="e">
        <f>#REF!-G687</f>
        <v>#REF!</v>
      </c>
      <c r="J687" s="229">
        <f t="shared" si="233"/>
        <v>0</v>
      </c>
      <c r="K687" s="378">
        <f t="shared" si="234"/>
        <v>254000</v>
      </c>
      <c r="L687" s="229">
        <f t="shared" si="235"/>
        <v>0</v>
      </c>
      <c r="M687" s="378">
        <f t="shared" si="234"/>
        <v>219000</v>
      </c>
      <c r="N687" s="229">
        <f t="shared" si="236"/>
        <v>-35000</v>
      </c>
      <c r="O687" s="378">
        <f t="shared" si="234"/>
        <v>0</v>
      </c>
      <c r="P687" s="229">
        <f t="shared" si="237"/>
        <v>-254000</v>
      </c>
      <c r="S687" s="378">
        <f t="shared" si="234"/>
        <v>254000</v>
      </c>
      <c r="T687" s="378">
        <f t="shared" si="234"/>
        <v>254000</v>
      </c>
      <c r="U687" s="378">
        <f t="shared" si="234"/>
        <v>254000</v>
      </c>
    </row>
    <row r="688" spans="1:21" ht="12.75" customHeight="1" x14ac:dyDescent="0.2">
      <c r="B688" s="555">
        <v>200</v>
      </c>
      <c r="C688" s="51">
        <v>52000</v>
      </c>
      <c r="D688" s="52" t="s">
        <v>373</v>
      </c>
      <c r="E688" s="378">
        <f t="shared" si="231"/>
        <v>805000</v>
      </c>
      <c r="F688" s="378">
        <f t="shared" si="231"/>
        <v>785000</v>
      </c>
      <c r="G688" s="378">
        <f t="shared" si="231"/>
        <v>755000</v>
      </c>
      <c r="H688" s="378">
        <f t="shared" si="232"/>
        <v>0</v>
      </c>
      <c r="I688" s="229" t="e">
        <f>#REF!-G688</f>
        <v>#REF!</v>
      </c>
      <c r="J688" s="229">
        <f t="shared" si="233"/>
        <v>-755000</v>
      </c>
      <c r="K688" s="378">
        <f t="shared" si="234"/>
        <v>0</v>
      </c>
      <c r="L688" s="229">
        <f t="shared" si="235"/>
        <v>0</v>
      </c>
      <c r="M688" s="378">
        <f t="shared" si="234"/>
        <v>0</v>
      </c>
      <c r="N688" s="229">
        <f t="shared" si="236"/>
        <v>0</v>
      </c>
      <c r="O688" s="378">
        <f t="shared" si="234"/>
        <v>0</v>
      </c>
      <c r="P688" s="229">
        <f t="shared" si="237"/>
        <v>0</v>
      </c>
      <c r="S688" s="378">
        <f t="shared" si="234"/>
        <v>0</v>
      </c>
      <c r="T688" s="378">
        <f t="shared" si="234"/>
        <v>0</v>
      </c>
      <c r="U688" s="378">
        <f t="shared" si="234"/>
        <v>0</v>
      </c>
    </row>
    <row r="689" spans="2:21" ht="12.75" customHeight="1" x14ac:dyDescent="0.2">
      <c r="B689" s="555">
        <v>300</v>
      </c>
      <c r="C689" s="51" t="s">
        <v>86</v>
      </c>
      <c r="D689" s="52" t="s">
        <v>573</v>
      </c>
      <c r="E689" s="378">
        <f t="shared" si="231"/>
        <v>0</v>
      </c>
      <c r="F689" s="378">
        <f t="shared" si="231"/>
        <v>0</v>
      </c>
      <c r="G689" s="378">
        <f t="shared" si="231"/>
        <v>0</v>
      </c>
      <c r="H689" s="378">
        <f t="shared" si="232"/>
        <v>0</v>
      </c>
      <c r="I689" s="229" t="e">
        <f>#REF!-G689</f>
        <v>#REF!</v>
      </c>
      <c r="J689" s="229">
        <f t="shared" si="233"/>
        <v>0</v>
      </c>
      <c r="K689" s="378">
        <f t="shared" si="234"/>
        <v>0</v>
      </c>
      <c r="L689" s="229">
        <f t="shared" si="235"/>
        <v>0</v>
      </c>
      <c r="M689" s="378">
        <f t="shared" si="234"/>
        <v>0</v>
      </c>
      <c r="N689" s="229">
        <f t="shared" si="236"/>
        <v>0</v>
      </c>
      <c r="O689" s="378">
        <f t="shared" si="234"/>
        <v>0</v>
      </c>
      <c r="P689" s="229">
        <f t="shared" si="237"/>
        <v>0</v>
      </c>
      <c r="S689" s="378">
        <f t="shared" si="234"/>
        <v>0</v>
      </c>
      <c r="T689" s="378">
        <f t="shared" si="234"/>
        <v>0</v>
      </c>
      <c r="U689" s="378">
        <f t="shared" si="234"/>
        <v>0</v>
      </c>
    </row>
    <row r="690" spans="2:21" ht="12.75" customHeight="1" x14ac:dyDescent="0.2">
      <c r="B690" s="555">
        <v>400</v>
      </c>
      <c r="C690" s="51" t="s">
        <v>574</v>
      </c>
      <c r="D690" s="52" t="s">
        <v>239</v>
      </c>
      <c r="E690" s="378">
        <f t="shared" si="231"/>
        <v>23110</v>
      </c>
      <c r="F690" s="378">
        <f t="shared" si="231"/>
        <v>20750</v>
      </c>
      <c r="G690" s="378">
        <f t="shared" si="231"/>
        <v>19000</v>
      </c>
      <c r="H690" s="378">
        <f t="shared" si="232"/>
        <v>9500</v>
      </c>
      <c r="I690" s="229" t="e">
        <f>#REF!-G690</f>
        <v>#REF!</v>
      </c>
      <c r="J690" s="229">
        <f t="shared" si="233"/>
        <v>-9500</v>
      </c>
      <c r="K690" s="378">
        <f t="shared" si="234"/>
        <v>9300</v>
      </c>
      <c r="L690" s="229">
        <f t="shared" si="235"/>
        <v>-200</v>
      </c>
      <c r="M690" s="378">
        <f t="shared" si="234"/>
        <v>9300</v>
      </c>
      <c r="N690" s="229">
        <f t="shared" si="236"/>
        <v>-200</v>
      </c>
      <c r="O690" s="378">
        <f t="shared" si="234"/>
        <v>0</v>
      </c>
      <c r="P690" s="229">
        <f t="shared" si="237"/>
        <v>-9500</v>
      </c>
      <c r="S690" s="378">
        <f t="shared" si="234"/>
        <v>9500</v>
      </c>
      <c r="T690" s="378">
        <f t="shared" si="234"/>
        <v>9500</v>
      </c>
      <c r="U690" s="378">
        <f t="shared" si="234"/>
        <v>9500</v>
      </c>
    </row>
    <row r="691" spans="2:21" ht="12.75" customHeight="1" x14ac:dyDescent="0.2">
      <c r="B691" s="555">
        <v>500</v>
      </c>
      <c r="C691" s="51" t="s">
        <v>132</v>
      </c>
      <c r="D691" s="52" t="s">
        <v>340</v>
      </c>
      <c r="E691" s="378">
        <f t="shared" si="231"/>
        <v>327105</v>
      </c>
      <c r="F691" s="378">
        <f t="shared" si="231"/>
        <v>318005</v>
      </c>
      <c r="G691" s="378">
        <f t="shared" si="231"/>
        <v>304005</v>
      </c>
      <c r="H691" s="378">
        <f t="shared" si="232"/>
        <v>142500</v>
      </c>
      <c r="I691" s="229" t="e">
        <f>#REF!-G691</f>
        <v>#REF!</v>
      </c>
      <c r="J691" s="229">
        <f t="shared" si="233"/>
        <v>-161505</v>
      </c>
      <c r="K691" s="378">
        <f t="shared" si="234"/>
        <v>137500</v>
      </c>
      <c r="L691" s="229">
        <f t="shared" si="235"/>
        <v>-5000</v>
      </c>
      <c r="M691" s="378">
        <f t="shared" si="234"/>
        <v>137500</v>
      </c>
      <c r="N691" s="229">
        <f t="shared" si="236"/>
        <v>-5000</v>
      </c>
      <c r="O691" s="378">
        <f t="shared" si="234"/>
        <v>0</v>
      </c>
      <c r="P691" s="229">
        <f t="shared" si="237"/>
        <v>-142500</v>
      </c>
      <c r="S691" s="378">
        <f t="shared" si="234"/>
        <v>142500</v>
      </c>
      <c r="T691" s="378">
        <f t="shared" si="234"/>
        <v>142500</v>
      </c>
      <c r="U691" s="378">
        <f t="shared" si="234"/>
        <v>142500</v>
      </c>
    </row>
    <row r="692" spans="2:21" ht="12.75" customHeight="1" x14ac:dyDescent="0.2">
      <c r="B692" s="555">
        <v>600</v>
      </c>
      <c r="C692" s="51" t="s">
        <v>341</v>
      </c>
      <c r="D692" s="53" t="s">
        <v>342</v>
      </c>
      <c r="E692" s="496">
        <f t="shared" si="231"/>
        <v>389784</v>
      </c>
      <c r="F692" s="496">
        <f t="shared" si="231"/>
        <v>382206</v>
      </c>
      <c r="G692" s="496">
        <f t="shared" si="231"/>
        <v>335499</v>
      </c>
      <c r="H692" s="496">
        <f t="shared" si="232"/>
        <v>283100</v>
      </c>
      <c r="I692" s="497" t="e">
        <f>#REF!-G692</f>
        <v>#REF!</v>
      </c>
      <c r="J692" s="497">
        <f t="shared" si="233"/>
        <v>-52399</v>
      </c>
      <c r="K692" s="496">
        <f t="shared" si="234"/>
        <v>275350</v>
      </c>
      <c r="L692" s="497">
        <f t="shared" si="235"/>
        <v>-7750</v>
      </c>
      <c r="M692" s="496">
        <f t="shared" si="234"/>
        <v>147350</v>
      </c>
      <c r="N692" s="497">
        <f t="shared" si="236"/>
        <v>-135750</v>
      </c>
      <c r="O692" s="496">
        <f t="shared" si="234"/>
        <v>0</v>
      </c>
      <c r="P692" s="497">
        <f t="shared" si="237"/>
        <v>-283100</v>
      </c>
      <c r="Q692" s="497"/>
      <c r="R692" s="497"/>
      <c r="S692" s="496">
        <f t="shared" si="234"/>
        <v>283100</v>
      </c>
      <c r="T692" s="496">
        <f t="shared" si="234"/>
        <v>283100</v>
      </c>
      <c r="U692" s="496">
        <f t="shared" si="234"/>
        <v>283100</v>
      </c>
    </row>
    <row r="693" spans="2:21" ht="12.75" customHeight="1" x14ac:dyDescent="0.2">
      <c r="C693" s="51"/>
      <c r="D693" s="48" t="s">
        <v>70</v>
      </c>
      <c r="E693" s="378">
        <f t="shared" ref="E693" si="238">SUM(E686:E692)</f>
        <v>5294300</v>
      </c>
      <c r="F693" s="378">
        <f>SUM(F686:F692)</f>
        <v>5382771</v>
      </c>
      <c r="G693" s="378">
        <f>SUM(G686:G692)</f>
        <v>5433302</v>
      </c>
      <c r="H693" s="378">
        <f>SUM(H686:H692)</f>
        <v>4719072</v>
      </c>
      <c r="I693" s="229" t="e">
        <f>#REF!-G693</f>
        <v>#REF!</v>
      </c>
      <c r="J693" s="229">
        <f t="shared" si="233"/>
        <v>-714230</v>
      </c>
      <c r="K693" s="378" t="e">
        <f>SUM(K686:K692)</f>
        <v>#REF!</v>
      </c>
      <c r="L693" s="229" t="e">
        <f t="shared" si="235"/>
        <v>#REF!</v>
      </c>
      <c r="M693" s="378" t="e">
        <f>SUM(M686:M692)</f>
        <v>#REF!</v>
      </c>
      <c r="N693" s="229" t="e">
        <f t="shared" si="236"/>
        <v>#REF!</v>
      </c>
      <c r="O693" s="378">
        <f>SUM(O686:O692)</f>
        <v>0</v>
      </c>
      <c r="P693" s="229">
        <f t="shared" si="237"/>
        <v>-4719072</v>
      </c>
      <c r="S693" s="378" t="e">
        <f>SUM(S686:S692)</f>
        <v>#REF!</v>
      </c>
      <c r="T693" s="378" t="e">
        <f>SUM(T686:T692)</f>
        <v>#REF!</v>
      </c>
      <c r="U693" s="378" t="e">
        <f>SUM(U686:U692)</f>
        <v>#REF!</v>
      </c>
    </row>
    <row r="694" spans="2:21" ht="12.75" customHeight="1" x14ac:dyDescent="0.2">
      <c r="C694" s="51"/>
      <c r="E694" s="378"/>
      <c r="F694" s="378"/>
      <c r="G694" s="378"/>
      <c r="H694" s="378"/>
      <c r="I694" s="530" t="e">
        <f>I693/G693</f>
        <v>#REF!</v>
      </c>
      <c r="J694" s="536">
        <f>J693/G693</f>
        <v>-0.13145413231217407</v>
      </c>
      <c r="K694" s="378"/>
      <c r="L694" s="530" t="e">
        <f>L693/#REF!</f>
        <v>#REF!</v>
      </c>
      <c r="M694" s="550" t="e">
        <f>(M693-H693)/H693</f>
        <v>#REF!</v>
      </c>
      <c r="N694" s="530" t="e">
        <f>N693/I693</f>
        <v>#REF!</v>
      </c>
      <c r="O694" s="378"/>
      <c r="P694" s="565">
        <f>P693/H693</f>
        <v>-1</v>
      </c>
      <c r="Q694" s="530"/>
      <c r="R694" s="530"/>
      <c r="S694" s="378"/>
      <c r="T694" s="378"/>
      <c r="U694" s="378"/>
    </row>
    <row r="695" spans="2:21" x14ac:dyDescent="0.2">
      <c r="C695" s="51"/>
      <c r="E695" s="378"/>
      <c r="F695" s="378"/>
      <c r="G695" s="378"/>
      <c r="H695" s="378"/>
      <c r="K695" s="378"/>
      <c r="M695" s="378"/>
      <c r="O695" s="378"/>
      <c r="S695" s="378"/>
      <c r="T695" s="378"/>
      <c r="U695" s="378"/>
    </row>
    <row r="696" spans="2:21" ht="12.75" customHeight="1" x14ac:dyDescent="0.2">
      <c r="C696" s="51"/>
      <c r="D696" s="54" t="s">
        <v>123</v>
      </c>
      <c r="E696" s="505" t="s">
        <v>784</v>
      </c>
      <c r="F696" s="505" t="s">
        <v>783</v>
      </c>
      <c r="G696" s="505" t="s">
        <v>1035</v>
      </c>
      <c r="H696" s="505" t="s">
        <v>1130</v>
      </c>
      <c r="I696" s="518"/>
      <c r="J696" s="518"/>
      <c r="K696" s="540" t="s">
        <v>1220</v>
      </c>
      <c r="L696" s="518"/>
      <c r="M696" s="540" t="s">
        <v>1220</v>
      </c>
      <c r="N696" s="518"/>
      <c r="O696" s="540" t="s">
        <v>1220</v>
      </c>
      <c r="P696" s="389"/>
      <c r="Q696" s="389"/>
      <c r="R696" s="389"/>
      <c r="S696" s="506" t="s">
        <v>1130</v>
      </c>
      <c r="T696" s="506" t="s">
        <v>1130</v>
      </c>
      <c r="U696" s="506" t="s">
        <v>1130</v>
      </c>
    </row>
    <row r="697" spans="2:21" ht="31.5" customHeight="1" x14ac:dyDescent="0.25">
      <c r="C697" s="51"/>
      <c r="D697" s="89" t="s">
        <v>577</v>
      </c>
      <c r="E697" s="507" t="s">
        <v>412</v>
      </c>
      <c r="F697" s="507" t="s">
        <v>412</v>
      </c>
      <c r="G697" s="507" t="s">
        <v>412</v>
      </c>
      <c r="H697" s="507" t="s">
        <v>412</v>
      </c>
      <c r="I697" s="389"/>
      <c r="J697" s="389"/>
      <c r="K697" s="541" t="s">
        <v>472</v>
      </c>
      <c r="L697" s="389"/>
      <c r="M697" s="541" t="s">
        <v>472</v>
      </c>
      <c r="N697" s="389"/>
      <c r="O697" s="541" t="s">
        <v>1456</v>
      </c>
      <c r="P697" s="389"/>
      <c r="Q697" s="389"/>
      <c r="R697" s="389"/>
      <c r="S697" s="508" t="s">
        <v>412</v>
      </c>
      <c r="T697" s="508" t="s">
        <v>412</v>
      </c>
      <c r="U697" s="508" t="s">
        <v>412</v>
      </c>
    </row>
    <row r="698" spans="2:21" ht="12.75" customHeight="1" x14ac:dyDescent="0.2">
      <c r="B698" s="5"/>
      <c r="C698" s="5"/>
      <c r="D698" s="57" t="s">
        <v>324</v>
      </c>
      <c r="E698" s="389">
        <v>56</v>
      </c>
      <c r="F698" s="388">
        <v>56</v>
      </c>
      <c r="G698" s="388">
        <v>56</v>
      </c>
      <c r="H698" s="388">
        <f>'102'!R595</f>
        <v>59</v>
      </c>
      <c r="I698" s="389"/>
      <c r="J698" s="389"/>
      <c r="K698" s="388" t="e">
        <f>'102'!#REF!</f>
        <v>#REF!</v>
      </c>
      <c r="L698" s="389"/>
      <c r="M698" s="388" t="e">
        <f>'102'!#REF!</f>
        <v>#REF!</v>
      </c>
      <c r="N698" s="389"/>
      <c r="O698" s="388">
        <f>'102'!Z595</f>
        <v>0</v>
      </c>
      <c r="P698" s="389"/>
      <c r="Q698" s="389"/>
      <c r="R698" s="389"/>
      <c r="S698" s="392" t="e">
        <f>'102'!#REF!</f>
        <v>#REF!</v>
      </c>
      <c r="T698" s="392" t="e">
        <f>'102'!#REF!</f>
        <v>#REF!</v>
      </c>
      <c r="U698" s="392" t="e">
        <f>'102'!#REF!</f>
        <v>#REF!</v>
      </c>
    </row>
    <row r="699" spans="2:21" x14ac:dyDescent="0.2">
      <c r="B699" s="5"/>
      <c r="C699" s="5"/>
      <c r="D699" s="57" t="s">
        <v>164</v>
      </c>
      <c r="E699" s="389">
        <v>7445000</v>
      </c>
      <c r="F699" s="389">
        <v>7290000</v>
      </c>
      <c r="G699" s="389">
        <v>3990000</v>
      </c>
      <c r="H699" s="389">
        <v>5650000</v>
      </c>
      <c r="I699" s="389"/>
      <c r="J699" s="389"/>
      <c r="K699" s="389">
        <v>5650000</v>
      </c>
      <c r="L699" s="389"/>
      <c r="M699" s="389">
        <v>5650000</v>
      </c>
      <c r="N699" s="389"/>
      <c r="O699" s="389">
        <v>0</v>
      </c>
      <c r="P699" s="389"/>
      <c r="Q699" s="389"/>
      <c r="R699" s="389"/>
      <c r="S699" s="393">
        <v>5650000</v>
      </c>
      <c r="T699" s="393">
        <v>5650000</v>
      </c>
      <c r="U699" s="393">
        <v>5650000</v>
      </c>
    </row>
    <row r="700" spans="2:21" ht="12.75" customHeight="1" x14ac:dyDescent="0.2">
      <c r="B700" s="5"/>
      <c r="C700" s="5"/>
      <c r="D700" s="57" t="s">
        <v>624</v>
      </c>
      <c r="E700" s="389">
        <v>571830</v>
      </c>
      <c r="F700" s="389">
        <v>662709</v>
      </c>
      <c r="G700" s="389">
        <v>693491</v>
      </c>
      <c r="H700" s="389">
        <v>1339954</v>
      </c>
      <c r="I700" s="389"/>
      <c r="J700" s="389"/>
      <c r="K700" s="389">
        <v>2238118</v>
      </c>
      <c r="L700" s="389"/>
      <c r="M700" s="389">
        <v>2238118</v>
      </c>
      <c r="N700" s="389"/>
      <c r="O700" s="389">
        <v>0</v>
      </c>
      <c r="P700" s="389"/>
      <c r="Q700" s="389"/>
      <c r="R700" s="389"/>
      <c r="S700" s="393">
        <v>1339954</v>
      </c>
      <c r="T700" s="393">
        <v>1339954</v>
      </c>
      <c r="U700" s="393">
        <v>1339954</v>
      </c>
    </row>
    <row r="701" spans="2:21" ht="12.75" customHeight="1" x14ac:dyDescent="0.2">
      <c r="B701" s="5"/>
      <c r="C701" s="5"/>
      <c r="D701" s="58"/>
      <c r="E701" s="388"/>
      <c r="F701" s="388"/>
      <c r="G701" s="388"/>
      <c r="H701" s="388"/>
      <c r="I701" s="389"/>
      <c r="J701" s="389"/>
      <c r="K701" s="388"/>
      <c r="L701" s="389"/>
      <c r="M701" s="388"/>
      <c r="N701" s="389"/>
      <c r="O701" s="388"/>
      <c r="P701" s="389"/>
      <c r="Q701" s="389"/>
      <c r="R701" s="389"/>
      <c r="S701" s="392"/>
      <c r="T701" s="392"/>
      <c r="U701" s="392"/>
    </row>
    <row r="702" spans="2:21" ht="12.75" customHeight="1" x14ac:dyDescent="0.25">
      <c r="B702" s="5"/>
      <c r="C702" s="5"/>
      <c r="D702" s="538" t="s">
        <v>625</v>
      </c>
      <c r="E702" s="526"/>
      <c r="F702" s="526"/>
      <c r="G702" s="526"/>
      <c r="H702" s="526"/>
      <c r="I702" s="497"/>
      <c r="J702" s="497"/>
      <c r="K702" s="526"/>
      <c r="L702" s="497"/>
      <c r="M702" s="526"/>
      <c r="N702" s="497"/>
      <c r="O702" s="526"/>
      <c r="P702" s="389"/>
      <c r="Q702" s="389"/>
      <c r="R702" s="389"/>
      <c r="S702" s="392"/>
      <c r="T702" s="392"/>
      <c r="U702" s="392"/>
    </row>
    <row r="703" spans="2:21" ht="43.5" customHeight="1" x14ac:dyDescent="0.2">
      <c r="B703" s="5"/>
      <c r="C703" s="5"/>
      <c r="D703" s="645" t="s">
        <v>1565</v>
      </c>
      <c r="E703" s="646"/>
      <c r="F703" s="646"/>
      <c r="G703" s="646"/>
      <c r="H703" s="646"/>
      <c r="I703" s="539"/>
      <c r="J703" s="539"/>
      <c r="K703" s="542"/>
      <c r="L703" s="539"/>
      <c r="M703" s="542"/>
      <c r="N703" s="539"/>
      <c r="O703" s="542"/>
      <c r="P703" s="388"/>
      <c r="Q703" s="388"/>
      <c r="R703" s="388"/>
      <c r="S703" s="5"/>
      <c r="T703" s="5"/>
      <c r="U703" s="5"/>
    </row>
    <row r="704" spans="2:21" ht="12.75" customHeight="1" x14ac:dyDescent="0.2">
      <c r="B704" s="5"/>
      <c r="C704" s="5"/>
      <c r="D704" s="69"/>
      <c r="E704" s="510"/>
      <c r="F704" s="510"/>
      <c r="G704" s="510"/>
      <c r="H704" s="510"/>
      <c r="K704" s="510"/>
      <c r="M704" s="510"/>
      <c r="O704" s="510"/>
      <c r="S704" s="510"/>
      <c r="T704" s="510"/>
      <c r="U704" s="510"/>
    </row>
    <row r="705" spans="1:21" ht="18.75" customHeight="1" x14ac:dyDescent="0.2">
      <c r="B705" s="5"/>
      <c r="C705" s="5"/>
      <c r="D705" s="5"/>
      <c r="E705" s="228"/>
      <c r="F705" s="228"/>
      <c r="G705" s="228"/>
      <c r="H705" s="228"/>
      <c r="K705" s="228"/>
      <c r="M705" s="228"/>
      <c r="O705" s="228"/>
      <c r="S705" s="228"/>
      <c r="T705" s="228"/>
      <c r="U705" s="228"/>
    </row>
    <row r="706" spans="1:21" x14ac:dyDescent="0.2">
      <c r="B706" s="5"/>
      <c r="C706" s="5"/>
      <c r="D706" s="5"/>
      <c r="E706" s="228"/>
      <c r="F706" s="228"/>
      <c r="G706" s="228"/>
      <c r="H706" s="228"/>
      <c r="K706" s="228"/>
      <c r="M706" s="228"/>
      <c r="O706" s="228"/>
      <c r="S706" s="228"/>
      <c r="T706" s="228"/>
      <c r="U706" s="228"/>
    </row>
    <row r="707" spans="1:21" ht="22.15" customHeight="1" x14ac:dyDescent="0.25">
      <c r="C707" s="77" t="s">
        <v>998</v>
      </c>
      <c r="E707" s="378"/>
      <c r="F707" s="378"/>
      <c r="G707" s="378"/>
      <c r="H707" s="378"/>
      <c r="K707" s="378"/>
      <c r="M707" s="378"/>
      <c r="O707" s="378"/>
      <c r="S707" s="378"/>
      <c r="T707" s="378"/>
      <c r="U707" s="378"/>
    </row>
    <row r="708" spans="1:21" ht="12.75" customHeight="1" x14ac:dyDescent="0.25">
      <c r="C708" s="61"/>
      <c r="E708" s="378"/>
      <c r="F708" s="378"/>
      <c r="G708" s="378"/>
      <c r="H708" s="378"/>
      <c r="K708" s="378"/>
      <c r="M708" s="378"/>
      <c r="O708" s="378"/>
      <c r="S708" s="378"/>
      <c r="T708" s="378"/>
      <c r="U708" s="378"/>
    </row>
    <row r="709" spans="1:21" ht="12.75" customHeight="1" x14ac:dyDescent="0.2">
      <c r="C709" s="41" t="s">
        <v>449</v>
      </c>
      <c r="D709" s="72"/>
      <c r="E709" s="378"/>
      <c r="F709" s="378"/>
      <c r="G709" s="378"/>
      <c r="H709" s="378"/>
      <c r="K709" s="378"/>
      <c r="M709" s="378"/>
      <c r="O709" s="378"/>
      <c r="S709" s="378"/>
      <c r="T709" s="378"/>
      <c r="U709" s="378"/>
    </row>
    <row r="710" spans="1:21" ht="12.75" customHeight="1" x14ac:dyDescent="0.2">
      <c r="A710" s="5">
        <v>11611010</v>
      </c>
      <c r="B710" s="555">
        <v>100</v>
      </c>
      <c r="C710" s="42">
        <v>50110</v>
      </c>
      <c r="D710" s="43" t="s">
        <v>36</v>
      </c>
      <c r="E710" s="229">
        <v>336951</v>
      </c>
      <c r="F710" s="229">
        <f>'102'!K611</f>
        <v>336951</v>
      </c>
      <c r="G710" s="229">
        <f>'102'!N611</f>
        <v>302420</v>
      </c>
      <c r="H710" s="229">
        <f>'102'!R611</f>
        <v>269600</v>
      </c>
      <c r="I710" s="229" t="e">
        <f>#REF!-G710</f>
        <v>#REF!</v>
      </c>
      <c r="J710" s="229">
        <f t="shared" ref="J710:J725" si="239">H710-G710</f>
        <v>-32820</v>
      </c>
      <c r="K710" s="229" t="e">
        <f>'102'!#REF!</f>
        <v>#REF!</v>
      </c>
      <c r="L710" s="229" t="e">
        <f t="shared" ref="L710:L725" si="240">K710-H710</f>
        <v>#REF!</v>
      </c>
      <c r="M710" s="229" t="e">
        <f>'102'!#REF!</f>
        <v>#REF!</v>
      </c>
      <c r="N710" s="229" t="e">
        <f t="shared" ref="N710:N725" si="241">M710-H710</f>
        <v>#REF!</v>
      </c>
      <c r="O710" s="229">
        <f>'102'!Z611</f>
        <v>269599</v>
      </c>
      <c r="P710" s="229">
        <f t="shared" ref="P710:P725" si="242">O710-H710</f>
        <v>-1</v>
      </c>
      <c r="S710" s="229" t="e">
        <f>'102'!#REF!</f>
        <v>#REF!</v>
      </c>
      <c r="T710" s="229" t="e">
        <f>'102'!#REF!</f>
        <v>#REF!</v>
      </c>
      <c r="U710" s="229" t="e">
        <f>'102'!#REF!</f>
        <v>#REF!</v>
      </c>
    </row>
    <row r="711" spans="1:21" ht="12.75" customHeight="1" x14ac:dyDescent="0.2">
      <c r="A711" s="5">
        <v>11611010</v>
      </c>
      <c r="B711" s="555">
        <v>101</v>
      </c>
      <c r="C711" s="42">
        <v>50130</v>
      </c>
      <c r="D711" s="43" t="s">
        <v>37</v>
      </c>
      <c r="E711" s="378">
        <v>9000</v>
      </c>
      <c r="F711" s="378">
        <v>9000</v>
      </c>
      <c r="G711" s="378">
        <v>9000</v>
      </c>
      <c r="H711" s="378">
        <v>9000</v>
      </c>
      <c r="I711" s="229" t="e">
        <f>#REF!-G711</f>
        <v>#REF!</v>
      </c>
      <c r="J711" s="229">
        <f t="shared" si="239"/>
        <v>0</v>
      </c>
      <c r="K711" s="378">
        <v>15000</v>
      </c>
      <c r="L711" s="229">
        <f t="shared" si="240"/>
        <v>6000</v>
      </c>
      <c r="M711" s="378">
        <v>15000</v>
      </c>
      <c r="N711" s="229">
        <f t="shared" si="241"/>
        <v>6000</v>
      </c>
      <c r="O711" s="378">
        <v>9000</v>
      </c>
      <c r="P711" s="229">
        <f t="shared" si="242"/>
        <v>0</v>
      </c>
      <c r="S711" s="378">
        <v>9000</v>
      </c>
      <c r="T711" s="378">
        <v>9000</v>
      </c>
      <c r="U711" s="378">
        <v>9000</v>
      </c>
    </row>
    <row r="712" spans="1:21" ht="12.75" customHeight="1" x14ac:dyDescent="0.2">
      <c r="A712" s="5">
        <v>11611010</v>
      </c>
      <c r="B712" s="555">
        <v>300</v>
      </c>
      <c r="C712" s="42">
        <v>53310</v>
      </c>
      <c r="D712" s="43" t="s">
        <v>410</v>
      </c>
      <c r="E712" s="378"/>
      <c r="F712" s="378"/>
      <c r="G712" s="378"/>
      <c r="H712" s="378"/>
      <c r="I712" s="229" t="e">
        <f>#REF!-G712</f>
        <v>#REF!</v>
      </c>
      <c r="J712" s="229">
        <f t="shared" si="239"/>
        <v>0</v>
      </c>
      <c r="K712" s="378"/>
      <c r="L712" s="229">
        <f t="shared" si="240"/>
        <v>0</v>
      </c>
      <c r="M712" s="378"/>
      <c r="N712" s="229">
        <f t="shared" si="241"/>
        <v>0</v>
      </c>
      <c r="O712" s="378"/>
      <c r="P712" s="229">
        <f t="shared" si="242"/>
        <v>0</v>
      </c>
      <c r="S712" s="378"/>
      <c r="T712" s="378"/>
      <c r="U712" s="378"/>
    </row>
    <row r="713" spans="1:21" ht="12.75" customHeight="1" x14ac:dyDescent="0.2">
      <c r="A713" s="5">
        <v>11611010</v>
      </c>
      <c r="B713" s="555">
        <v>300</v>
      </c>
      <c r="C713" s="42">
        <v>53350</v>
      </c>
      <c r="D713" s="43" t="s">
        <v>311</v>
      </c>
      <c r="E713" s="378"/>
      <c r="F713" s="378"/>
      <c r="G713" s="378"/>
      <c r="H713" s="378"/>
      <c r="I713" s="229" t="e">
        <f>#REF!-G713</f>
        <v>#REF!</v>
      </c>
      <c r="J713" s="229">
        <f t="shared" si="239"/>
        <v>0</v>
      </c>
      <c r="K713" s="378"/>
      <c r="L713" s="229">
        <f t="shared" si="240"/>
        <v>0</v>
      </c>
      <c r="M713" s="378"/>
      <c r="N713" s="229">
        <f t="shared" si="241"/>
        <v>0</v>
      </c>
      <c r="O713" s="378"/>
      <c r="P713" s="229">
        <f t="shared" si="242"/>
        <v>0</v>
      </c>
      <c r="S713" s="378"/>
      <c r="T713" s="378"/>
      <c r="U713" s="378"/>
    </row>
    <row r="714" spans="1:21" ht="12.75" customHeight="1" x14ac:dyDescent="0.2">
      <c r="A714" s="5">
        <v>11611010</v>
      </c>
      <c r="B714" s="555">
        <v>400</v>
      </c>
      <c r="C714" s="42">
        <v>54410</v>
      </c>
      <c r="D714" s="43" t="s">
        <v>152</v>
      </c>
      <c r="E714" s="378"/>
      <c r="F714" s="378"/>
      <c r="G714" s="378"/>
      <c r="H714" s="378"/>
      <c r="I714" s="229" t="e">
        <f>#REF!-G714</f>
        <v>#REF!</v>
      </c>
      <c r="J714" s="229">
        <f t="shared" si="239"/>
        <v>0</v>
      </c>
      <c r="K714" s="378"/>
      <c r="L714" s="229">
        <f t="shared" si="240"/>
        <v>0</v>
      </c>
      <c r="M714" s="378"/>
      <c r="N714" s="229">
        <f t="shared" si="241"/>
        <v>0</v>
      </c>
      <c r="O714" s="378"/>
      <c r="P714" s="229">
        <f t="shared" si="242"/>
        <v>0</v>
      </c>
      <c r="S714" s="378"/>
      <c r="T714" s="378"/>
      <c r="U714" s="378"/>
    </row>
    <row r="715" spans="1:21" ht="12.75" customHeight="1" x14ac:dyDescent="0.2">
      <c r="A715" s="5">
        <v>11611010</v>
      </c>
      <c r="B715" s="555">
        <v>500</v>
      </c>
      <c r="C715" s="42">
        <v>55520</v>
      </c>
      <c r="D715" s="43" t="s">
        <v>431</v>
      </c>
      <c r="E715" s="378">
        <v>10000</v>
      </c>
      <c r="F715" s="378">
        <v>10000</v>
      </c>
      <c r="G715" s="378">
        <v>0</v>
      </c>
      <c r="H715" s="378">
        <v>0</v>
      </c>
      <c r="I715" s="229" t="e">
        <f>#REF!-G715</f>
        <v>#REF!</v>
      </c>
      <c r="J715" s="229">
        <f t="shared" si="239"/>
        <v>0</v>
      </c>
      <c r="K715" s="378">
        <v>0</v>
      </c>
      <c r="L715" s="229">
        <f t="shared" si="240"/>
        <v>0</v>
      </c>
      <c r="M715" s="378">
        <v>0</v>
      </c>
      <c r="N715" s="229">
        <f t="shared" si="241"/>
        <v>0</v>
      </c>
      <c r="O715" s="378">
        <v>0</v>
      </c>
      <c r="P715" s="229">
        <f t="shared" si="242"/>
        <v>0</v>
      </c>
      <c r="S715" s="378">
        <v>0</v>
      </c>
      <c r="T715" s="378">
        <v>0</v>
      </c>
      <c r="U715" s="378">
        <v>0</v>
      </c>
    </row>
    <row r="716" spans="1:21" ht="12.75" customHeight="1" x14ac:dyDescent="0.2">
      <c r="A716" s="5">
        <v>11611010</v>
      </c>
      <c r="B716" s="555">
        <v>500</v>
      </c>
      <c r="C716" s="42">
        <v>55530</v>
      </c>
      <c r="D716" s="43" t="s">
        <v>1082</v>
      </c>
      <c r="E716" s="378"/>
      <c r="F716" s="378"/>
      <c r="G716" s="378"/>
      <c r="H716" s="378"/>
      <c r="I716" s="229" t="e">
        <f>#REF!-G716</f>
        <v>#REF!</v>
      </c>
      <c r="J716" s="229">
        <f t="shared" si="239"/>
        <v>0</v>
      </c>
      <c r="K716" s="378"/>
      <c r="L716" s="229">
        <f t="shared" si="240"/>
        <v>0</v>
      </c>
      <c r="M716" s="378"/>
      <c r="N716" s="229">
        <f t="shared" si="241"/>
        <v>0</v>
      </c>
      <c r="O716" s="378"/>
      <c r="P716" s="229">
        <f t="shared" si="242"/>
        <v>0</v>
      </c>
      <c r="S716" s="378"/>
      <c r="T716" s="378"/>
      <c r="U716" s="378"/>
    </row>
    <row r="717" spans="1:21" ht="12.75" customHeight="1" x14ac:dyDescent="0.2">
      <c r="A717" s="5">
        <v>11611010</v>
      </c>
      <c r="B717" s="555">
        <v>600</v>
      </c>
      <c r="C717" s="42">
        <v>56610</v>
      </c>
      <c r="D717" s="43" t="s">
        <v>365</v>
      </c>
      <c r="E717" s="378"/>
      <c r="F717" s="378"/>
      <c r="G717" s="378"/>
      <c r="H717" s="378"/>
      <c r="I717" s="229" t="e">
        <f>#REF!-G717</f>
        <v>#REF!</v>
      </c>
      <c r="J717" s="229">
        <f t="shared" si="239"/>
        <v>0</v>
      </c>
      <c r="K717" s="378"/>
      <c r="L717" s="229">
        <f t="shared" si="240"/>
        <v>0</v>
      </c>
      <c r="M717" s="378"/>
      <c r="N717" s="229">
        <f t="shared" si="241"/>
        <v>0</v>
      </c>
      <c r="O717" s="378"/>
      <c r="P717" s="229">
        <f t="shared" si="242"/>
        <v>0</v>
      </c>
      <c r="S717" s="378"/>
      <c r="T717" s="378"/>
      <c r="U717" s="378"/>
    </row>
    <row r="718" spans="1:21" ht="12.75" customHeight="1" x14ac:dyDescent="0.2">
      <c r="A718" s="5">
        <v>11611010</v>
      </c>
      <c r="B718" s="555">
        <v>600</v>
      </c>
      <c r="C718" s="42">
        <v>56615</v>
      </c>
      <c r="D718" s="43" t="s">
        <v>26</v>
      </c>
      <c r="E718" s="378">
        <v>26150</v>
      </c>
      <c r="F718" s="378">
        <v>26150</v>
      </c>
      <c r="G718" s="378">
        <v>10000</v>
      </c>
      <c r="H718" s="378">
        <v>10000</v>
      </c>
      <c r="I718" s="229" t="e">
        <f>#REF!-G718</f>
        <v>#REF!</v>
      </c>
      <c r="J718" s="229">
        <f t="shared" si="239"/>
        <v>0</v>
      </c>
      <c r="K718" s="378">
        <v>10000</v>
      </c>
      <c r="L718" s="229">
        <f t="shared" si="240"/>
        <v>0</v>
      </c>
      <c r="M718" s="378">
        <v>10000</v>
      </c>
      <c r="N718" s="229">
        <f t="shared" si="241"/>
        <v>0</v>
      </c>
      <c r="O718" s="378">
        <v>10000</v>
      </c>
      <c r="P718" s="229">
        <f t="shared" si="242"/>
        <v>0</v>
      </c>
      <c r="S718" s="378">
        <v>10000</v>
      </c>
      <c r="T718" s="378">
        <v>10000</v>
      </c>
      <c r="U718" s="378">
        <v>10000</v>
      </c>
    </row>
    <row r="719" spans="1:21" ht="12.75" customHeight="1" x14ac:dyDescent="0.2">
      <c r="A719" s="5">
        <v>11611010</v>
      </c>
      <c r="B719" s="555">
        <v>600</v>
      </c>
      <c r="C719" s="42">
        <v>56623</v>
      </c>
      <c r="D719" s="43" t="s">
        <v>128</v>
      </c>
      <c r="E719" s="378"/>
      <c r="F719" s="378"/>
      <c r="G719" s="378"/>
      <c r="H719" s="378"/>
      <c r="I719" s="229" t="e">
        <f>#REF!-G719</f>
        <v>#REF!</v>
      </c>
      <c r="J719" s="229">
        <f t="shared" si="239"/>
        <v>0</v>
      </c>
      <c r="K719" s="378"/>
      <c r="L719" s="229">
        <f t="shared" si="240"/>
        <v>0</v>
      </c>
      <c r="M719" s="378"/>
      <c r="N719" s="229">
        <f t="shared" si="241"/>
        <v>0</v>
      </c>
      <c r="O719" s="378"/>
      <c r="P719" s="229">
        <f t="shared" si="242"/>
        <v>0</v>
      </c>
      <c r="S719" s="378"/>
      <c r="T719" s="378"/>
      <c r="U719" s="378"/>
    </row>
    <row r="720" spans="1:21" ht="12.75" customHeight="1" x14ac:dyDescent="0.2">
      <c r="A720" s="5">
        <v>11611010</v>
      </c>
      <c r="B720" s="555">
        <v>600</v>
      </c>
      <c r="C720" s="42">
        <v>56655</v>
      </c>
      <c r="D720" s="43" t="s">
        <v>264</v>
      </c>
      <c r="E720" s="378">
        <v>9750</v>
      </c>
      <c r="F720" s="378">
        <v>9750</v>
      </c>
      <c r="G720" s="378">
        <v>9750</v>
      </c>
      <c r="H720" s="378">
        <v>9750</v>
      </c>
      <c r="I720" s="229" t="e">
        <f>#REF!-G720</f>
        <v>#REF!</v>
      </c>
      <c r="J720" s="229">
        <f t="shared" si="239"/>
        <v>0</v>
      </c>
      <c r="K720" s="378">
        <v>23000</v>
      </c>
      <c r="L720" s="229">
        <f t="shared" si="240"/>
        <v>13250</v>
      </c>
      <c r="M720" s="378">
        <v>23000</v>
      </c>
      <c r="N720" s="229">
        <f t="shared" si="241"/>
        <v>13250</v>
      </c>
      <c r="O720" s="378">
        <f>23000-12379</f>
        <v>10621</v>
      </c>
      <c r="P720" s="229">
        <f t="shared" si="242"/>
        <v>871</v>
      </c>
      <c r="S720" s="378">
        <v>9750</v>
      </c>
      <c r="T720" s="378">
        <v>9750</v>
      </c>
      <c r="U720" s="378">
        <v>9750</v>
      </c>
    </row>
    <row r="721" spans="1:21" ht="13.5" customHeight="1" x14ac:dyDescent="0.2">
      <c r="A721" s="5">
        <v>11611010</v>
      </c>
      <c r="B721" s="555">
        <v>600</v>
      </c>
      <c r="C721" s="42">
        <v>56662</v>
      </c>
      <c r="D721" s="43" t="s">
        <v>541</v>
      </c>
      <c r="E721" s="378">
        <v>10180</v>
      </c>
      <c r="F721" s="378">
        <v>10180</v>
      </c>
      <c r="G721" s="378">
        <v>10180</v>
      </c>
      <c r="H721" s="378">
        <v>10180</v>
      </c>
      <c r="I721" s="229" t="e">
        <f>#REF!-G721</f>
        <v>#REF!</v>
      </c>
      <c r="J721" s="229">
        <f t="shared" si="239"/>
        <v>0</v>
      </c>
      <c r="K721" s="378">
        <v>10180</v>
      </c>
      <c r="L721" s="229">
        <f t="shared" si="240"/>
        <v>0</v>
      </c>
      <c r="M721" s="378">
        <v>10180</v>
      </c>
      <c r="N721" s="229">
        <f t="shared" si="241"/>
        <v>0</v>
      </c>
      <c r="O721" s="378">
        <v>10180</v>
      </c>
      <c r="P721" s="229">
        <f t="shared" si="242"/>
        <v>0</v>
      </c>
      <c r="S721" s="378">
        <v>10180</v>
      </c>
      <c r="T721" s="378">
        <v>10180</v>
      </c>
      <c r="U721" s="378">
        <v>10180</v>
      </c>
    </row>
    <row r="722" spans="1:21" ht="12.75" customHeight="1" x14ac:dyDescent="0.2">
      <c r="A722" s="5">
        <v>11611010</v>
      </c>
      <c r="B722" s="555">
        <v>600</v>
      </c>
      <c r="C722" s="42">
        <v>56694</v>
      </c>
      <c r="D722" s="43" t="s">
        <v>376</v>
      </c>
      <c r="E722" s="378">
        <v>102500</v>
      </c>
      <c r="F722" s="378">
        <v>102500</v>
      </c>
      <c r="G722" s="378">
        <f>102500-82</f>
        <v>102418</v>
      </c>
      <c r="H722" s="378">
        <v>100000</v>
      </c>
      <c r="I722" s="229" t="e">
        <f>#REF!-G722</f>
        <v>#REF!</v>
      </c>
      <c r="J722" s="229">
        <f t="shared" si="239"/>
        <v>-2418</v>
      </c>
      <c r="K722" s="378">
        <v>100000</v>
      </c>
      <c r="L722" s="229">
        <f t="shared" si="240"/>
        <v>0</v>
      </c>
      <c r="M722" s="378">
        <v>100000</v>
      </c>
      <c r="N722" s="229">
        <f t="shared" si="241"/>
        <v>0</v>
      </c>
      <c r="O722" s="378">
        <v>100000</v>
      </c>
      <c r="P722" s="229">
        <f t="shared" si="242"/>
        <v>0</v>
      </c>
      <c r="S722" s="378">
        <v>100000</v>
      </c>
      <c r="T722" s="378">
        <v>100000</v>
      </c>
      <c r="U722" s="378">
        <v>100000</v>
      </c>
    </row>
    <row r="723" spans="1:21" ht="12.75" customHeight="1" x14ac:dyDescent="0.2">
      <c r="A723" s="5">
        <v>11611010</v>
      </c>
      <c r="B723" s="555">
        <v>600</v>
      </c>
      <c r="C723" s="42">
        <v>56695</v>
      </c>
      <c r="D723" s="43" t="s">
        <v>298</v>
      </c>
      <c r="E723" s="378">
        <v>35215</v>
      </c>
      <c r="F723" s="378">
        <v>35215</v>
      </c>
      <c r="G723" s="378">
        <v>35800</v>
      </c>
      <c r="H723" s="378">
        <v>35000</v>
      </c>
      <c r="I723" s="229" t="e">
        <f>#REF!-G723</f>
        <v>#REF!</v>
      </c>
      <c r="J723" s="229">
        <f t="shared" si="239"/>
        <v>-800</v>
      </c>
      <c r="K723" s="378">
        <v>50000</v>
      </c>
      <c r="L723" s="229">
        <f t="shared" si="240"/>
        <v>15000</v>
      </c>
      <c r="M723" s="378">
        <v>50000</v>
      </c>
      <c r="N723" s="229">
        <f t="shared" si="241"/>
        <v>15000</v>
      </c>
      <c r="O723" s="378">
        <v>35000</v>
      </c>
      <c r="P723" s="229">
        <f t="shared" si="242"/>
        <v>0</v>
      </c>
      <c r="S723" s="378">
        <v>35000</v>
      </c>
      <c r="T723" s="378">
        <v>35000</v>
      </c>
      <c r="U723" s="378">
        <v>35000</v>
      </c>
    </row>
    <row r="724" spans="1:21" ht="12.75" customHeight="1" x14ac:dyDescent="0.2">
      <c r="A724" s="5">
        <v>11611010</v>
      </c>
      <c r="B724" s="154">
        <v>600</v>
      </c>
      <c r="C724" s="42">
        <v>56696</v>
      </c>
      <c r="D724" s="45" t="s">
        <v>1044</v>
      </c>
      <c r="E724" s="496">
        <v>0</v>
      </c>
      <c r="F724" s="496">
        <v>0</v>
      </c>
      <c r="G724" s="496">
        <v>15000</v>
      </c>
      <c r="H724" s="496">
        <v>10000</v>
      </c>
      <c r="I724" s="497" t="e">
        <f>#REF!-G724</f>
        <v>#REF!</v>
      </c>
      <c r="J724" s="497">
        <f t="shared" si="239"/>
        <v>-5000</v>
      </c>
      <c r="K724" s="496">
        <v>10000</v>
      </c>
      <c r="L724" s="497">
        <f t="shared" si="240"/>
        <v>0</v>
      </c>
      <c r="M724" s="496">
        <v>10000</v>
      </c>
      <c r="N724" s="497">
        <f t="shared" si="241"/>
        <v>0</v>
      </c>
      <c r="O724" s="496">
        <v>10000</v>
      </c>
      <c r="P724" s="497">
        <f t="shared" si="242"/>
        <v>0</v>
      </c>
      <c r="Q724" s="497"/>
      <c r="R724" s="497"/>
      <c r="S724" s="496">
        <v>10000</v>
      </c>
      <c r="T724" s="496">
        <v>10000</v>
      </c>
      <c r="U724" s="496">
        <v>10000</v>
      </c>
    </row>
    <row r="725" spans="1:21" ht="12.75" customHeight="1" x14ac:dyDescent="0.2">
      <c r="E725" s="378">
        <f t="shared" ref="E725" si="243">SUM(E710:E724)</f>
        <v>539746</v>
      </c>
      <c r="F725" s="378">
        <f>SUM(F710:F724)</f>
        <v>539746</v>
      </c>
      <c r="G725" s="378">
        <f>SUM(G710:G724)</f>
        <v>494568</v>
      </c>
      <c r="H725" s="378">
        <f>SUM(H710:H724)</f>
        <v>453530</v>
      </c>
      <c r="I725" s="229" t="e">
        <f>#REF!-G725</f>
        <v>#REF!</v>
      </c>
      <c r="J725" s="229">
        <f t="shared" si="239"/>
        <v>-41038</v>
      </c>
      <c r="K725" s="378" t="e">
        <f>SUM(K710:K724)</f>
        <v>#REF!</v>
      </c>
      <c r="L725" s="229" t="e">
        <f t="shared" si="240"/>
        <v>#REF!</v>
      </c>
      <c r="M725" s="378" t="e">
        <f>SUM(M710:M724)</f>
        <v>#REF!</v>
      </c>
      <c r="N725" s="229" t="e">
        <f t="shared" si="241"/>
        <v>#REF!</v>
      </c>
      <c r="O725" s="378">
        <f>SUM(O710:O724)</f>
        <v>454400</v>
      </c>
      <c r="P725" s="229">
        <f t="shared" si="242"/>
        <v>870</v>
      </c>
      <c r="S725" s="378" t="e">
        <f>SUM(S710:S724)</f>
        <v>#REF!</v>
      </c>
      <c r="T725" s="378" t="e">
        <f>SUM(T710:T724)</f>
        <v>#REF!</v>
      </c>
      <c r="U725" s="378" t="e">
        <f>SUM(U710:U724)</f>
        <v>#REF!</v>
      </c>
    </row>
    <row r="728" spans="1:21" ht="12.75" customHeight="1" x14ac:dyDescent="0.2">
      <c r="C728" s="41" t="s">
        <v>315</v>
      </c>
    </row>
    <row r="729" spans="1:21" ht="12.75" customHeight="1" x14ac:dyDescent="0.2">
      <c r="C729" s="50" t="s">
        <v>316</v>
      </c>
    </row>
    <row r="730" spans="1:21" ht="12.75" customHeight="1" x14ac:dyDescent="0.2">
      <c r="B730" s="555">
        <v>100</v>
      </c>
      <c r="C730" s="51" t="s">
        <v>317</v>
      </c>
      <c r="D730" s="52" t="s">
        <v>339</v>
      </c>
      <c r="E730" s="378">
        <f t="shared" ref="E730:H736" si="244">SUMIF($B$710:$B$724,$B730,E$710:E$724)</f>
        <v>336951</v>
      </c>
      <c r="F730" s="378">
        <f t="shared" si="244"/>
        <v>336951</v>
      </c>
      <c r="G730" s="378">
        <f t="shared" si="244"/>
        <v>302420</v>
      </c>
      <c r="H730" s="378">
        <f t="shared" si="244"/>
        <v>269600</v>
      </c>
      <c r="I730" s="229" t="e">
        <f>#REF!-G730</f>
        <v>#REF!</v>
      </c>
      <c r="J730" s="229">
        <f t="shared" ref="J730:J737" si="245">H730-G730</f>
        <v>-32820</v>
      </c>
      <c r="K730" s="378" t="e">
        <f t="shared" ref="K730:U736" si="246">SUMIF($B$710:$B$724,$B730,K$710:K$724)</f>
        <v>#REF!</v>
      </c>
      <c r="L730" s="229" t="e">
        <f t="shared" ref="L730:L737" si="247">K730-H730</f>
        <v>#REF!</v>
      </c>
      <c r="M730" s="378" t="e">
        <f t="shared" si="246"/>
        <v>#REF!</v>
      </c>
      <c r="N730" s="229" t="e">
        <f t="shared" ref="N730:N737" si="248">M730-H730</f>
        <v>#REF!</v>
      </c>
      <c r="O730" s="378">
        <f t="shared" si="246"/>
        <v>269599</v>
      </c>
      <c r="P730" s="229">
        <f t="shared" ref="P730:P737" si="249">O730-H730</f>
        <v>-1</v>
      </c>
      <c r="S730" s="378" t="e">
        <f t="shared" si="246"/>
        <v>#REF!</v>
      </c>
      <c r="T730" s="378" t="e">
        <f t="shared" si="246"/>
        <v>#REF!</v>
      </c>
      <c r="U730" s="378" t="e">
        <f t="shared" si="246"/>
        <v>#REF!</v>
      </c>
    </row>
    <row r="731" spans="1:21" ht="12.75" customHeight="1" x14ac:dyDescent="0.2">
      <c r="B731" s="555">
        <v>101</v>
      </c>
      <c r="C731" s="51">
        <v>50130</v>
      </c>
      <c r="D731" s="52" t="s">
        <v>37</v>
      </c>
      <c r="E731" s="378">
        <f t="shared" si="244"/>
        <v>9000</v>
      </c>
      <c r="F731" s="378">
        <f t="shared" si="244"/>
        <v>9000</v>
      </c>
      <c r="G731" s="378">
        <f t="shared" si="244"/>
        <v>9000</v>
      </c>
      <c r="H731" s="378">
        <f t="shared" si="244"/>
        <v>9000</v>
      </c>
      <c r="I731" s="229" t="e">
        <f>#REF!-G731</f>
        <v>#REF!</v>
      </c>
      <c r="J731" s="229">
        <f t="shared" si="245"/>
        <v>0</v>
      </c>
      <c r="K731" s="378">
        <f t="shared" si="246"/>
        <v>15000</v>
      </c>
      <c r="L731" s="229">
        <f t="shared" si="247"/>
        <v>6000</v>
      </c>
      <c r="M731" s="378">
        <f t="shared" si="246"/>
        <v>15000</v>
      </c>
      <c r="N731" s="229">
        <f t="shared" si="248"/>
        <v>6000</v>
      </c>
      <c r="O731" s="378">
        <f t="shared" si="246"/>
        <v>9000</v>
      </c>
      <c r="P731" s="229">
        <f t="shared" si="249"/>
        <v>0</v>
      </c>
      <c r="S731" s="378">
        <f t="shared" si="246"/>
        <v>9000</v>
      </c>
      <c r="T731" s="378">
        <f t="shared" si="246"/>
        <v>9000</v>
      </c>
      <c r="U731" s="378">
        <f t="shared" si="246"/>
        <v>9000</v>
      </c>
    </row>
    <row r="732" spans="1:21" ht="12.75" customHeight="1" x14ac:dyDescent="0.2">
      <c r="B732" s="555">
        <v>200</v>
      </c>
      <c r="C732" s="51">
        <v>52000</v>
      </c>
      <c r="D732" s="52" t="s">
        <v>373</v>
      </c>
      <c r="E732" s="378">
        <f t="shared" si="244"/>
        <v>0</v>
      </c>
      <c r="F732" s="378">
        <f t="shared" si="244"/>
        <v>0</v>
      </c>
      <c r="G732" s="378">
        <f t="shared" si="244"/>
        <v>0</v>
      </c>
      <c r="H732" s="378">
        <f t="shared" si="244"/>
        <v>0</v>
      </c>
      <c r="I732" s="229" t="e">
        <f>#REF!-G732</f>
        <v>#REF!</v>
      </c>
      <c r="J732" s="229">
        <f t="shared" si="245"/>
        <v>0</v>
      </c>
      <c r="K732" s="378">
        <f t="shared" si="246"/>
        <v>0</v>
      </c>
      <c r="L732" s="229">
        <f t="shared" si="247"/>
        <v>0</v>
      </c>
      <c r="M732" s="378">
        <f t="shared" si="246"/>
        <v>0</v>
      </c>
      <c r="N732" s="229">
        <f t="shared" si="248"/>
        <v>0</v>
      </c>
      <c r="O732" s="378">
        <f t="shared" si="246"/>
        <v>0</v>
      </c>
      <c r="P732" s="229">
        <f t="shared" si="249"/>
        <v>0</v>
      </c>
      <c r="S732" s="378">
        <f t="shared" si="246"/>
        <v>0</v>
      </c>
      <c r="T732" s="378">
        <f t="shared" si="246"/>
        <v>0</v>
      </c>
      <c r="U732" s="378">
        <f t="shared" si="246"/>
        <v>0</v>
      </c>
    </row>
    <row r="733" spans="1:21" ht="12.75" customHeight="1" x14ac:dyDescent="0.2">
      <c r="B733" s="555">
        <v>300</v>
      </c>
      <c r="C733" s="51" t="s">
        <v>86</v>
      </c>
      <c r="D733" s="52" t="s">
        <v>573</v>
      </c>
      <c r="E733" s="378">
        <f t="shared" si="244"/>
        <v>0</v>
      </c>
      <c r="F733" s="378">
        <f t="shared" si="244"/>
        <v>0</v>
      </c>
      <c r="G733" s="378">
        <f t="shared" si="244"/>
        <v>0</v>
      </c>
      <c r="H733" s="378">
        <f t="shared" si="244"/>
        <v>0</v>
      </c>
      <c r="I733" s="229" t="e">
        <f>#REF!-G733</f>
        <v>#REF!</v>
      </c>
      <c r="J733" s="229">
        <f t="shared" si="245"/>
        <v>0</v>
      </c>
      <c r="K733" s="378">
        <f t="shared" si="246"/>
        <v>0</v>
      </c>
      <c r="L733" s="229">
        <f t="shared" si="247"/>
        <v>0</v>
      </c>
      <c r="M733" s="378">
        <f t="shared" si="246"/>
        <v>0</v>
      </c>
      <c r="N733" s="229">
        <f t="shared" si="248"/>
        <v>0</v>
      </c>
      <c r="O733" s="378">
        <f t="shared" si="246"/>
        <v>0</v>
      </c>
      <c r="P733" s="229">
        <f t="shared" si="249"/>
        <v>0</v>
      </c>
      <c r="S733" s="378">
        <f t="shared" si="246"/>
        <v>0</v>
      </c>
      <c r="T733" s="378">
        <f t="shared" si="246"/>
        <v>0</v>
      </c>
      <c r="U733" s="378">
        <f t="shared" si="246"/>
        <v>0</v>
      </c>
    </row>
    <row r="734" spans="1:21" ht="12.75" customHeight="1" x14ac:dyDescent="0.2">
      <c r="B734" s="555">
        <v>400</v>
      </c>
      <c r="C734" s="51" t="s">
        <v>574</v>
      </c>
      <c r="D734" s="52" t="s">
        <v>239</v>
      </c>
      <c r="E734" s="378">
        <f t="shared" si="244"/>
        <v>0</v>
      </c>
      <c r="F734" s="378">
        <f t="shared" si="244"/>
        <v>0</v>
      </c>
      <c r="G734" s="378">
        <f t="shared" si="244"/>
        <v>0</v>
      </c>
      <c r="H734" s="378">
        <f t="shared" si="244"/>
        <v>0</v>
      </c>
      <c r="I734" s="229" t="e">
        <f>#REF!-G734</f>
        <v>#REF!</v>
      </c>
      <c r="J734" s="229">
        <f t="shared" si="245"/>
        <v>0</v>
      </c>
      <c r="K734" s="378">
        <f t="shared" si="246"/>
        <v>0</v>
      </c>
      <c r="L734" s="229">
        <f t="shared" si="247"/>
        <v>0</v>
      </c>
      <c r="M734" s="378">
        <f t="shared" si="246"/>
        <v>0</v>
      </c>
      <c r="N734" s="229">
        <f t="shared" si="248"/>
        <v>0</v>
      </c>
      <c r="O734" s="378">
        <f t="shared" si="246"/>
        <v>0</v>
      </c>
      <c r="P734" s="229">
        <f t="shared" si="249"/>
        <v>0</v>
      </c>
      <c r="S734" s="378">
        <f t="shared" si="246"/>
        <v>0</v>
      </c>
      <c r="T734" s="378">
        <f t="shared" si="246"/>
        <v>0</v>
      </c>
      <c r="U734" s="378">
        <f t="shared" si="246"/>
        <v>0</v>
      </c>
    </row>
    <row r="735" spans="1:21" ht="12.75" customHeight="1" x14ac:dyDescent="0.2">
      <c r="B735" s="555">
        <v>500</v>
      </c>
      <c r="C735" s="51" t="s">
        <v>132</v>
      </c>
      <c r="D735" s="52" t="s">
        <v>340</v>
      </c>
      <c r="E735" s="378">
        <f t="shared" si="244"/>
        <v>10000</v>
      </c>
      <c r="F735" s="378">
        <f t="shared" si="244"/>
        <v>10000</v>
      </c>
      <c r="G735" s="378">
        <f t="shared" si="244"/>
        <v>0</v>
      </c>
      <c r="H735" s="378">
        <f t="shared" si="244"/>
        <v>0</v>
      </c>
      <c r="I735" s="229" t="e">
        <f>#REF!-G735</f>
        <v>#REF!</v>
      </c>
      <c r="J735" s="229">
        <f t="shared" si="245"/>
        <v>0</v>
      </c>
      <c r="K735" s="378">
        <f t="shared" si="246"/>
        <v>0</v>
      </c>
      <c r="L735" s="229">
        <f t="shared" si="247"/>
        <v>0</v>
      </c>
      <c r="M735" s="378">
        <f t="shared" si="246"/>
        <v>0</v>
      </c>
      <c r="N735" s="229">
        <f t="shared" si="248"/>
        <v>0</v>
      </c>
      <c r="O735" s="378">
        <f t="shared" si="246"/>
        <v>0</v>
      </c>
      <c r="P735" s="229">
        <f t="shared" si="249"/>
        <v>0</v>
      </c>
      <c r="S735" s="378">
        <f t="shared" si="246"/>
        <v>0</v>
      </c>
      <c r="T735" s="378">
        <f t="shared" si="246"/>
        <v>0</v>
      </c>
      <c r="U735" s="378">
        <f t="shared" si="246"/>
        <v>0</v>
      </c>
    </row>
    <row r="736" spans="1:21" ht="12.75" customHeight="1" x14ac:dyDescent="0.2">
      <c r="B736" s="555">
        <v>600</v>
      </c>
      <c r="C736" s="51" t="s">
        <v>341</v>
      </c>
      <c r="D736" s="53" t="s">
        <v>342</v>
      </c>
      <c r="E736" s="496">
        <f t="shared" si="244"/>
        <v>183795</v>
      </c>
      <c r="F736" s="496">
        <f t="shared" si="244"/>
        <v>183795</v>
      </c>
      <c r="G736" s="496">
        <f t="shared" si="244"/>
        <v>183148</v>
      </c>
      <c r="H736" s="496">
        <f t="shared" si="244"/>
        <v>174930</v>
      </c>
      <c r="I736" s="497" t="e">
        <f>#REF!-G736</f>
        <v>#REF!</v>
      </c>
      <c r="J736" s="497">
        <f t="shared" si="245"/>
        <v>-8218</v>
      </c>
      <c r="K736" s="496">
        <f t="shared" si="246"/>
        <v>203180</v>
      </c>
      <c r="L736" s="497">
        <f t="shared" si="247"/>
        <v>28250</v>
      </c>
      <c r="M736" s="496">
        <f t="shared" si="246"/>
        <v>203180</v>
      </c>
      <c r="N736" s="497">
        <f t="shared" si="248"/>
        <v>28250</v>
      </c>
      <c r="O736" s="496">
        <f t="shared" si="246"/>
        <v>175801</v>
      </c>
      <c r="P736" s="497">
        <f t="shared" si="249"/>
        <v>871</v>
      </c>
      <c r="Q736" s="497"/>
      <c r="R736" s="497"/>
      <c r="S736" s="496">
        <f t="shared" si="246"/>
        <v>174930</v>
      </c>
      <c r="T736" s="496">
        <f t="shared" si="246"/>
        <v>174930</v>
      </c>
      <c r="U736" s="496">
        <f t="shared" si="246"/>
        <v>174930</v>
      </c>
    </row>
    <row r="737" spans="2:21" ht="12.75" customHeight="1" x14ac:dyDescent="0.2">
      <c r="C737" s="51"/>
      <c r="D737" s="48" t="s">
        <v>70</v>
      </c>
      <c r="E737" s="378">
        <f t="shared" ref="E737" si="250">SUM(E730:E736)</f>
        <v>539746</v>
      </c>
      <c r="F737" s="378">
        <f>SUM(F730:F736)</f>
        <v>539746</v>
      </c>
      <c r="G737" s="378">
        <f>SUM(G730:G736)</f>
        <v>494568</v>
      </c>
      <c r="H737" s="378">
        <f>SUM(H730:H736)</f>
        <v>453530</v>
      </c>
      <c r="I737" s="229" t="e">
        <f>#REF!-G737</f>
        <v>#REF!</v>
      </c>
      <c r="J737" s="229">
        <f t="shared" si="245"/>
        <v>-41038</v>
      </c>
      <c r="K737" s="378" t="e">
        <f>SUM(K730:K736)</f>
        <v>#REF!</v>
      </c>
      <c r="L737" s="229" t="e">
        <f t="shared" si="247"/>
        <v>#REF!</v>
      </c>
      <c r="M737" s="378" t="e">
        <f>SUM(M730:M736)</f>
        <v>#REF!</v>
      </c>
      <c r="N737" s="229" t="e">
        <f t="shared" si="248"/>
        <v>#REF!</v>
      </c>
      <c r="O737" s="378">
        <f>SUM(O730:O736)</f>
        <v>454400</v>
      </c>
      <c r="P737" s="229">
        <f t="shared" si="249"/>
        <v>870</v>
      </c>
      <c r="S737" s="378" t="e">
        <f>SUM(S730:S736)</f>
        <v>#REF!</v>
      </c>
      <c r="T737" s="378" t="e">
        <f>SUM(T730:T736)</f>
        <v>#REF!</v>
      </c>
      <c r="U737" s="378" t="e">
        <f>SUM(U730:U736)</f>
        <v>#REF!</v>
      </c>
    </row>
    <row r="738" spans="2:21" ht="12.75" customHeight="1" x14ac:dyDescent="0.2">
      <c r="C738" s="51"/>
      <c r="E738" s="378"/>
      <c r="F738" s="378"/>
      <c r="G738" s="378"/>
      <c r="H738" s="378"/>
      <c r="I738" s="530" t="e">
        <f>I737/G737</f>
        <v>#REF!</v>
      </c>
      <c r="J738" s="536">
        <f>J737/G737</f>
        <v>-8.2977467203701014E-2</v>
      </c>
      <c r="K738" s="378"/>
      <c r="L738" s="530" t="e">
        <f>L737/#REF!</f>
        <v>#REF!</v>
      </c>
      <c r="M738" s="378"/>
      <c r="N738" s="530" t="e">
        <f>N737/I737</f>
        <v>#REF!</v>
      </c>
      <c r="O738" s="378"/>
      <c r="P738" s="565">
        <f>P737/H737</f>
        <v>1.9182854496946177E-3</v>
      </c>
      <c r="Q738" s="530"/>
      <c r="R738" s="530"/>
      <c r="S738" s="378"/>
      <c r="T738" s="378"/>
      <c r="U738" s="378"/>
    </row>
    <row r="739" spans="2:21" ht="39.950000000000003" customHeight="1" x14ac:dyDescent="0.2">
      <c r="C739" s="51"/>
      <c r="E739" s="378"/>
      <c r="F739" s="378"/>
      <c r="G739" s="378"/>
      <c r="H739" s="378"/>
      <c r="K739" s="378"/>
      <c r="M739" s="378"/>
      <c r="O739" s="378"/>
      <c r="S739" s="378"/>
      <c r="T739" s="378"/>
      <c r="U739" s="378"/>
    </row>
    <row r="740" spans="2:21" ht="12.75" customHeight="1" x14ac:dyDescent="0.2">
      <c r="C740" s="51"/>
      <c r="D740" s="391" t="s">
        <v>123</v>
      </c>
      <c r="E740" s="507" t="s">
        <v>784</v>
      </c>
      <c r="F740" s="507" t="s">
        <v>783</v>
      </c>
      <c r="G740" s="507" t="s">
        <v>1035</v>
      </c>
      <c r="H740" s="507" t="s">
        <v>1130</v>
      </c>
      <c r="I740" s="389"/>
      <c r="J740" s="389"/>
      <c r="K740" s="507" t="s">
        <v>1220</v>
      </c>
      <c r="L740" s="389"/>
      <c r="M740" s="507" t="s">
        <v>1220</v>
      </c>
      <c r="N740" s="389"/>
      <c r="O740" s="507" t="s">
        <v>1220</v>
      </c>
      <c r="P740" s="389"/>
      <c r="Q740" s="389"/>
      <c r="R740" s="389"/>
      <c r="S740" s="506" t="s">
        <v>1130</v>
      </c>
      <c r="T740" s="506" t="s">
        <v>1130</v>
      </c>
      <c r="U740" s="506" t="s">
        <v>1130</v>
      </c>
    </row>
    <row r="741" spans="2:21" ht="27.75" customHeight="1" x14ac:dyDescent="0.25">
      <c r="C741" s="51"/>
      <c r="D741" s="561" t="s">
        <v>577</v>
      </c>
      <c r="E741" s="507" t="s">
        <v>412</v>
      </c>
      <c r="F741" s="507" t="s">
        <v>412</v>
      </c>
      <c r="G741" s="507" t="s">
        <v>412</v>
      </c>
      <c r="H741" s="507" t="s">
        <v>412</v>
      </c>
      <c r="I741" s="389"/>
      <c r="J741" s="389"/>
      <c r="K741" s="507" t="s">
        <v>472</v>
      </c>
      <c r="L741" s="389"/>
      <c r="M741" s="507" t="s">
        <v>472</v>
      </c>
      <c r="N741" s="389"/>
      <c r="O741" s="507" t="s">
        <v>1456</v>
      </c>
      <c r="P741" s="389"/>
      <c r="Q741" s="389"/>
      <c r="R741" s="389"/>
      <c r="S741" s="508" t="s">
        <v>412</v>
      </c>
      <c r="T741" s="508" t="s">
        <v>412</v>
      </c>
      <c r="U741" s="508" t="s">
        <v>412</v>
      </c>
    </row>
    <row r="742" spans="2:21" ht="12.75" customHeight="1" x14ac:dyDescent="0.2">
      <c r="B742" s="5"/>
      <c r="C742" s="5"/>
      <c r="D742" s="563" t="s">
        <v>324</v>
      </c>
      <c r="E742" s="389">
        <v>6</v>
      </c>
      <c r="F742" s="389">
        <v>6</v>
      </c>
      <c r="G742" s="389">
        <v>6</v>
      </c>
      <c r="H742" s="389">
        <f>'102'!R614</f>
        <v>6</v>
      </c>
      <c r="I742" s="389"/>
      <c r="J742" s="389"/>
      <c r="K742" s="389" t="e">
        <f>'102'!#REF!</f>
        <v>#REF!</v>
      </c>
      <c r="L742" s="389"/>
      <c r="M742" s="389" t="e">
        <f>'102'!#REF!</f>
        <v>#REF!</v>
      </c>
      <c r="N742" s="389"/>
      <c r="O742" s="389">
        <f>'102'!Z614</f>
        <v>5</v>
      </c>
      <c r="P742" s="389"/>
      <c r="Q742" s="389"/>
      <c r="R742" s="389"/>
      <c r="S742" s="393" t="e">
        <f>'102'!#REF!</f>
        <v>#REF!</v>
      </c>
      <c r="T742" s="393" t="e">
        <f>'102'!#REF!</f>
        <v>#REF!</v>
      </c>
      <c r="U742" s="393" t="e">
        <f>'102'!#REF!</f>
        <v>#REF!</v>
      </c>
    </row>
    <row r="743" spans="2:21" ht="13.5" customHeight="1" x14ac:dyDescent="0.2">
      <c r="B743" s="5"/>
      <c r="C743" s="5"/>
      <c r="D743" s="563" t="s">
        <v>164</v>
      </c>
      <c r="E743" s="389">
        <v>0</v>
      </c>
      <c r="F743" s="389">
        <v>0</v>
      </c>
      <c r="G743" s="389">
        <v>0</v>
      </c>
      <c r="H743" s="389">
        <v>0</v>
      </c>
      <c r="I743" s="389"/>
      <c r="J743" s="389"/>
      <c r="K743" s="389">
        <v>0</v>
      </c>
      <c r="L743" s="389"/>
      <c r="M743" s="389">
        <v>0</v>
      </c>
      <c r="N743" s="389"/>
      <c r="O743" s="389">
        <v>0</v>
      </c>
      <c r="P743" s="389"/>
      <c r="Q743" s="389"/>
      <c r="R743" s="389"/>
      <c r="S743" s="393">
        <v>0</v>
      </c>
      <c r="T743" s="393">
        <v>0</v>
      </c>
      <c r="U743" s="393">
        <v>0</v>
      </c>
    </row>
    <row r="744" spans="2:21" ht="12.75" customHeight="1" x14ac:dyDescent="0.2">
      <c r="B744" s="5"/>
      <c r="C744" s="5"/>
      <c r="D744" s="563" t="s">
        <v>624</v>
      </c>
      <c r="E744" s="389">
        <v>0</v>
      </c>
      <c r="F744" s="389">
        <v>7500</v>
      </c>
      <c r="G744" s="389">
        <v>0</v>
      </c>
      <c r="H744" s="389">
        <v>0</v>
      </c>
      <c r="I744" s="389"/>
      <c r="J744" s="389"/>
      <c r="K744" s="389">
        <v>0</v>
      </c>
      <c r="L744" s="389"/>
      <c r="M744" s="389">
        <v>0</v>
      </c>
      <c r="N744" s="389"/>
      <c r="O744" s="389">
        <v>0</v>
      </c>
      <c r="P744" s="389"/>
      <c r="Q744" s="389"/>
      <c r="R744" s="389"/>
      <c r="S744" s="393">
        <v>0</v>
      </c>
      <c r="T744" s="393">
        <v>0</v>
      </c>
      <c r="U744" s="393">
        <v>0</v>
      </c>
    </row>
    <row r="745" spans="2:21" ht="12.75" customHeight="1" x14ac:dyDescent="0.2">
      <c r="B745" s="5"/>
      <c r="C745" s="5"/>
      <c r="D745" s="391"/>
      <c r="E745" s="388"/>
      <c r="F745" s="388"/>
      <c r="G745" s="388"/>
      <c r="H745" s="388"/>
      <c r="I745" s="389"/>
      <c r="J745" s="389"/>
      <c r="K745" s="388"/>
      <c r="L745" s="389"/>
      <c r="M745" s="388"/>
      <c r="N745" s="389"/>
      <c r="O745" s="388"/>
      <c r="P745" s="389"/>
      <c r="Q745" s="389"/>
      <c r="R745" s="389"/>
      <c r="S745" s="392"/>
      <c r="T745" s="392"/>
      <c r="U745" s="392"/>
    </row>
    <row r="746" spans="2:21" ht="12.75" customHeight="1" x14ac:dyDescent="0.25">
      <c r="B746" s="5"/>
      <c r="C746" s="5"/>
      <c r="D746" s="562" t="s">
        <v>625</v>
      </c>
      <c r="E746" s="388"/>
      <c r="F746" s="388"/>
      <c r="G746" s="388"/>
      <c r="H746" s="388"/>
      <c r="I746" s="389"/>
      <c r="J746" s="389"/>
      <c r="K746" s="388"/>
      <c r="L746" s="389"/>
      <c r="M746" s="388"/>
      <c r="N746" s="389"/>
      <c r="O746" s="388"/>
      <c r="P746" s="389"/>
      <c r="Q746" s="389"/>
      <c r="R746" s="389"/>
      <c r="S746" s="392"/>
      <c r="T746" s="392"/>
      <c r="U746" s="392"/>
    </row>
    <row r="747" spans="2:21" ht="29.25" customHeight="1" x14ac:dyDescent="0.2">
      <c r="B747" s="5"/>
      <c r="C747" s="5"/>
      <c r="D747" s="638" t="s">
        <v>1519</v>
      </c>
      <c r="E747" s="638"/>
      <c r="F747" s="638"/>
      <c r="G747" s="638"/>
      <c r="H747" s="638"/>
      <c r="I747" s="638"/>
      <c r="J747" s="638"/>
      <c r="K747" s="638"/>
      <c r="L747" s="638"/>
      <c r="M747" s="638"/>
      <c r="N747" s="638"/>
      <c r="O747" s="638"/>
      <c r="P747" s="388"/>
      <c r="Q747" s="388"/>
      <c r="R747" s="388"/>
      <c r="S747" s="5"/>
      <c r="T747" s="5"/>
      <c r="U747" s="5"/>
    </row>
    <row r="748" spans="2:21" ht="12.75" customHeight="1" x14ac:dyDescent="0.2">
      <c r="B748" s="5"/>
      <c r="C748" s="5"/>
      <c r="D748" s="69"/>
      <c r="E748" s="510"/>
      <c r="F748" s="510"/>
      <c r="G748" s="510"/>
      <c r="H748" s="510"/>
      <c r="K748" s="510"/>
      <c r="M748" s="510"/>
      <c r="O748" s="510"/>
      <c r="S748" s="510"/>
      <c r="T748" s="510"/>
      <c r="U748" s="510"/>
    </row>
    <row r="749" spans="2:21" x14ac:dyDescent="0.2">
      <c r="B749" s="5"/>
      <c r="C749" s="5"/>
      <c r="D749" s="5"/>
      <c r="E749" s="228"/>
      <c r="F749" s="228"/>
      <c r="G749" s="228"/>
      <c r="H749" s="228"/>
      <c r="K749" s="228"/>
      <c r="M749" s="228"/>
      <c r="O749" s="228"/>
      <c r="S749" s="228"/>
      <c r="T749" s="228"/>
      <c r="U749" s="228"/>
    </row>
    <row r="750" spans="2:21" ht="19.899999999999999" customHeight="1" x14ac:dyDescent="0.25">
      <c r="C750" s="77" t="s">
        <v>482</v>
      </c>
      <c r="D750" s="79"/>
      <c r="E750" s="378"/>
      <c r="F750" s="378"/>
      <c r="G750" s="378"/>
      <c r="H750" s="378"/>
      <c r="K750" s="378"/>
      <c r="M750" s="378"/>
      <c r="O750" s="378"/>
      <c r="S750" s="378"/>
      <c r="T750" s="378"/>
      <c r="U750" s="378"/>
    </row>
    <row r="751" spans="2:21" ht="12.75" customHeight="1" x14ac:dyDescent="0.2">
      <c r="C751" s="51"/>
      <c r="E751" s="378"/>
      <c r="F751" s="378"/>
      <c r="G751" s="378"/>
      <c r="H751" s="378"/>
      <c r="K751" s="378"/>
      <c r="M751" s="378"/>
      <c r="O751" s="378"/>
      <c r="S751" s="378"/>
      <c r="T751" s="378"/>
      <c r="U751" s="378"/>
    </row>
    <row r="752" spans="2:21" ht="12.75" customHeight="1" x14ac:dyDescent="0.2">
      <c r="C752" s="41" t="s">
        <v>258</v>
      </c>
      <c r="D752" s="72"/>
      <c r="E752" s="378"/>
      <c r="F752" s="378"/>
      <c r="G752" s="378"/>
      <c r="H752" s="378"/>
      <c r="K752" s="378"/>
      <c r="M752" s="378"/>
      <c r="O752" s="378"/>
      <c r="S752" s="378"/>
      <c r="T752" s="378"/>
      <c r="U752" s="378"/>
    </row>
    <row r="753" spans="1:21" ht="12.75" customHeight="1" x14ac:dyDescent="0.2">
      <c r="A753" s="5">
        <v>11621270</v>
      </c>
      <c r="B753" s="555">
        <v>100</v>
      </c>
      <c r="C753" s="42">
        <v>50110</v>
      </c>
      <c r="D753" s="43" t="s">
        <v>36</v>
      </c>
      <c r="E753" s="229">
        <f>'102'!H626</f>
        <v>305250</v>
      </c>
      <c r="F753" s="229">
        <f>'102'!K626</f>
        <v>305250</v>
      </c>
      <c r="G753" s="229">
        <f>'102'!N626</f>
        <v>305250</v>
      </c>
      <c r="H753" s="229">
        <f>'102'!R626</f>
        <v>308716</v>
      </c>
      <c r="I753" s="229" t="e">
        <f>#REF!-G753</f>
        <v>#REF!</v>
      </c>
      <c r="J753" s="229">
        <f t="shared" ref="J753:J765" si="251">H753-G753</f>
        <v>3466</v>
      </c>
      <c r="K753" s="229" t="e">
        <f>'102'!#REF!</f>
        <v>#REF!</v>
      </c>
      <c r="L753" s="229" t="e">
        <f t="shared" ref="L753:L765" si="252">K753-H753</f>
        <v>#REF!</v>
      </c>
      <c r="M753" s="229" t="e">
        <f>'102'!#REF!</f>
        <v>#REF!</v>
      </c>
      <c r="N753" s="229" t="e">
        <f t="shared" ref="N753:N765" si="253">M753-H753</f>
        <v>#REF!</v>
      </c>
      <c r="O753" s="229">
        <f>'102'!Z626</f>
        <v>332020</v>
      </c>
      <c r="P753" s="229">
        <f t="shared" ref="P753:P765" si="254">O753-H753</f>
        <v>23304</v>
      </c>
      <c r="S753" s="229" t="e">
        <f>'102'!#REF!</f>
        <v>#REF!</v>
      </c>
      <c r="T753" s="229" t="e">
        <f>'102'!#REF!</f>
        <v>#REF!</v>
      </c>
      <c r="U753" s="229" t="e">
        <f>'102'!#REF!</f>
        <v>#REF!</v>
      </c>
    </row>
    <row r="754" spans="1:21" ht="12.75" customHeight="1" x14ac:dyDescent="0.2">
      <c r="A754" s="5">
        <v>11621270</v>
      </c>
      <c r="B754" s="555">
        <v>101</v>
      </c>
      <c r="C754" s="42">
        <v>50130</v>
      </c>
      <c r="D754" s="43" t="s">
        <v>37</v>
      </c>
      <c r="E754" s="378">
        <v>22000</v>
      </c>
      <c r="F754" s="378">
        <v>22000</v>
      </c>
      <c r="G754" s="378">
        <v>30000</v>
      </c>
      <c r="H754" s="378">
        <v>30000</v>
      </c>
      <c r="I754" s="229" t="e">
        <f>#REF!-G754</f>
        <v>#REF!</v>
      </c>
      <c r="J754" s="229">
        <f t="shared" si="251"/>
        <v>0</v>
      </c>
      <c r="K754" s="378">
        <v>40000</v>
      </c>
      <c r="L754" s="229">
        <f t="shared" si="252"/>
        <v>10000</v>
      </c>
      <c r="M754" s="229">
        <v>30000</v>
      </c>
      <c r="N754" s="229">
        <f t="shared" si="253"/>
        <v>0</v>
      </c>
      <c r="O754" s="378">
        <v>30000</v>
      </c>
      <c r="P754" s="229">
        <f t="shared" si="254"/>
        <v>0</v>
      </c>
      <c r="S754" s="378">
        <v>30000</v>
      </c>
      <c r="T754" s="378">
        <v>30000</v>
      </c>
      <c r="U754" s="378">
        <v>30000</v>
      </c>
    </row>
    <row r="755" spans="1:21" ht="12.75" customHeight="1" x14ac:dyDescent="0.2">
      <c r="A755" s="5">
        <v>11621270</v>
      </c>
      <c r="B755" s="555">
        <v>200</v>
      </c>
      <c r="C755" s="42">
        <v>52260</v>
      </c>
      <c r="D755" s="43" t="s">
        <v>148</v>
      </c>
      <c r="E755" s="378">
        <v>12000</v>
      </c>
      <c r="F755" s="378">
        <v>12000</v>
      </c>
      <c r="G755" s="378">
        <v>16750</v>
      </c>
      <c r="H755" s="378">
        <v>0</v>
      </c>
      <c r="I755" s="229" t="e">
        <f>#REF!-G755</f>
        <v>#REF!</v>
      </c>
      <c r="J755" s="229">
        <f t="shared" si="251"/>
        <v>-16750</v>
      </c>
      <c r="K755" s="378">
        <v>0</v>
      </c>
      <c r="L755" s="229">
        <f t="shared" si="252"/>
        <v>0</v>
      </c>
      <c r="M755" s="229">
        <v>0</v>
      </c>
      <c r="N755" s="229">
        <f t="shared" si="253"/>
        <v>0</v>
      </c>
      <c r="O755" s="378">
        <v>0</v>
      </c>
      <c r="P755" s="229">
        <f t="shared" si="254"/>
        <v>0</v>
      </c>
      <c r="S755" s="378">
        <v>0</v>
      </c>
      <c r="T755" s="378">
        <v>0</v>
      </c>
      <c r="U755" s="378">
        <v>0</v>
      </c>
    </row>
    <row r="756" spans="1:21" ht="12.75" customHeight="1" x14ac:dyDescent="0.2">
      <c r="A756" s="5">
        <v>11621270</v>
      </c>
      <c r="B756" s="555">
        <v>300</v>
      </c>
      <c r="C756" s="42">
        <v>53310</v>
      </c>
      <c r="D756" s="43" t="s">
        <v>410</v>
      </c>
      <c r="E756" s="378">
        <v>270</v>
      </c>
      <c r="F756" s="378">
        <v>270</v>
      </c>
      <c r="G756" s="378">
        <v>1000</v>
      </c>
      <c r="H756" s="378">
        <v>1000</v>
      </c>
      <c r="I756" s="229" t="e">
        <f>#REF!-G756</f>
        <v>#REF!</v>
      </c>
      <c r="J756" s="229">
        <f t="shared" si="251"/>
        <v>0</v>
      </c>
      <c r="K756" s="378">
        <v>2600</v>
      </c>
      <c r="L756" s="229">
        <f t="shared" si="252"/>
        <v>1600</v>
      </c>
      <c r="M756" s="229">
        <v>1000</v>
      </c>
      <c r="N756" s="229">
        <f t="shared" si="253"/>
        <v>0</v>
      </c>
      <c r="O756" s="378">
        <v>1000</v>
      </c>
      <c r="P756" s="229">
        <f t="shared" si="254"/>
        <v>0</v>
      </c>
      <c r="S756" s="378">
        <v>1000</v>
      </c>
      <c r="T756" s="378">
        <v>1000</v>
      </c>
      <c r="U756" s="378">
        <v>1000</v>
      </c>
    </row>
    <row r="757" spans="1:21" ht="12.75" customHeight="1" x14ac:dyDescent="0.2">
      <c r="A757" s="5">
        <v>11621270</v>
      </c>
      <c r="B757" s="555">
        <v>300</v>
      </c>
      <c r="C757" s="42">
        <v>53350</v>
      </c>
      <c r="D757" s="43" t="s">
        <v>311</v>
      </c>
      <c r="E757" s="378">
        <v>260</v>
      </c>
      <c r="F757" s="378">
        <v>260</v>
      </c>
      <c r="G757" s="378">
        <v>2000</v>
      </c>
      <c r="H757" s="378">
        <v>4000</v>
      </c>
      <c r="I757" s="229" t="e">
        <f>#REF!-G757</f>
        <v>#REF!</v>
      </c>
      <c r="J757" s="229">
        <f t="shared" si="251"/>
        <v>2000</v>
      </c>
      <c r="K757" s="378">
        <v>4000</v>
      </c>
      <c r="L757" s="229">
        <f t="shared" si="252"/>
        <v>0</v>
      </c>
      <c r="M757" s="229">
        <v>4000</v>
      </c>
      <c r="N757" s="229">
        <f t="shared" si="253"/>
        <v>0</v>
      </c>
      <c r="O757" s="378">
        <v>4000</v>
      </c>
      <c r="P757" s="229">
        <f t="shared" si="254"/>
        <v>0</v>
      </c>
      <c r="S757" s="378">
        <v>4000</v>
      </c>
      <c r="T757" s="378">
        <v>4000</v>
      </c>
      <c r="U757" s="378">
        <v>4000</v>
      </c>
    </row>
    <row r="758" spans="1:21" ht="12.75" customHeight="1" x14ac:dyDescent="0.2">
      <c r="A758" s="5">
        <v>11621270</v>
      </c>
      <c r="B758" s="555">
        <v>500</v>
      </c>
      <c r="C758" s="42">
        <v>55520</v>
      </c>
      <c r="D758" s="43" t="s">
        <v>431</v>
      </c>
      <c r="E758" s="378">
        <v>3450</v>
      </c>
      <c r="F758" s="378">
        <v>3450</v>
      </c>
      <c r="G758" s="378">
        <v>0</v>
      </c>
      <c r="H758" s="378">
        <v>0</v>
      </c>
      <c r="I758" s="229" t="e">
        <f>#REF!-G758</f>
        <v>#REF!</v>
      </c>
      <c r="J758" s="229">
        <f t="shared" si="251"/>
        <v>0</v>
      </c>
      <c r="K758" s="378">
        <v>0</v>
      </c>
      <c r="L758" s="229">
        <f t="shared" si="252"/>
        <v>0</v>
      </c>
      <c r="M758" s="378">
        <v>0</v>
      </c>
      <c r="N758" s="229">
        <f t="shared" si="253"/>
        <v>0</v>
      </c>
      <c r="O758" s="378">
        <v>0</v>
      </c>
      <c r="P758" s="229">
        <f t="shared" si="254"/>
        <v>0</v>
      </c>
      <c r="S758" s="378">
        <v>0</v>
      </c>
      <c r="T758" s="378">
        <v>0</v>
      </c>
      <c r="U758" s="378">
        <v>0</v>
      </c>
    </row>
    <row r="759" spans="1:21" ht="12.75" customHeight="1" x14ac:dyDescent="0.2">
      <c r="A759" s="5">
        <v>11621270</v>
      </c>
      <c r="B759" s="555">
        <v>500</v>
      </c>
      <c r="C759" s="42">
        <v>55579</v>
      </c>
      <c r="D759" s="43" t="s">
        <v>505</v>
      </c>
      <c r="E759" s="378">
        <v>0</v>
      </c>
      <c r="F759" s="378">
        <v>0</v>
      </c>
      <c r="G759" s="378">
        <v>0</v>
      </c>
      <c r="H759" s="378">
        <v>0</v>
      </c>
      <c r="I759" s="229" t="e">
        <f>#REF!-G759</f>
        <v>#REF!</v>
      </c>
      <c r="J759" s="229">
        <f t="shared" si="251"/>
        <v>0</v>
      </c>
      <c r="K759" s="378">
        <v>0</v>
      </c>
      <c r="L759" s="229">
        <f t="shared" si="252"/>
        <v>0</v>
      </c>
      <c r="M759" s="378">
        <v>0</v>
      </c>
      <c r="N759" s="229">
        <f t="shared" si="253"/>
        <v>0</v>
      </c>
      <c r="O759" s="378">
        <v>0</v>
      </c>
      <c r="P759" s="229">
        <f t="shared" si="254"/>
        <v>0</v>
      </c>
      <c r="S759" s="378">
        <v>0</v>
      </c>
      <c r="T759" s="378">
        <v>0</v>
      </c>
      <c r="U759" s="378">
        <v>0</v>
      </c>
    </row>
    <row r="760" spans="1:21" ht="12.75" customHeight="1" x14ac:dyDescent="0.2">
      <c r="A760" s="5">
        <v>11621270</v>
      </c>
      <c r="B760" s="555">
        <v>600</v>
      </c>
      <c r="C760" s="42">
        <v>56610</v>
      </c>
      <c r="D760" s="43" t="s">
        <v>365</v>
      </c>
      <c r="E760" s="378">
        <v>0</v>
      </c>
      <c r="F760" s="378">
        <v>0</v>
      </c>
      <c r="G760" s="378">
        <v>0</v>
      </c>
      <c r="H760" s="378">
        <v>0</v>
      </c>
      <c r="I760" s="229" t="e">
        <f>#REF!-G760</f>
        <v>#REF!</v>
      </c>
      <c r="J760" s="229">
        <f t="shared" si="251"/>
        <v>0</v>
      </c>
      <c r="K760" s="378">
        <v>0</v>
      </c>
      <c r="L760" s="229">
        <f t="shared" si="252"/>
        <v>0</v>
      </c>
      <c r="M760" s="378">
        <v>0</v>
      </c>
      <c r="N760" s="229">
        <f t="shared" si="253"/>
        <v>0</v>
      </c>
      <c r="O760" s="378">
        <v>0</v>
      </c>
      <c r="P760" s="229">
        <f t="shared" si="254"/>
        <v>0</v>
      </c>
      <c r="S760" s="378">
        <v>0</v>
      </c>
      <c r="T760" s="378">
        <v>0</v>
      </c>
      <c r="U760" s="378">
        <v>0</v>
      </c>
    </row>
    <row r="761" spans="1:21" ht="12.75" customHeight="1" x14ac:dyDescent="0.2">
      <c r="A761" s="5">
        <v>11621270</v>
      </c>
      <c r="B761" s="555">
        <v>600</v>
      </c>
      <c r="C761" s="42">
        <v>56655</v>
      </c>
      <c r="D761" s="43" t="s">
        <v>264</v>
      </c>
      <c r="E761" s="378">
        <v>140</v>
      </c>
      <c r="F761" s="378">
        <v>140</v>
      </c>
      <c r="G761" s="378">
        <v>1000</v>
      </c>
      <c r="H761" s="378">
        <v>1000</v>
      </c>
      <c r="I761" s="229" t="e">
        <f>#REF!-G761</f>
        <v>#REF!</v>
      </c>
      <c r="J761" s="229">
        <f t="shared" si="251"/>
        <v>0</v>
      </c>
      <c r="K761" s="378">
        <v>1000</v>
      </c>
      <c r="L761" s="229">
        <f t="shared" si="252"/>
        <v>0</v>
      </c>
      <c r="M761" s="378">
        <v>1000</v>
      </c>
      <c r="N761" s="229">
        <f t="shared" si="253"/>
        <v>0</v>
      </c>
      <c r="O761" s="378">
        <v>1000</v>
      </c>
      <c r="P761" s="229">
        <f t="shared" si="254"/>
        <v>0</v>
      </c>
      <c r="S761" s="378">
        <v>1000</v>
      </c>
      <c r="T761" s="378">
        <v>1000</v>
      </c>
      <c r="U761" s="378">
        <v>1000</v>
      </c>
    </row>
    <row r="762" spans="1:21" ht="12.75" customHeight="1" x14ac:dyDescent="0.2">
      <c r="A762" s="5">
        <v>11621270</v>
      </c>
      <c r="B762" s="555">
        <v>600</v>
      </c>
      <c r="C762" s="42">
        <v>56656</v>
      </c>
      <c r="D762" s="43" t="s">
        <v>546</v>
      </c>
      <c r="E762" s="378">
        <v>0</v>
      </c>
      <c r="F762" s="378">
        <v>0</v>
      </c>
      <c r="G762" s="378">
        <v>0</v>
      </c>
      <c r="H762" s="378">
        <v>0</v>
      </c>
      <c r="I762" s="229" t="e">
        <f>#REF!-G762</f>
        <v>#REF!</v>
      </c>
      <c r="J762" s="229">
        <f t="shared" si="251"/>
        <v>0</v>
      </c>
      <c r="K762" s="378">
        <v>0</v>
      </c>
      <c r="L762" s="229">
        <f t="shared" si="252"/>
        <v>0</v>
      </c>
      <c r="M762" s="378">
        <v>0</v>
      </c>
      <c r="N762" s="229">
        <f t="shared" si="253"/>
        <v>0</v>
      </c>
      <c r="O762" s="378">
        <v>0</v>
      </c>
      <c r="P762" s="229">
        <f t="shared" si="254"/>
        <v>0</v>
      </c>
      <c r="S762" s="378">
        <v>0</v>
      </c>
      <c r="T762" s="378">
        <v>0</v>
      </c>
      <c r="U762" s="378">
        <v>0</v>
      </c>
    </row>
    <row r="763" spans="1:21" ht="12.75" customHeight="1" x14ac:dyDescent="0.2">
      <c r="A763" s="5">
        <v>11621270</v>
      </c>
      <c r="B763" s="555">
        <v>600</v>
      </c>
      <c r="C763" s="42">
        <v>56662</v>
      </c>
      <c r="D763" s="43" t="s">
        <v>541</v>
      </c>
      <c r="E763" s="378">
        <v>0</v>
      </c>
      <c r="F763" s="378">
        <v>0</v>
      </c>
      <c r="G763" s="378">
        <v>0</v>
      </c>
      <c r="H763" s="378">
        <v>0</v>
      </c>
      <c r="I763" s="229" t="e">
        <f>#REF!-G763</f>
        <v>#REF!</v>
      </c>
      <c r="J763" s="229">
        <f t="shared" si="251"/>
        <v>0</v>
      </c>
      <c r="K763" s="378">
        <v>0</v>
      </c>
      <c r="L763" s="229">
        <f t="shared" si="252"/>
        <v>0</v>
      </c>
      <c r="M763" s="378">
        <v>0</v>
      </c>
      <c r="N763" s="229">
        <f t="shared" si="253"/>
        <v>0</v>
      </c>
      <c r="O763" s="378">
        <v>0</v>
      </c>
      <c r="P763" s="229">
        <f t="shared" si="254"/>
        <v>0</v>
      </c>
      <c r="S763" s="378">
        <v>0</v>
      </c>
      <c r="T763" s="378">
        <v>0</v>
      </c>
      <c r="U763" s="378">
        <v>0</v>
      </c>
    </row>
    <row r="764" spans="1:21" x14ac:dyDescent="0.2">
      <c r="A764" s="5">
        <v>11621270</v>
      </c>
      <c r="B764" s="555">
        <v>600</v>
      </c>
      <c r="C764" s="42">
        <v>56694</v>
      </c>
      <c r="D764" s="43" t="s">
        <v>376</v>
      </c>
      <c r="E764" s="378">
        <v>378000</v>
      </c>
      <c r="F764" s="378">
        <v>198000</v>
      </c>
      <c r="G764" s="378">
        <v>150000</v>
      </c>
      <c r="H764" s="378">
        <v>268068</v>
      </c>
      <c r="I764" s="229" t="e">
        <f>#REF!-G764</f>
        <v>#REF!</v>
      </c>
      <c r="J764" s="229">
        <f t="shared" si="251"/>
        <v>118068</v>
      </c>
      <c r="K764" s="378">
        <v>300000</v>
      </c>
      <c r="L764" s="229">
        <f t="shared" si="252"/>
        <v>31932</v>
      </c>
      <c r="M764" s="378">
        <v>225000</v>
      </c>
      <c r="N764" s="229">
        <f t="shared" si="253"/>
        <v>-43068</v>
      </c>
      <c r="O764" s="378">
        <v>310000</v>
      </c>
      <c r="P764" s="229">
        <f t="shared" si="254"/>
        <v>41932</v>
      </c>
      <c r="S764" s="378">
        <v>268068</v>
      </c>
      <c r="T764" s="378">
        <v>268068</v>
      </c>
      <c r="U764" s="378">
        <v>268068</v>
      </c>
    </row>
    <row r="765" spans="1:21" x14ac:dyDescent="0.2">
      <c r="A765" s="5">
        <v>11621270</v>
      </c>
      <c r="B765" s="555">
        <v>600</v>
      </c>
      <c r="C765" s="42">
        <v>56695</v>
      </c>
      <c r="D765" s="45" t="s">
        <v>298</v>
      </c>
      <c r="E765" s="496"/>
      <c r="F765" s="496">
        <v>0</v>
      </c>
      <c r="G765" s="496">
        <v>0</v>
      </c>
      <c r="H765" s="378">
        <v>15000</v>
      </c>
      <c r="I765" s="229" t="e">
        <f>#REF!-G765</f>
        <v>#REF!</v>
      </c>
      <c r="J765" s="229">
        <f t="shared" si="251"/>
        <v>15000</v>
      </c>
      <c r="K765" s="378">
        <v>20000</v>
      </c>
      <c r="L765" s="229">
        <f t="shared" si="252"/>
        <v>5000</v>
      </c>
      <c r="M765" s="378">
        <v>15000</v>
      </c>
      <c r="N765" s="229">
        <f t="shared" si="253"/>
        <v>0</v>
      </c>
      <c r="O765" s="378">
        <v>15000</v>
      </c>
      <c r="P765" s="229">
        <f t="shared" si="254"/>
        <v>0</v>
      </c>
      <c r="S765" s="378">
        <v>15000</v>
      </c>
      <c r="T765" s="378">
        <v>15000</v>
      </c>
      <c r="U765" s="378">
        <v>15000</v>
      </c>
    </row>
    <row r="766" spans="1:21" ht="3" customHeight="1" x14ac:dyDescent="0.2">
      <c r="C766" s="42"/>
      <c r="D766" s="43"/>
      <c r="E766" s="378"/>
      <c r="F766" s="378"/>
      <c r="G766" s="378"/>
      <c r="H766" s="511"/>
      <c r="I766" s="518"/>
      <c r="J766" s="518"/>
      <c r="K766" s="511"/>
      <c r="L766" s="518"/>
      <c r="M766" s="511"/>
      <c r="N766" s="518"/>
      <c r="O766" s="511"/>
      <c r="P766" s="518"/>
      <c r="Q766" s="518"/>
      <c r="R766" s="518"/>
      <c r="S766" s="511"/>
      <c r="T766" s="511"/>
      <c r="U766" s="511"/>
    </row>
    <row r="767" spans="1:21" ht="12.75" customHeight="1" x14ac:dyDescent="0.2">
      <c r="E767" s="378">
        <f t="shared" ref="E767" si="255">SUM(E753:E765)</f>
        <v>721370</v>
      </c>
      <c r="F767" s="378">
        <f>SUM(F753:F765)</f>
        <v>541370</v>
      </c>
      <c r="G767" s="378">
        <f>SUM(G753:G765)</f>
        <v>506000</v>
      </c>
      <c r="H767" s="378">
        <f>SUM(H753:H765)</f>
        <v>627784</v>
      </c>
      <c r="I767" s="229" t="e">
        <f>#REF!-G767</f>
        <v>#REF!</v>
      </c>
      <c r="J767" s="229">
        <f>H767-G767</f>
        <v>121784</v>
      </c>
      <c r="K767" s="378" t="e">
        <f>SUM(K753:K765)</f>
        <v>#REF!</v>
      </c>
      <c r="L767" s="229" t="e">
        <f>K767-H767</f>
        <v>#REF!</v>
      </c>
      <c r="M767" s="378" t="e">
        <f>SUM(M753:M765)</f>
        <v>#REF!</v>
      </c>
      <c r="N767" s="229" t="e">
        <f>M767-H767</f>
        <v>#REF!</v>
      </c>
      <c r="O767" s="378">
        <f>SUM(O753:O765)</f>
        <v>693020</v>
      </c>
      <c r="P767" s="229">
        <f>O767-H767</f>
        <v>65236</v>
      </c>
      <c r="S767" s="378" t="e">
        <f>SUM(S753:S765)</f>
        <v>#REF!</v>
      </c>
      <c r="T767" s="378" t="e">
        <f>SUM(T753:T765)</f>
        <v>#REF!</v>
      </c>
      <c r="U767" s="378" t="e">
        <f>SUM(U753:U765)</f>
        <v>#REF!</v>
      </c>
    </row>
    <row r="768" spans="1:21" ht="12.75" customHeight="1" x14ac:dyDescent="0.2">
      <c r="E768" s="378"/>
      <c r="F768" s="378"/>
      <c r="G768" s="378"/>
      <c r="H768" s="378"/>
      <c r="K768" s="378"/>
      <c r="M768" s="378"/>
      <c r="O768" s="378"/>
      <c r="S768" s="378"/>
      <c r="T768" s="378"/>
      <c r="U768" s="378"/>
    </row>
    <row r="769" spans="1:21" ht="12.75" customHeight="1" x14ac:dyDescent="0.2">
      <c r="C769" s="41" t="s">
        <v>162</v>
      </c>
      <c r="D769" s="72"/>
      <c r="E769" s="378"/>
      <c r="F769" s="378"/>
      <c r="G769" s="378"/>
      <c r="H769" s="378"/>
      <c r="K769" s="378"/>
      <c r="M769" s="378"/>
      <c r="O769" s="378"/>
      <c r="S769" s="378"/>
      <c r="T769" s="378"/>
      <c r="U769" s="378"/>
    </row>
    <row r="770" spans="1:21" ht="12.75" customHeight="1" x14ac:dyDescent="0.2">
      <c r="A770" s="5">
        <v>11621280</v>
      </c>
      <c r="B770" s="555">
        <v>100</v>
      </c>
      <c r="C770" s="42">
        <v>50136</v>
      </c>
      <c r="D770" s="43" t="s">
        <v>867</v>
      </c>
      <c r="E770" s="378">
        <f>'102'!H632</f>
        <v>0</v>
      </c>
      <c r="F770" s="378">
        <f>'102'!K632</f>
        <v>200000</v>
      </c>
      <c r="G770" s="378">
        <f>'102'!N632</f>
        <v>205000</v>
      </c>
      <c r="H770" s="378">
        <f>'102'!R632</f>
        <v>370000</v>
      </c>
      <c r="I770" s="229" t="e">
        <f>#REF!-G770</f>
        <v>#REF!</v>
      </c>
      <c r="J770" s="229">
        <f t="shared" ref="J770:J777" si="256">H770-G770</f>
        <v>165000</v>
      </c>
      <c r="K770" s="378" t="e">
        <f>'102'!#REF!</f>
        <v>#REF!</v>
      </c>
      <c r="L770" s="229" t="e">
        <f t="shared" ref="L770:L777" si="257">K770-H770</f>
        <v>#REF!</v>
      </c>
      <c r="M770" s="378" t="e">
        <f>'102'!#REF!</f>
        <v>#REF!</v>
      </c>
      <c r="N770" s="229" t="e">
        <f t="shared" ref="N770:N777" si="258">M770-H770</f>
        <v>#REF!</v>
      </c>
      <c r="O770" s="378">
        <f>'102'!Z632</f>
        <v>325000</v>
      </c>
      <c r="P770" s="229">
        <f t="shared" ref="P770:P777" si="259">O770-H770</f>
        <v>-45000</v>
      </c>
      <c r="S770" s="378" t="e">
        <f>'102'!#REF!</f>
        <v>#REF!</v>
      </c>
      <c r="T770" s="378" t="e">
        <f>'102'!#REF!</f>
        <v>#REF!</v>
      </c>
      <c r="U770" s="378" t="e">
        <f>'102'!#REF!</f>
        <v>#REF!</v>
      </c>
    </row>
    <row r="771" spans="1:21" ht="12.75" customHeight="1" x14ac:dyDescent="0.2">
      <c r="A771" s="5">
        <v>11621280</v>
      </c>
      <c r="B771" s="555">
        <v>400</v>
      </c>
      <c r="C771" s="42">
        <v>54410</v>
      </c>
      <c r="D771" s="43" t="s">
        <v>152</v>
      </c>
      <c r="E771" s="378">
        <v>0</v>
      </c>
      <c r="F771" s="378">
        <v>0</v>
      </c>
      <c r="G771" s="378">
        <v>0</v>
      </c>
      <c r="H771" s="378">
        <v>0</v>
      </c>
      <c r="I771" s="229" t="e">
        <f>#REF!-G771</f>
        <v>#REF!</v>
      </c>
      <c r="J771" s="229">
        <f t="shared" si="256"/>
        <v>0</v>
      </c>
      <c r="K771" s="378">
        <v>0</v>
      </c>
      <c r="L771" s="229">
        <f t="shared" si="257"/>
        <v>0</v>
      </c>
      <c r="M771" s="378">
        <v>0</v>
      </c>
      <c r="N771" s="229">
        <f t="shared" si="258"/>
        <v>0</v>
      </c>
      <c r="O771" s="378">
        <v>0</v>
      </c>
      <c r="P771" s="229">
        <f t="shared" si="259"/>
        <v>0</v>
      </c>
      <c r="S771" s="378">
        <v>0</v>
      </c>
      <c r="T771" s="378">
        <v>0</v>
      </c>
      <c r="U771" s="378">
        <v>0</v>
      </c>
    </row>
    <row r="772" spans="1:21" ht="12.75" customHeight="1" x14ac:dyDescent="0.2">
      <c r="A772" s="5">
        <v>11621280</v>
      </c>
      <c r="B772" s="555">
        <v>500</v>
      </c>
      <c r="C772" s="42">
        <v>55530</v>
      </c>
      <c r="D772" s="43" t="s">
        <v>1082</v>
      </c>
      <c r="E772" s="378">
        <v>750</v>
      </c>
      <c r="F772" s="378">
        <v>750</v>
      </c>
      <c r="G772" s="378">
        <v>750</v>
      </c>
      <c r="H772" s="378">
        <f>3500-618</f>
        <v>2882</v>
      </c>
      <c r="I772" s="229" t="e">
        <f>#REF!-G772</f>
        <v>#REF!</v>
      </c>
      <c r="J772" s="229">
        <f t="shared" si="256"/>
        <v>2132</v>
      </c>
      <c r="K772" s="378">
        <v>1000</v>
      </c>
      <c r="L772" s="229">
        <f t="shared" si="257"/>
        <v>-1882</v>
      </c>
      <c r="M772" s="378">
        <v>1000</v>
      </c>
      <c r="N772" s="229">
        <f t="shared" si="258"/>
        <v>-1882</v>
      </c>
      <c r="O772" s="378">
        <v>1000</v>
      </c>
      <c r="P772" s="229">
        <f t="shared" si="259"/>
        <v>-1882</v>
      </c>
      <c r="S772" s="378">
        <f>3500-618</f>
        <v>2882</v>
      </c>
      <c r="T772" s="378">
        <f>3500-618</f>
        <v>2882</v>
      </c>
      <c r="U772" s="378">
        <f>3500-618</f>
        <v>2882</v>
      </c>
    </row>
    <row r="773" spans="1:21" ht="12.75" customHeight="1" x14ac:dyDescent="0.2">
      <c r="A773" s="5">
        <v>11621280</v>
      </c>
      <c r="B773" s="555">
        <v>600</v>
      </c>
      <c r="C773" s="42">
        <v>56615</v>
      </c>
      <c r="D773" s="43" t="s">
        <v>26</v>
      </c>
      <c r="E773" s="378">
        <v>110000</v>
      </c>
      <c r="F773" s="378">
        <v>110000</v>
      </c>
      <c r="G773" s="378">
        <v>50000</v>
      </c>
      <c r="H773" s="378">
        <v>50000</v>
      </c>
      <c r="I773" s="229" t="e">
        <f>#REF!-G773</f>
        <v>#REF!</v>
      </c>
      <c r="J773" s="229">
        <f t="shared" si="256"/>
        <v>0</v>
      </c>
      <c r="K773" s="378">
        <v>50000</v>
      </c>
      <c r="L773" s="229">
        <f t="shared" si="257"/>
        <v>0</v>
      </c>
      <c r="M773" s="378">
        <v>50000</v>
      </c>
      <c r="N773" s="229">
        <f t="shared" si="258"/>
        <v>0</v>
      </c>
      <c r="O773" s="378">
        <v>40000</v>
      </c>
      <c r="P773" s="229">
        <f t="shared" si="259"/>
        <v>-10000</v>
      </c>
      <c r="S773" s="378">
        <v>50000</v>
      </c>
      <c r="T773" s="378">
        <v>50000</v>
      </c>
      <c r="U773" s="378">
        <v>50000</v>
      </c>
    </row>
    <row r="774" spans="1:21" ht="12.75" customHeight="1" x14ac:dyDescent="0.2">
      <c r="A774" s="5">
        <v>11621280</v>
      </c>
      <c r="B774" s="154">
        <v>600</v>
      </c>
      <c r="C774" s="42">
        <v>56694</v>
      </c>
      <c r="D774" s="45" t="s">
        <v>376</v>
      </c>
      <c r="E774" s="496">
        <v>39445</v>
      </c>
      <c r="F774" s="496">
        <v>39445</v>
      </c>
      <c r="G774" s="496">
        <v>25000</v>
      </c>
      <c r="H774" s="496">
        <v>0</v>
      </c>
      <c r="I774" s="497" t="e">
        <f>#REF!-G774</f>
        <v>#REF!</v>
      </c>
      <c r="J774" s="497">
        <f t="shared" si="256"/>
        <v>-25000</v>
      </c>
      <c r="K774" s="496">
        <v>350000</v>
      </c>
      <c r="L774" s="497">
        <f t="shared" si="257"/>
        <v>350000</v>
      </c>
      <c r="M774" s="496">
        <v>0</v>
      </c>
      <c r="N774" s="497">
        <f t="shared" si="258"/>
        <v>0</v>
      </c>
      <c r="O774" s="496">
        <v>0</v>
      </c>
      <c r="P774" s="497">
        <f t="shared" si="259"/>
        <v>0</v>
      </c>
      <c r="Q774" s="497"/>
      <c r="R774" s="497"/>
      <c r="S774" s="496">
        <v>0</v>
      </c>
      <c r="T774" s="496">
        <v>0</v>
      </c>
      <c r="U774" s="496">
        <v>0</v>
      </c>
    </row>
    <row r="775" spans="1:21" ht="12.75" customHeight="1" x14ac:dyDescent="0.2">
      <c r="B775" s="555">
        <v>600</v>
      </c>
      <c r="C775" s="42">
        <v>56652</v>
      </c>
      <c r="D775" s="43" t="s">
        <v>237</v>
      </c>
      <c r="E775" s="378">
        <v>0</v>
      </c>
      <c r="F775" s="378">
        <v>0</v>
      </c>
      <c r="G775" s="378">
        <v>0</v>
      </c>
      <c r="H775" s="378">
        <v>0</v>
      </c>
      <c r="I775" s="229" t="e">
        <f>#REF!-G775</f>
        <v>#REF!</v>
      </c>
      <c r="J775" s="229">
        <f t="shared" si="256"/>
        <v>0</v>
      </c>
      <c r="K775" s="378">
        <v>0</v>
      </c>
      <c r="L775" s="229">
        <f t="shared" si="257"/>
        <v>0</v>
      </c>
      <c r="M775" s="378">
        <v>0</v>
      </c>
      <c r="N775" s="229">
        <f t="shared" si="258"/>
        <v>0</v>
      </c>
      <c r="O775" s="378">
        <v>0</v>
      </c>
      <c r="P775" s="229">
        <f t="shared" si="259"/>
        <v>0</v>
      </c>
      <c r="S775" s="378">
        <v>0</v>
      </c>
      <c r="T775" s="378">
        <v>0</v>
      </c>
      <c r="U775" s="378">
        <v>0</v>
      </c>
    </row>
    <row r="776" spans="1:21" ht="12.75" customHeight="1" x14ac:dyDescent="0.2">
      <c r="B776" s="154">
        <v>600</v>
      </c>
      <c r="C776" s="68">
        <v>56694</v>
      </c>
      <c r="D776" s="45" t="s">
        <v>61</v>
      </c>
      <c r="E776" s="496">
        <v>0</v>
      </c>
      <c r="F776" s="496">
        <v>0</v>
      </c>
      <c r="G776" s="496">
        <v>0</v>
      </c>
      <c r="H776" s="496">
        <v>0</v>
      </c>
      <c r="I776" s="229" t="e">
        <f>#REF!-G776</f>
        <v>#REF!</v>
      </c>
      <c r="J776" s="229">
        <f t="shared" si="256"/>
        <v>0</v>
      </c>
      <c r="K776" s="496">
        <v>0</v>
      </c>
      <c r="L776" s="229">
        <f t="shared" si="257"/>
        <v>0</v>
      </c>
      <c r="M776" s="496">
        <v>0</v>
      </c>
      <c r="N776" s="229">
        <f t="shared" si="258"/>
        <v>0</v>
      </c>
      <c r="O776" s="496">
        <v>0</v>
      </c>
      <c r="P776" s="229">
        <f t="shared" si="259"/>
        <v>0</v>
      </c>
      <c r="S776" s="496">
        <v>0</v>
      </c>
      <c r="T776" s="496">
        <v>0</v>
      </c>
      <c r="U776" s="496">
        <v>0</v>
      </c>
    </row>
    <row r="777" spans="1:21" ht="12.75" customHeight="1" x14ac:dyDescent="0.2">
      <c r="E777" s="378">
        <f t="shared" ref="E777:G777" si="260">SUM(E770:E776)</f>
        <v>150195</v>
      </c>
      <c r="F777" s="378">
        <f t="shared" si="260"/>
        <v>350195</v>
      </c>
      <c r="G777" s="378">
        <f t="shared" si="260"/>
        <v>280750</v>
      </c>
      <c r="H777" s="378">
        <f>SUM(H770:H776)</f>
        <v>422882</v>
      </c>
      <c r="I777" s="229" t="e">
        <f>#REF!-G777</f>
        <v>#REF!</v>
      </c>
      <c r="J777" s="229">
        <f t="shared" si="256"/>
        <v>142132</v>
      </c>
      <c r="K777" s="378" t="e">
        <f>SUM(K770:K776)</f>
        <v>#REF!</v>
      </c>
      <c r="L777" s="229" t="e">
        <f t="shared" si="257"/>
        <v>#REF!</v>
      </c>
      <c r="M777" s="378" t="e">
        <f>SUM(M770:M776)</f>
        <v>#REF!</v>
      </c>
      <c r="N777" s="229" t="e">
        <f t="shared" si="258"/>
        <v>#REF!</v>
      </c>
      <c r="O777" s="378">
        <f>SUM(O770:O776)</f>
        <v>366000</v>
      </c>
      <c r="P777" s="229">
        <f t="shared" si="259"/>
        <v>-56882</v>
      </c>
      <c r="S777" s="378" t="e">
        <f>SUM(S770:S776)</f>
        <v>#REF!</v>
      </c>
      <c r="T777" s="378" t="e">
        <f>SUM(T770:T776)</f>
        <v>#REF!</v>
      </c>
      <c r="U777" s="378" t="e">
        <f>SUM(U770:U776)</f>
        <v>#REF!</v>
      </c>
    </row>
    <row r="778" spans="1:21" ht="12.75" customHeight="1" x14ac:dyDescent="0.2">
      <c r="E778" s="378"/>
      <c r="F778" s="378"/>
      <c r="G778" s="378"/>
      <c r="H778" s="378"/>
      <c r="K778" s="378"/>
      <c r="M778" s="378"/>
      <c r="O778" s="378"/>
      <c r="S778" s="378"/>
      <c r="T778" s="378"/>
      <c r="U778" s="378"/>
    </row>
    <row r="779" spans="1:21" ht="12.75" customHeight="1" x14ac:dyDescent="0.2">
      <c r="E779" s="378"/>
      <c r="F779" s="378"/>
      <c r="G779" s="378"/>
      <c r="H779" s="378"/>
      <c r="K779" s="378"/>
      <c r="M779" s="378"/>
      <c r="O779" s="378"/>
      <c r="S779" s="378"/>
      <c r="T779" s="378"/>
      <c r="U779" s="378"/>
    </row>
    <row r="780" spans="1:21" ht="12.75" customHeight="1" x14ac:dyDescent="0.2">
      <c r="C780" s="41" t="s">
        <v>315</v>
      </c>
      <c r="E780" s="378"/>
      <c r="F780" s="378"/>
      <c r="G780" s="378"/>
      <c r="H780" s="378"/>
      <c r="K780" s="378"/>
      <c r="M780" s="378"/>
      <c r="O780" s="378"/>
      <c r="S780" s="378"/>
      <c r="T780" s="378"/>
      <c r="U780" s="378"/>
    </row>
    <row r="781" spans="1:21" ht="12.75" customHeight="1" x14ac:dyDescent="0.2">
      <c r="C781" s="50" t="s">
        <v>316</v>
      </c>
      <c r="E781" s="378"/>
      <c r="F781" s="378"/>
      <c r="G781" s="378"/>
      <c r="H781" s="378"/>
      <c r="K781" s="378"/>
      <c r="M781" s="378"/>
      <c r="O781" s="378"/>
      <c r="S781" s="378"/>
      <c r="T781" s="378"/>
      <c r="U781" s="378"/>
    </row>
    <row r="782" spans="1:21" ht="11.45" customHeight="1" x14ac:dyDescent="0.2">
      <c r="B782" s="555">
        <v>100</v>
      </c>
      <c r="C782" s="51" t="s">
        <v>317</v>
      </c>
      <c r="D782" s="52" t="s">
        <v>339</v>
      </c>
      <c r="E782" s="229">
        <f t="shared" ref="E782:H782" si="261">SUMIF($B$753:$B$774,$B782,E$753:E$774)</f>
        <v>305250</v>
      </c>
      <c r="F782" s="229">
        <f t="shared" si="261"/>
        <v>505250</v>
      </c>
      <c r="G782" s="229">
        <f t="shared" si="261"/>
        <v>510250</v>
      </c>
      <c r="H782" s="229">
        <f t="shared" si="261"/>
        <v>678716</v>
      </c>
      <c r="I782" s="229" t="e">
        <f>#REF!-G782</f>
        <v>#REF!</v>
      </c>
      <c r="J782" s="229">
        <f t="shared" ref="J782:J789" si="262">H782-G782</f>
        <v>168466</v>
      </c>
      <c r="K782" s="229" t="e">
        <f t="shared" ref="K782:U788" si="263">SUMIF($B$753:$B$774,$B782,K$753:K$774)</f>
        <v>#REF!</v>
      </c>
      <c r="L782" s="229" t="e">
        <f t="shared" ref="L782:L789" si="264">K782-H782</f>
        <v>#REF!</v>
      </c>
      <c r="M782" s="229" t="e">
        <f t="shared" si="263"/>
        <v>#REF!</v>
      </c>
      <c r="N782" s="229" t="e">
        <f t="shared" ref="N782:N789" si="265">M782-H782</f>
        <v>#REF!</v>
      </c>
      <c r="O782" s="229">
        <f t="shared" si="263"/>
        <v>657020</v>
      </c>
      <c r="P782" s="229">
        <f t="shared" ref="P782:P789" si="266">O782-H782</f>
        <v>-21696</v>
      </c>
      <c r="S782" s="229" t="e">
        <f t="shared" si="263"/>
        <v>#REF!</v>
      </c>
      <c r="T782" s="229" t="e">
        <f t="shared" si="263"/>
        <v>#REF!</v>
      </c>
      <c r="U782" s="229" t="e">
        <f t="shared" si="263"/>
        <v>#REF!</v>
      </c>
    </row>
    <row r="783" spans="1:21" ht="11.45" customHeight="1" x14ac:dyDescent="0.2">
      <c r="B783" s="555">
        <v>101</v>
      </c>
      <c r="C783" s="51">
        <v>50130</v>
      </c>
      <c r="D783" s="52" t="s">
        <v>37</v>
      </c>
      <c r="E783" s="229">
        <f t="shared" ref="E783:E788" si="267">SUMIF($B$753:$B$774,$B783,E$753:E$774)</f>
        <v>22000</v>
      </c>
      <c r="F783" s="229">
        <f t="shared" ref="F783:G788" si="268">SUMIF($B$753:$B$774,$B783,F$753:F$774)</f>
        <v>22000</v>
      </c>
      <c r="G783" s="229">
        <f t="shared" si="268"/>
        <v>30000</v>
      </c>
      <c r="H783" s="229">
        <f t="shared" ref="H783:H788" si="269">SUMIF($B$753:$B$774,$B783,H$753:H$774)</f>
        <v>30000</v>
      </c>
      <c r="I783" s="229" t="e">
        <f>#REF!-G783</f>
        <v>#REF!</v>
      </c>
      <c r="J783" s="229">
        <f t="shared" si="262"/>
        <v>0</v>
      </c>
      <c r="K783" s="229">
        <f t="shared" si="263"/>
        <v>40000</v>
      </c>
      <c r="L783" s="229">
        <f t="shared" si="264"/>
        <v>10000</v>
      </c>
      <c r="M783" s="229">
        <f t="shared" si="263"/>
        <v>30000</v>
      </c>
      <c r="N783" s="229">
        <f t="shared" si="265"/>
        <v>0</v>
      </c>
      <c r="O783" s="229">
        <f t="shared" si="263"/>
        <v>30000</v>
      </c>
      <c r="P783" s="229">
        <f t="shared" si="266"/>
        <v>0</v>
      </c>
      <c r="S783" s="229">
        <f t="shared" si="263"/>
        <v>30000</v>
      </c>
      <c r="T783" s="229">
        <f t="shared" si="263"/>
        <v>30000</v>
      </c>
      <c r="U783" s="229">
        <f t="shared" si="263"/>
        <v>30000</v>
      </c>
    </row>
    <row r="784" spans="1:21" ht="12.75" customHeight="1" x14ac:dyDescent="0.2">
      <c r="B784" s="555">
        <v>200</v>
      </c>
      <c r="C784" s="51">
        <v>52000</v>
      </c>
      <c r="D784" s="52" t="s">
        <v>373</v>
      </c>
      <c r="E784" s="229">
        <f t="shared" si="267"/>
        <v>12000</v>
      </c>
      <c r="F784" s="229">
        <f t="shared" si="268"/>
        <v>12000</v>
      </c>
      <c r="G784" s="229">
        <f t="shared" si="268"/>
        <v>16750</v>
      </c>
      <c r="H784" s="229">
        <f t="shared" si="269"/>
        <v>0</v>
      </c>
      <c r="I784" s="229" t="e">
        <f>#REF!-G784</f>
        <v>#REF!</v>
      </c>
      <c r="J784" s="229">
        <f t="shared" si="262"/>
        <v>-16750</v>
      </c>
      <c r="K784" s="229">
        <f t="shared" si="263"/>
        <v>0</v>
      </c>
      <c r="L784" s="229">
        <f t="shared" si="264"/>
        <v>0</v>
      </c>
      <c r="M784" s="229">
        <f t="shared" si="263"/>
        <v>0</v>
      </c>
      <c r="N784" s="229">
        <f t="shared" si="265"/>
        <v>0</v>
      </c>
      <c r="O784" s="229">
        <f t="shared" si="263"/>
        <v>0</v>
      </c>
      <c r="P784" s="229">
        <f t="shared" si="266"/>
        <v>0</v>
      </c>
      <c r="S784" s="229">
        <f t="shared" si="263"/>
        <v>0</v>
      </c>
      <c r="T784" s="229">
        <f t="shared" si="263"/>
        <v>0</v>
      </c>
      <c r="U784" s="229">
        <f t="shared" si="263"/>
        <v>0</v>
      </c>
    </row>
    <row r="785" spans="2:21" ht="12.75" customHeight="1" x14ac:dyDescent="0.2">
      <c r="B785" s="555">
        <v>300</v>
      </c>
      <c r="C785" s="51" t="s">
        <v>86</v>
      </c>
      <c r="D785" s="52" t="s">
        <v>410</v>
      </c>
      <c r="E785" s="229">
        <f t="shared" si="267"/>
        <v>530</v>
      </c>
      <c r="F785" s="229">
        <f t="shared" si="268"/>
        <v>530</v>
      </c>
      <c r="G785" s="229">
        <f t="shared" si="268"/>
        <v>3000</v>
      </c>
      <c r="H785" s="229">
        <f t="shared" si="269"/>
        <v>5000</v>
      </c>
      <c r="I785" s="229" t="e">
        <f>#REF!-G785</f>
        <v>#REF!</v>
      </c>
      <c r="J785" s="229">
        <f t="shared" si="262"/>
        <v>2000</v>
      </c>
      <c r="K785" s="229">
        <f t="shared" si="263"/>
        <v>6600</v>
      </c>
      <c r="L785" s="229">
        <f t="shared" si="264"/>
        <v>1600</v>
      </c>
      <c r="M785" s="229">
        <f t="shared" si="263"/>
        <v>5000</v>
      </c>
      <c r="N785" s="229">
        <f t="shared" si="265"/>
        <v>0</v>
      </c>
      <c r="O785" s="229">
        <f t="shared" si="263"/>
        <v>5000</v>
      </c>
      <c r="P785" s="229">
        <f t="shared" si="266"/>
        <v>0</v>
      </c>
      <c r="S785" s="229">
        <f t="shared" si="263"/>
        <v>5000</v>
      </c>
      <c r="T785" s="229">
        <f t="shared" si="263"/>
        <v>5000</v>
      </c>
      <c r="U785" s="229">
        <f t="shared" si="263"/>
        <v>5000</v>
      </c>
    </row>
    <row r="786" spans="2:21" ht="12.75" customHeight="1" x14ac:dyDescent="0.2">
      <c r="B786" s="555">
        <v>400</v>
      </c>
      <c r="C786" s="51" t="s">
        <v>574</v>
      </c>
      <c r="D786" s="52" t="s">
        <v>239</v>
      </c>
      <c r="E786" s="229">
        <f t="shared" si="267"/>
        <v>0</v>
      </c>
      <c r="F786" s="229">
        <f t="shared" si="268"/>
        <v>0</v>
      </c>
      <c r="G786" s="229">
        <f t="shared" si="268"/>
        <v>0</v>
      </c>
      <c r="H786" s="229">
        <f t="shared" si="269"/>
        <v>0</v>
      </c>
      <c r="I786" s="229" t="e">
        <f>#REF!-G786</f>
        <v>#REF!</v>
      </c>
      <c r="J786" s="229">
        <f t="shared" si="262"/>
        <v>0</v>
      </c>
      <c r="K786" s="229">
        <f t="shared" si="263"/>
        <v>0</v>
      </c>
      <c r="L786" s="229">
        <f t="shared" si="264"/>
        <v>0</v>
      </c>
      <c r="M786" s="229">
        <f t="shared" si="263"/>
        <v>0</v>
      </c>
      <c r="N786" s="229">
        <f t="shared" si="265"/>
        <v>0</v>
      </c>
      <c r="O786" s="229">
        <f t="shared" si="263"/>
        <v>0</v>
      </c>
      <c r="P786" s="229">
        <f t="shared" si="266"/>
        <v>0</v>
      </c>
      <c r="S786" s="229">
        <f t="shared" si="263"/>
        <v>0</v>
      </c>
      <c r="T786" s="229">
        <f t="shared" si="263"/>
        <v>0</v>
      </c>
      <c r="U786" s="229">
        <f t="shared" si="263"/>
        <v>0</v>
      </c>
    </row>
    <row r="787" spans="2:21" ht="12.75" customHeight="1" x14ac:dyDescent="0.2">
      <c r="B787" s="555">
        <v>500</v>
      </c>
      <c r="C787" s="51" t="s">
        <v>132</v>
      </c>
      <c r="D787" s="52" t="s">
        <v>340</v>
      </c>
      <c r="E787" s="229">
        <f t="shared" si="267"/>
        <v>4200</v>
      </c>
      <c r="F787" s="229">
        <f t="shared" si="268"/>
        <v>4200</v>
      </c>
      <c r="G787" s="229">
        <f t="shared" si="268"/>
        <v>750</v>
      </c>
      <c r="H787" s="229">
        <f t="shared" si="269"/>
        <v>2882</v>
      </c>
      <c r="I787" s="229" t="e">
        <f>#REF!-G787</f>
        <v>#REF!</v>
      </c>
      <c r="J787" s="229">
        <f t="shared" si="262"/>
        <v>2132</v>
      </c>
      <c r="K787" s="229">
        <f t="shared" si="263"/>
        <v>1000</v>
      </c>
      <c r="L787" s="229">
        <f t="shared" si="264"/>
        <v>-1882</v>
      </c>
      <c r="M787" s="229">
        <f t="shared" si="263"/>
        <v>1000</v>
      </c>
      <c r="N787" s="229">
        <f t="shared" si="265"/>
        <v>-1882</v>
      </c>
      <c r="O787" s="229">
        <f t="shared" si="263"/>
        <v>1000</v>
      </c>
      <c r="P787" s="229">
        <f t="shared" si="266"/>
        <v>-1882</v>
      </c>
      <c r="S787" s="229">
        <f t="shared" si="263"/>
        <v>2882</v>
      </c>
      <c r="T787" s="229">
        <f t="shared" si="263"/>
        <v>2882</v>
      </c>
      <c r="U787" s="229">
        <f t="shared" si="263"/>
        <v>2882</v>
      </c>
    </row>
    <row r="788" spans="2:21" ht="12.75" customHeight="1" x14ac:dyDescent="0.2">
      <c r="B788" s="555">
        <v>600</v>
      </c>
      <c r="C788" s="51" t="s">
        <v>341</v>
      </c>
      <c r="D788" s="53" t="s">
        <v>342</v>
      </c>
      <c r="E788" s="497">
        <f t="shared" si="267"/>
        <v>527585</v>
      </c>
      <c r="F788" s="497">
        <f t="shared" si="268"/>
        <v>347585</v>
      </c>
      <c r="G788" s="497">
        <f t="shared" si="268"/>
        <v>226000</v>
      </c>
      <c r="H788" s="497">
        <f t="shared" si="269"/>
        <v>334068</v>
      </c>
      <c r="I788" s="497" t="e">
        <f>#REF!-G788</f>
        <v>#REF!</v>
      </c>
      <c r="J788" s="497">
        <f t="shared" si="262"/>
        <v>108068</v>
      </c>
      <c r="K788" s="497">
        <f t="shared" si="263"/>
        <v>721000</v>
      </c>
      <c r="L788" s="497">
        <f t="shared" si="264"/>
        <v>386932</v>
      </c>
      <c r="M788" s="497">
        <f t="shared" si="263"/>
        <v>291000</v>
      </c>
      <c r="N788" s="497">
        <f t="shared" si="265"/>
        <v>-43068</v>
      </c>
      <c r="O788" s="497">
        <f t="shared" si="263"/>
        <v>366000</v>
      </c>
      <c r="P788" s="497">
        <f t="shared" si="266"/>
        <v>31932</v>
      </c>
      <c r="Q788" s="497"/>
      <c r="R788" s="497"/>
      <c r="S788" s="497">
        <f t="shared" si="263"/>
        <v>334068</v>
      </c>
      <c r="T788" s="497">
        <f t="shared" si="263"/>
        <v>334068</v>
      </c>
      <c r="U788" s="497">
        <f t="shared" si="263"/>
        <v>334068</v>
      </c>
    </row>
    <row r="789" spans="2:21" ht="12.75" customHeight="1" x14ac:dyDescent="0.2">
      <c r="C789" s="51"/>
      <c r="D789" s="48" t="s">
        <v>70</v>
      </c>
      <c r="E789" s="229">
        <f t="shared" ref="E789" si="270">SUM(E782:E788)</f>
        <v>871565</v>
      </c>
      <c r="F789" s="229">
        <f>SUM(F782:F788)</f>
        <v>891565</v>
      </c>
      <c r="G789" s="229">
        <f>SUM(G782:G788)</f>
        <v>786750</v>
      </c>
      <c r="H789" s="229">
        <f>SUM(H782:H788)</f>
        <v>1050666</v>
      </c>
      <c r="I789" s="229" t="e">
        <f>#REF!-G789</f>
        <v>#REF!</v>
      </c>
      <c r="J789" s="229">
        <f t="shared" si="262"/>
        <v>263916</v>
      </c>
      <c r="K789" s="229" t="e">
        <f>SUM(K782:K788)</f>
        <v>#REF!</v>
      </c>
      <c r="L789" s="229" t="e">
        <f t="shared" si="264"/>
        <v>#REF!</v>
      </c>
      <c r="M789" s="229" t="e">
        <f>SUM(M782:M788)</f>
        <v>#REF!</v>
      </c>
      <c r="N789" s="229" t="e">
        <f t="shared" si="265"/>
        <v>#REF!</v>
      </c>
      <c r="O789" s="229">
        <f>SUM(O782:O788)</f>
        <v>1059020</v>
      </c>
      <c r="P789" s="229">
        <f t="shared" si="266"/>
        <v>8354</v>
      </c>
      <c r="S789" s="229" t="e">
        <f>SUM(S782:S788)</f>
        <v>#REF!</v>
      </c>
      <c r="T789" s="229" t="e">
        <f>SUM(T782:T788)</f>
        <v>#REF!</v>
      </c>
      <c r="U789" s="229" t="e">
        <f>SUM(U782:U788)</f>
        <v>#REF!</v>
      </c>
    </row>
    <row r="790" spans="2:21" ht="12.75" customHeight="1" x14ac:dyDescent="0.2">
      <c r="C790" s="51"/>
      <c r="I790" s="530" t="e">
        <f>I789/G789</f>
        <v>#REF!</v>
      </c>
      <c r="J790" s="536">
        <f>J789/G789</f>
        <v>0.33545090562440422</v>
      </c>
      <c r="L790" s="530" t="e">
        <f>L789/#REF!</f>
        <v>#REF!</v>
      </c>
      <c r="M790" s="549" t="e">
        <f>(M789-H789)/H789</f>
        <v>#REF!</v>
      </c>
      <c r="N790" s="530" t="e">
        <f>N789/I789</f>
        <v>#REF!</v>
      </c>
      <c r="P790" s="565">
        <f>P789/H789</f>
        <v>7.9511471771238438E-3</v>
      </c>
      <c r="Q790" s="530"/>
      <c r="R790" s="530"/>
    </row>
    <row r="791" spans="2:21" ht="39.950000000000003" customHeight="1" x14ac:dyDescent="0.2">
      <c r="C791" s="51"/>
    </row>
    <row r="792" spans="2:21" ht="15.75" customHeight="1" x14ac:dyDescent="0.2">
      <c r="C792" s="51"/>
      <c r="D792" s="391" t="s">
        <v>123</v>
      </c>
      <c r="E792" s="507" t="s">
        <v>784</v>
      </c>
      <c r="F792" s="507" t="s">
        <v>783</v>
      </c>
      <c r="G792" s="507" t="s">
        <v>1035</v>
      </c>
      <c r="H792" s="507" t="s">
        <v>1130</v>
      </c>
      <c r="I792" s="389"/>
      <c r="J792" s="389"/>
      <c r="K792" s="544" t="s">
        <v>1220</v>
      </c>
      <c r="L792" s="389"/>
      <c r="M792" s="544" t="s">
        <v>1220</v>
      </c>
      <c r="N792" s="389"/>
      <c r="O792" s="544" t="s">
        <v>1220</v>
      </c>
      <c r="P792" s="389"/>
      <c r="Q792" s="389"/>
      <c r="R792" s="389"/>
      <c r="S792" s="506" t="s">
        <v>1130</v>
      </c>
      <c r="T792" s="506" t="s">
        <v>1130</v>
      </c>
      <c r="U792" s="506" t="s">
        <v>1130</v>
      </c>
    </row>
    <row r="793" spans="2:21" ht="27.75" customHeight="1" x14ac:dyDescent="0.25">
      <c r="B793" s="5"/>
      <c r="C793" s="5"/>
      <c r="D793" s="561" t="s">
        <v>577</v>
      </c>
      <c r="E793" s="507" t="s">
        <v>412</v>
      </c>
      <c r="F793" s="507" t="s">
        <v>412</v>
      </c>
      <c r="G793" s="507" t="s">
        <v>412</v>
      </c>
      <c r="H793" s="507" t="s">
        <v>412</v>
      </c>
      <c r="I793" s="389"/>
      <c r="J793" s="389"/>
      <c r="K793" s="541" t="s">
        <v>472</v>
      </c>
      <c r="L793" s="389"/>
      <c r="M793" s="541" t="s">
        <v>472</v>
      </c>
      <c r="N793" s="389"/>
      <c r="O793" s="541" t="s">
        <v>1456</v>
      </c>
      <c r="P793" s="389"/>
      <c r="Q793" s="389"/>
      <c r="R793" s="389"/>
      <c r="S793" s="508" t="s">
        <v>412</v>
      </c>
      <c r="T793" s="508" t="s">
        <v>412</v>
      </c>
      <c r="U793" s="508" t="s">
        <v>412</v>
      </c>
    </row>
    <row r="794" spans="2:21" ht="20.25" customHeight="1" x14ac:dyDescent="0.2">
      <c r="B794" s="5"/>
      <c r="C794" s="5"/>
      <c r="D794" s="563" t="s">
        <v>324</v>
      </c>
      <c r="E794" s="388">
        <v>6</v>
      </c>
      <c r="F794" s="389">
        <v>6</v>
      </c>
      <c r="G794" s="389">
        <v>6</v>
      </c>
      <c r="H794" s="389">
        <f>'102'!R637</f>
        <v>6</v>
      </c>
      <c r="I794" s="389"/>
      <c r="J794" s="389"/>
      <c r="K794" s="389" t="e">
        <f>'102'!#REF!</f>
        <v>#REF!</v>
      </c>
      <c r="L794" s="389"/>
      <c r="M794" s="389" t="e">
        <f>'102'!#REF!</f>
        <v>#REF!</v>
      </c>
      <c r="N794" s="389"/>
      <c r="O794" s="389">
        <f>'102'!Z637</f>
        <v>6</v>
      </c>
      <c r="P794" s="389"/>
      <c r="Q794" s="389"/>
      <c r="R794" s="389"/>
      <c r="S794" s="393" t="e">
        <f>'102'!#REF!</f>
        <v>#REF!</v>
      </c>
      <c r="T794" s="393" t="e">
        <f>'102'!#REF!</f>
        <v>#REF!</v>
      </c>
      <c r="U794" s="393" t="e">
        <f>'102'!#REF!</f>
        <v>#REF!</v>
      </c>
    </row>
    <row r="795" spans="2:21" ht="20.25" customHeight="1" x14ac:dyDescent="0.2">
      <c r="B795" s="5"/>
      <c r="C795" s="5"/>
      <c r="D795" s="563" t="s">
        <v>164</v>
      </c>
      <c r="E795" s="388">
        <v>0</v>
      </c>
      <c r="F795" s="389">
        <v>0</v>
      </c>
      <c r="G795" s="389">
        <v>0</v>
      </c>
      <c r="H795" s="389">
        <v>0</v>
      </c>
      <c r="I795" s="389"/>
      <c r="J795" s="389"/>
      <c r="K795" s="389">
        <v>0</v>
      </c>
      <c r="L795" s="389"/>
      <c r="M795" s="389">
        <v>0</v>
      </c>
      <c r="N795" s="389"/>
      <c r="O795" s="389">
        <v>0</v>
      </c>
      <c r="P795" s="389"/>
      <c r="Q795" s="389"/>
      <c r="R795" s="389"/>
      <c r="S795" s="393">
        <v>0</v>
      </c>
      <c r="T795" s="393">
        <v>0</v>
      </c>
      <c r="U795" s="393">
        <v>0</v>
      </c>
    </row>
    <row r="796" spans="2:21" ht="12.75" customHeight="1" x14ac:dyDescent="0.2">
      <c r="B796" s="5"/>
      <c r="C796" s="5"/>
      <c r="D796" s="563" t="s">
        <v>624</v>
      </c>
      <c r="E796" s="388">
        <v>0</v>
      </c>
      <c r="F796" s="389">
        <v>0</v>
      </c>
      <c r="G796" s="389">
        <v>0</v>
      </c>
      <c r="H796" s="389">
        <v>100000</v>
      </c>
      <c r="I796" s="389"/>
      <c r="J796" s="389"/>
      <c r="K796" s="389">
        <v>100000</v>
      </c>
      <c r="L796" s="389"/>
      <c r="M796" s="389">
        <v>100000</v>
      </c>
      <c r="N796" s="389"/>
      <c r="O796" s="389">
        <v>0</v>
      </c>
      <c r="P796" s="389"/>
      <c r="Q796" s="389"/>
      <c r="R796" s="389"/>
      <c r="S796" s="393">
        <v>100000</v>
      </c>
      <c r="T796" s="393">
        <v>100000</v>
      </c>
      <c r="U796" s="393">
        <v>100000</v>
      </c>
    </row>
    <row r="797" spans="2:21" ht="12.75" customHeight="1" x14ac:dyDescent="0.2">
      <c r="B797" s="5"/>
      <c r="C797" s="5"/>
      <c r="D797" s="391"/>
      <c r="E797" s="388"/>
      <c r="F797" s="388"/>
      <c r="G797" s="388"/>
      <c r="H797" s="388"/>
      <c r="I797" s="389"/>
      <c r="J797" s="389"/>
      <c r="K797" s="388"/>
      <c r="L797" s="389"/>
      <c r="M797" s="388"/>
      <c r="N797" s="389"/>
      <c r="O797" s="388"/>
      <c r="P797" s="389"/>
      <c r="Q797" s="389"/>
      <c r="R797" s="389"/>
      <c r="S797" s="392"/>
      <c r="T797" s="392"/>
      <c r="U797" s="392"/>
    </row>
    <row r="798" spans="2:21" ht="12.75" customHeight="1" x14ac:dyDescent="0.25">
      <c r="B798" s="5"/>
      <c r="C798" s="5"/>
      <c r="D798" s="562" t="s">
        <v>625</v>
      </c>
      <c r="E798" s="388"/>
      <c r="F798" s="388"/>
      <c r="G798" s="388"/>
      <c r="H798" s="388"/>
      <c r="I798" s="389"/>
      <c r="J798" s="389"/>
      <c r="K798" s="388"/>
      <c r="L798" s="389"/>
      <c r="M798" s="388"/>
      <c r="N798" s="389"/>
      <c r="O798" s="388"/>
      <c r="P798" s="389"/>
      <c r="Q798" s="389"/>
      <c r="R798" s="389"/>
      <c r="S798" s="392"/>
      <c r="T798" s="392"/>
      <c r="U798" s="392"/>
    </row>
    <row r="799" spans="2:21" ht="41.25" customHeight="1" x14ac:dyDescent="0.2">
      <c r="B799" s="5"/>
      <c r="C799" s="5"/>
      <c r="D799" s="638" t="s">
        <v>1520</v>
      </c>
      <c r="E799" s="638"/>
      <c r="F799" s="638"/>
      <c r="G799" s="638"/>
      <c r="H799" s="638"/>
      <c r="I799" s="638"/>
      <c r="J799" s="638"/>
      <c r="K799" s="638"/>
      <c r="L799" s="638"/>
      <c r="M799" s="638"/>
      <c r="N799" s="638"/>
      <c r="O799" s="638"/>
      <c r="P799" s="388"/>
      <c r="Q799" s="388"/>
      <c r="R799" s="388"/>
      <c r="S799" s="5"/>
      <c r="T799" s="5"/>
      <c r="U799" s="5"/>
    </row>
    <row r="800" spans="2:21" ht="15.75" customHeight="1" x14ac:dyDescent="0.2">
      <c r="B800" s="5"/>
      <c r="C800" s="5"/>
      <c r="D800" s="69"/>
      <c r="E800" s="228"/>
      <c r="F800" s="228"/>
      <c r="G800" s="228"/>
      <c r="H800" s="228"/>
      <c r="K800" s="228"/>
      <c r="M800" s="228"/>
      <c r="O800" s="228"/>
      <c r="S800" s="228"/>
      <c r="T800" s="228"/>
      <c r="U800" s="228"/>
    </row>
    <row r="801" spans="1:21" ht="15" customHeight="1" x14ac:dyDescent="0.2">
      <c r="B801" s="5"/>
      <c r="C801" s="5"/>
      <c r="D801" s="5"/>
      <c r="E801" s="228"/>
      <c r="F801" s="228"/>
      <c r="G801" s="228"/>
      <c r="H801" s="228"/>
      <c r="K801" s="228"/>
      <c r="M801" s="228"/>
      <c r="O801" s="228"/>
      <c r="S801" s="228"/>
      <c r="T801" s="228"/>
      <c r="U801" s="228"/>
    </row>
    <row r="802" spans="1:21" ht="16.5" customHeight="1" x14ac:dyDescent="0.25">
      <c r="C802" s="77" t="s">
        <v>179</v>
      </c>
      <c r="E802" s="378"/>
      <c r="F802" s="378"/>
      <c r="G802" s="378"/>
      <c r="H802" s="378"/>
      <c r="K802" s="378"/>
      <c r="M802" s="378"/>
      <c r="O802" s="378"/>
      <c r="S802" s="378"/>
      <c r="T802" s="378"/>
      <c r="U802" s="378"/>
    </row>
    <row r="803" spans="1:21" ht="12.75" customHeight="1" x14ac:dyDescent="0.2">
      <c r="C803" s="51"/>
      <c r="E803" s="378"/>
      <c r="F803" s="378"/>
      <c r="G803" s="378"/>
      <c r="H803" s="378"/>
      <c r="K803" s="378"/>
      <c r="M803" s="378"/>
      <c r="O803" s="378"/>
      <c r="S803" s="378"/>
      <c r="T803" s="378"/>
      <c r="U803" s="378"/>
    </row>
    <row r="804" spans="1:21" ht="12.75" customHeight="1" x14ac:dyDescent="0.2">
      <c r="C804" s="73" t="s">
        <v>449</v>
      </c>
      <c r="D804" s="72"/>
      <c r="E804" s="378"/>
      <c r="F804" s="378"/>
      <c r="G804" s="378"/>
      <c r="H804" s="378"/>
      <c r="K804" s="378"/>
      <c r="M804" s="378"/>
      <c r="O804" s="378"/>
      <c r="S804" s="378"/>
      <c r="T804" s="378"/>
      <c r="U804" s="378"/>
    </row>
    <row r="805" spans="1:21" ht="13.5" customHeight="1" x14ac:dyDescent="0.2">
      <c r="A805" s="5">
        <v>12001010</v>
      </c>
      <c r="B805" s="555">
        <v>100</v>
      </c>
      <c r="C805" s="80">
        <v>50110</v>
      </c>
      <c r="D805" s="52" t="s">
        <v>36</v>
      </c>
      <c r="E805" s="229">
        <f>'102'!H701</f>
        <v>3010163</v>
      </c>
      <c r="F805" s="229">
        <f>'102'!K701</f>
        <v>2999893</v>
      </c>
      <c r="G805" s="229">
        <f>'102'!N701</f>
        <v>3118352</v>
      </c>
      <c r="H805" s="229">
        <f>'102'!R701</f>
        <v>3282032</v>
      </c>
      <c r="I805" s="229" t="e">
        <f>#REF!-G805</f>
        <v>#REF!</v>
      </c>
      <c r="J805" s="229">
        <f t="shared" ref="J805:J814" si="271">H805-G805</f>
        <v>163680</v>
      </c>
      <c r="K805" s="229" t="e">
        <f>'102'!#REF!</f>
        <v>#REF!</v>
      </c>
      <c r="L805" s="229" t="e">
        <f t="shared" ref="L805:L814" si="272">K805-H805</f>
        <v>#REF!</v>
      </c>
      <c r="M805" s="229" t="e">
        <f>'102'!#REF!</f>
        <v>#REF!</v>
      </c>
      <c r="N805" s="229" t="e">
        <f t="shared" ref="N805:N814" si="273">M805-H805</f>
        <v>#REF!</v>
      </c>
      <c r="O805" s="229">
        <f>'102'!Z701</f>
        <v>3165392</v>
      </c>
      <c r="P805" s="229">
        <f t="shared" ref="P805:P814" si="274">O805-H805</f>
        <v>-116640</v>
      </c>
      <c r="S805" s="229" t="e">
        <f>'102'!#REF!</f>
        <v>#REF!</v>
      </c>
      <c r="T805" s="229" t="e">
        <f>'102'!#REF!</f>
        <v>#REF!</v>
      </c>
      <c r="U805" s="229" t="e">
        <f>'102'!#REF!</f>
        <v>#REF!</v>
      </c>
    </row>
    <row r="806" spans="1:21" ht="12.75" customHeight="1" x14ac:dyDescent="0.2">
      <c r="A806" s="5">
        <v>12001010</v>
      </c>
      <c r="B806" s="555">
        <v>101</v>
      </c>
      <c r="C806" s="80">
        <v>50130</v>
      </c>
      <c r="D806" s="52" t="s">
        <v>37</v>
      </c>
      <c r="E806" s="378">
        <v>250000</v>
      </c>
      <c r="F806" s="378">
        <v>250000</v>
      </c>
      <c r="G806" s="378">
        <v>250000</v>
      </c>
      <c r="H806" s="378">
        <v>250000</v>
      </c>
      <c r="I806" s="229" t="e">
        <f>#REF!-G806</f>
        <v>#REF!</v>
      </c>
      <c r="J806" s="229">
        <f t="shared" si="271"/>
        <v>0</v>
      </c>
      <c r="K806" s="378">
        <v>250000</v>
      </c>
      <c r="L806" s="229">
        <f t="shared" si="272"/>
        <v>0</v>
      </c>
      <c r="M806" s="378">
        <v>250000</v>
      </c>
      <c r="N806" s="229">
        <f t="shared" si="273"/>
        <v>0</v>
      </c>
      <c r="O806" s="378">
        <v>250000</v>
      </c>
      <c r="P806" s="229">
        <f t="shared" si="274"/>
        <v>0</v>
      </c>
      <c r="S806" s="378">
        <v>250000</v>
      </c>
      <c r="T806" s="378">
        <v>250000</v>
      </c>
      <c r="U806" s="378">
        <v>250000</v>
      </c>
    </row>
    <row r="807" spans="1:21" ht="12.75" customHeight="1" x14ac:dyDescent="0.2">
      <c r="A807" s="5">
        <v>12001010</v>
      </c>
      <c r="B807" s="555">
        <v>100</v>
      </c>
      <c r="C807" s="80">
        <v>50132</v>
      </c>
      <c r="D807" s="52" t="s">
        <v>426</v>
      </c>
      <c r="E807" s="378">
        <v>48500</v>
      </c>
      <c r="F807" s="378">
        <v>48500</v>
      </c>
      <c r="G807" s="378">
        <v>48500</v>
      </c>
      <c r="H807" s="378">
        <v>48500</v>
      </c>
      <c r="I807" s="229" t="e">
        <f>#REF!-G807</f>
        <v>#REF!</v>
      </c>
      <c r="J807" s="229">
        <f t="shared" si="271"/>
        <v>0</v>
      </c>
      <c r="K807" s="378">
        <v>48500</v>
      </c>
      <c r="L807" s="229">
        <f t="shared" si="272"/>
        <v>0</v>
      </c>
      <c r="M807" s="378">
        <v>48500</v>
      </c>
      <c r="N807" s="229">
        <f t="shared" si="273"/>
        <v>0</v>
      </c>
      <c r="O807" s="378">
        <v>48500</v>
      </c>
      <c r="P807" s="229">
        <f t="shared" si="274"/>
        <v>0</v>
      </c>
      <c r="S807" s="378">
        <v>48500</v>
      </c>
      <c r="T807" s="378">
        <v>48500</v>
      </c>
      <c r="U807" s="378">
        <v>48500</v>
      </c>
    </row>
    <row r="808" spans="1:21" ht="12.75" customHeight="1" x14ac:dyDescent="0.2">
      <c r="A808" s="5">
        <v>12001010</v>
      </c>
      <c r="B808" s="555">
        <v>200</v>
      </c>
      <c r="C808" s="80">
        <v>52260</v>
      </c>
      <c r="D808" s="52" t="s">
        <v>148</v>
      </c>
      <c r="E808" s="378">
        <v>78000</v>
      </c>
      <c r="F808" s="378">
        <v>78000</v>
      </c>
      <c r="G808" s="378">
        <v>78000</v>
      </c>
      <c r="H808" s="378">
        <v>0</v>
      </c>
      <c r="I808" s="229" t="e">
        <f>#REF!-G808</f>
        <v>#REF!</v>
      </c>
      <c r="J808" s="229">
        <f t="shared" si="271"/>
        <v>-78000</v>
      </c>
      <c r="K808" s="378">
        <v>0</v>
      </c>
      <c r="L808" s="229">
        <f t="shared" si="272"/>
        <v>0</v>
      </c>
      <c r="M808" s="378">
        <v>0</v>
      </c>
      <c r="N808" s="229">
        <f t="shared" si="273"/>
        <v>0</v>
      </c>
      <c r="O808" s="378">
        <v>0</v>
      </c>
      <c r="P808" s="229">
        <f t="shared" si="274"/>
        <v>0</v>
      </c>
      <c r="S808" s="378">
        <v>0</v>
      </c>
      <c r="T808" s="378">
        <v>0</v>
      </c>
      <c r="U808" s="378">
        <v>0</v>
      </c>
    </row>
    <row r="809" spans="1:21" ht="12.75" customHeight="1" x14ac:dyDescent="0.2">
      <c r="A809" s="5">
        <v>12001010</v>
      </c>
      <c r="B809" s="555">
        <v>400</v>
      </c>
      <c r="C809" s="80">
        <v>54482</v>
      </c>
      <c r="D809" s="52" t="s">
        <v>538</v>
      </c>
      <c r="E809" s="378">
        <v>0</v>
      </c>
      <c r="F809" s="378">
        <v>0</v>
      </c>
      <c r="G809" s="378">
        <v>0</v>
      </c>
      <c r="H809" s="378">
        <v>0</v>
      </c>
      <c r="I809" s="229" t="e">
        <f>#REF!-G809</f>
        <v>#REF!</v>
      </c>
      <c r="J809" s="229">
        <f t="shared" si="271"/>
        <v>0</v>
      </c>
      <c r="K809" s="378">
        <v>0</v>
      </c>
      <c r="L809" s="229">
        <f t="shared" si="272"/>
        <v>0</v>
      </c>
      <c r="M809" s="378">
        <v>0</v>
      </c>
      <c r="N809" s="229">
        <f t="shared" si="273"/>
        <v>0</v>
      </c>
      <c r="O809" s="378">
        <v>0</v>
      </c>
      <c r="P809" s="229">
        <f t="shared" si="274"/>
        <v>0</v>
      </c>
      <c r="S809" s="378">
        <v>0</v>
      </c>
      <c r="T809" s="378">
        <v>0</v>
      </c>
      <c r="U809" s="378">
        <v>0</v>
      </c>
    </row>
    <row r="810" spans="1:21" ht="12.75" customHeight="1" x14ac:dyDescent="0.2">
      <c r="A810" s="5">
        <v>12001010</v>
      </c>
      <c r="B810" s="555">
        <v>500</v>
      </c>
      <c r="C810" s="42">
        <v>55520</v>
      </c>
      <c r="D810" s="43" t="s">
        <v>431</v>
      </c>
      <c r="E810" s="378"/>
      <c r="F810" s="378"/>
      <c r="G810" s="378"/>
      <c r="H810" s="378"/>
      <c r="I810" s="229" t="e">
        <f>#REF!-G810</f>
        <v>#REF!</v>
      </c>
      <c r="J810" s="229">
        <f t="shared" si="271"/>
        <v>0</v>
      </c>
      <c r="K810" s="378"/>
      <c r="L810" s="229">
        <f t="shared" si="272"/>
        <v>0</v>
      </c>
      <c r="M810" s="378"/>
      <c r="N810" s="229">
        <f t="shared" si="273"/>
        <v>0</v>
      </c>
      <c r="O810" s="378"/>
      <c r="P810" s="229">
        <f t="shared" si="274"/>
        <v>0</v>
      </c>
      <c r="S810" s="378"/>
      <c r="T810" s="378"/>
      <c r="U810" s="378"/>
    </row>
    <row r="811" spans="1:21" ht="12.75" customHeight="1" x14ac:dyDescent="0.2">
      <c r="A811" s="5">
        <v>12001010</v>
      </c>
      <c r="B811" s="555">
        <v>600</v>
      </c>
      <c r="C811" s="71">
        <v>56623</v>
      </c>
      <c r="D811" s="43" t="s">
        <v>271</v>
      </c>
      <c r="E811" s="378"/>
      <c r="F811" s="378"/>
      <c r="G811" s="378"/>
      <c r="H811" s="378"/>
      <c r="I811" s="229" t="e">
        <f>#REF!-G811</f>
        <v>#REF!</v>
      </c>
      <c r="J811" s="229">
        <f t="shared" si="271"/>
        <v>0</v>
      </c>
      <c r="K811" s="378"/>
      <c r="L811" s="229">
        <f t="shared" si="272"/>
        <v>0</v>
      </c>
      <c r="M811" s="378"/>
      <c r="N811" s="229">
        <f t="shared" si="273"/>
        <v>0</v>
      </c>
      <c r="O811" s="378"/>
      <c r="P811" s="229">
        <f t="shared" si="274"/>
        <v>0</v>
      </c>
      <c r="S811" s="378"/>
      <c r="T811" s="378"/>
      <c r="U811" s="378"/>
    </row>
    <row r="812" spans="1:21" ht="12.75" customHeight="1" x14ac:dyDescent="0.2">
      <c r="A812" s="5">
        <v>12001010</v>
      </c>
      <c r="B812" s="555">
        <v>600</v>
      </c>
      <c r="C812" s="42">
        <v>56655</v>
      </c>
      <c r="D812" s="43" t="s">
        <v>264</v>
      </c>
      <c r="E812" s="378">
        <v>0</v>
      </c>
      <c r="F812" s="378">
        <v>0</v>
      </c>
      <c r="G812" s="378">
        <v>0</v>
      </c>
      <c r="H812" s="378">
        <v>0</v>
      </c>
      <c r="I812" s="229" t="e">
        <f>#REF!-G812</f>
        <v>#REF!</v>
      </c>
      <c r="J812" s="229">
        <f t="shared" si="271"/>
        <v>0</v>
      </c>
      <c r="K812" s="378">
        <v>0</v>
      </c>
      <c r="L812" s="229">
        <f t="shared" si="272"/>
        <v>0</v>
      </c>
      <c r="M812" s="378">
        <v>0</v>
      </c>
      <c r="N812" s="229">
        <f t="shared" si="273"/>
        <v>0</v>
      </c>
      <c r="O812" s="378">
        <v>0</v>
      </c>
      <c r="P812" s="229">
        <f t="shared" si="274"/>
        <v>0</v>
      </c>
      <c r="S812" s="378">
        <v>0</v>
      </c>
      <c r="T812" s="378">
        <v>0</v>
      </c>
      <c r="U812" s="378">
        <v>0</v>
      </c>
    </row>
    <row r="813" spans="1:21" ht="12.75" customHeight="1" x14ac:dyDescent="0.2">
      <c r="A813" s="5">
        <v>12001010</v>
      </c>
      <c r="B813" s="154">
        <v>600</v>
      </c>
      <c r="C813" s="42">
        <v>56694</v>
      </c>
      <c r="D813" s="45" t="s">
        <v>376</v>
      </c>
      <c r="E813" s="496">
        <v>3000</v>
      </c>
      <c r="F813" s="496">
        <v>3000</v>
      </c>
      <c r="G813" s="496">
        <v>3000</v>
      </c>
      <c r="H813" s="496">
        <v>3000</v>
      </c>
      <c r="I813" s="497" t="e">
        <f>#REF!-G813</f>
        <v>#REF!</v>
      </c>
      <c r="J813" s="497">
        <f t="shared" si="271"/>
        <v>0</v>
      </c>
      <c r="K813" s="496">
        <v>3000</v>
      </c>
      <c r="L813" s="497">
        <f t="shared" si="272"/>
        <v>0</v>
      </c>
      <c r="M813" s="496">
        <v>3000</v>
      </c>
      <c r="N813" s="497">
        <f t="shared" si="273"/>
        <v>0</v>
      </c>
      <c r="O813" s="496">
        <v>3000</v>
      </c>
      <c r="P813" s="497">
        <f t="shared" si="274"/>
        <v>0</v>
      </c>
      <c r="Q813" s="497"/>
      <c r="R813" s="497"/>
      <c r="S813" s="496">
        <v>3000</v>
      </c>
      <c r="T813" s="496">
        <v>3000</v>
      </c>
      <c r="U813" s="496">
        <v>3000</v>
      </c>
    </row>
    <row r="814" spans="1:21" ht="12.75" customHeight="1" x14ac:dyDescent="0.2">
      <c r="C814" s="42"/>
      <c r="D814" s="43"/>
      <c r="E814" s="378">
        <f t="shared" ref="E814" si="275">SUM(E805:E813)</f>
        <v>3389663</v>
      </c>
      <c r="F814" s="378">
        <f>SUM(F805:F813)</f>
        <v>3379393</v>
      </c>
      <c r="G814" s="378">
        <f>SUM(G805:G813)</f>
        <v>3497852</v>
      </c>
      <c r="H814" s="378">
        <f>SUM(H805:H813)</f>
        <v>3583532</v>
      </c>
      <c r="I814" s="229" t="e">
        <f>#REF!-G814</f>
        <v>#REF!</v>
      </c>
      <c r="J814" s="229">
        <f t="shared" si="271"/>
        <v>85680</v>
      </c>
      <c r="K814" s="378" t="e">
        <f>SUM(K805:K813)</f>
        <v>#REF!</v>
      </c>
      <c r="L814" s="229" t="e">
        <f t="shared" si="272"/>
        <v>#REF!</v>
      </c>
      <c r="M814" s="378" t="e">
        <f>SUM(M805:M813)</f>
        <v>#REF!</v>
      </c>
      <c r="N814" s="229" t="e">
        <f t="shared" si="273"/>
        <v>#REF!</v>
      </c>
      <c r="O814" s="378">
        <f>SUM(O805:O813)</f>
        <v>3466892</v>
      </c>
      <c r="P814" s="229">
        <f t="shared" si="274"/>
        <v>-116640</v>
      </c>
      <c r="S814" s="378" t="e">
        <f>SUM(S805:S813)</f>
        <v>#REF!</v>
      </c>
      <c r="T814" s="378" t="e">
        <f>SUM(T805:T813)</f>
        <v>#REF!</v>
      </c>
      <c r="U814" s="378" t="e">
        <f>SUM(U805:U813)</f>
        <v>#REF!</v>
      </c>
    </row>
    <row r="815" spans="1:21" ht="12.75" customHeight="1" x14ac:dyDescent="0.2">
      <c r="C815" s="51"/>
      <c r="E815" s="378"/>
      <c r="F815" s="378"/>
      <c r="G815" s="378"/>
      <c r="H815" s="378"/>
      <c r="K815" s="378"/>
      <c r="M815" s="378"/>
      <c r="O815" s="378"/>
      <c r="S815" s="378"/>
      <c r="T815" s="378"/>
      <c r="U815" s="378"/>
    </row>
    <row r="816" spans="1:21" ht="12.75" customHeight="1" x14ac:dyDescent="0.2">
      <c r="C816" s="41" t="s">
        <v>315</v>
      </c>
      <c r="E816" s="378"/>
      <c r="F816" s="378"/>
      <c r="G816" s="378"/>
      <c r="H816" s="378"/>
      <c r="K816" s="378"/>
      <c r="M816" s="378"/>
      <c r="O816" s="378"/>
      <c r="S816" s="378"/>
      <c r="T816" s="378"/>
      <c r="U816" s="378"/>
    </row>
    <row r="817" spans="2:21" ht="12.75" customHeight="1" x14ac:dyDescent="0.2">
      <c r="C817" s="50" t="s">
        <v>316</v>
      </c>
      <c r="E817" s="378"/>
      <c r="F817" s="378"/>
      <c r="G817" s="378"/>
      <c r="H817" s="378"/>
      <c r="K817" s="378"/>
      <c r="M817" s="378"/>
      <c r="O817" s="378"/>
      <c r="S817" s="378"/>
      <c r="T817" s="378"/>
      <c r="U817" s="378"/>
    </row>
    <row r="818" spans="2:21" ht="12.75" customHeight="1" x14ac:dyDescent="0.2">
      <c r="B818" s="555">
        <v>100</v>
      </c>
      <c r="C818" s="51" t="s">
        <v>317</v>
      </c>
      <c r="D818" s="52" t="s">
        <v>339</v>
      </c>
      <c r="E818" s="378">
        <f t="shared" ref="E818:H818" si="276">SUMIF($B$805:$B$813,$B818,E$805:E$813)</f>
        <v>3058663</v>
      </c>
      <c r="F818" s="378">
        <f t="shared" si="276"/>
        <v>3048393</v>
      </c>
      <c r="G818" s="378">
        <f t="shared" si="276"/>
        <v>3166852</v>
      </c>
      <c r="H818" s="378">
        <f t="shared" si="276"/>
        <v>3330532</v>
      </c>
      <c r="I818" s="229" t="e">
        <f>#REF!-G818</f>
        <v>#REF!</v>
      </c>
      <c r="J818" s="229">
        <f t="shared" ref="J818:J825" si="277">H818-G818</f>
        <v>163680</v>
      </c>
      <c r="K818" s="378" t="e">
        <f t="shared" ref="K818:U824" si="278">SUMIF($B$805:$B$813,$B818,K$805:K$813)</f>
        <v>#REF!</v>
      </c>
      <c r="L818" s="229" t="e">
        <f t="shared" ref="L818:L825" si="279">K818-H818</f>
        <v>#REF!</v>
      </c>
      <c r="M818" s="378" t="e">
        <f t="shared" si="278"/>
        <v>#REF!</v>
      </c>
      <c r="N818" s="229" t="e">
        <f t="shared" ref="N818:N825" si="280">M818-H818</f>
        <v>#REF!</v>
      </c>
      <c r="O818" s="378">
        <f t="shared" si="278"/>
        <v>3213892</v>
      </c>
      <c r="P818" s="229">
        <f t="shared" ref="P818:P825" si="281">O818-H818</f>
        <v>-116640</v>
      </c>
      <c r="S818" s="378" t="e">
        <f t="shared" si="278"/>
        <v>#REF!</v>
      </c>
      <c r="T818" s="378" t="e">
        <f t="shared" si="278"/>
        <v>#REF!</v>
      </c>
      <c r="U818" s="378" t="e">
        <f t="shared" si="278"/>
        <v>#REF!</v>
      </c>
    </row>
    <row r="819" spans="2:21" ht="12.75" customHeight="1" x14ac:dyDescent="0.2">
      <c r="B819" s="555">
        <v>101</v>
      </c>
      <c r="C819" s="51">
        <v>50130</v>
      </c>
      <c r="D819" s="52" t="s">
        <v>37</v>
      </c>
      <c r="E819" s="378">
        <f t="shared" ref="E819:H824" si="282">SUMIF($B$805:$B$813,$B819,E$805:E$813)</f>
        <v>250000</v>
      </c>
      <c r="F819" s="378">
        <f t="shared" si="282"/>
        <v>250000</v>
      </c>
      <c r="G819" s="378">
        <f t="shared" si="282"/>
        <v>250000</v>
      </c>
      <c r="H819" s="378">
        <f t="shared" si="282"/>
        <v>250000</v>
      </c>
      <c r="I819" s="229" t="e">
        <f>#REF!-G819</f>
        <v>#REF!</v>
      </c>
      <c r="J819" s="229">
        <f t="shared" si="277"/>
        <v>0</v>
      </c>
      <c r="K819" s="378">
        <f t="shared" si="278"/>
        <v>250000</v>
      </c>
      <c r="L819" s="229">
        <f t="shared" si="279"/>
        <v>0</v>
      </c>
      <c r="M819" s="378">
        <f t="shared" si="278"/>
        <v>250000</v>
      </c>
      <c r="N819" s="229">
        <f t="shared" si="280"/>
        <v>0</v>
      </c>
      <c r="O819" s="378">
        <f t="shared" si="278"/>
        <v>250000</v>
      </c>
      <c r="P819" s="229">
        <f t="shared" si="281"/>
        <v>0</v>
      </c>
      <c r="S819" s="378">
        <f t="shared" si="278"/>
        <v>250000</v>
      </c>
      <c r="T819" s="378">
        <f t="shared" si="278"/>
        <v>250000</v>
      </c>
      <c r="U819" s="378">
        <f t="shared" si="278"/>
        <v>250000</v>
      </c>
    </row>
    <row r="820" spans="2:21" ht="12.75" customHeight="1" x14ac:dyDescent="0.2">
      <c r="B820" s="555">
        <v>200</v>
      </c>
      <c r="C820" s="51">
        <v>52000</v>
      </c>
      <c r="D820" s="52" t="s">
        <v>373</v>
      </c>
      <c r="E820" s="378">
        <f t="shared" si="282"/>
        <v>78000</v>
      </c>
      <c r="F820" s="378">
        <f t="shared" si="282"/>
        <v>78000</v>
      </c>
      <c r="G820" s="378">
        <f t="shared" si="282"/>
        <v>78000</v>
      </c>
      <c r="H820" s="378">
        <f t="shared" si="282"/>
        <v>0</v>
      </c>
      <c r="I820" s="229" t="e">
        <f>#REF!-G820</f>
        <v>#REF!</v>
      </c>
      <c r="J820" s="229">
        <f t="shared" si="277"/>
        <v>-78000</v>
      </c>
      <c r="K820" s="378">
        <f t="shared" si="278"/>
        <v>0</v>
      </c>
      <c r="L820" s="229">
        <f t="shared" si="279"/>
        <v>0</v>
      </c>
      <c r="M820" s="378">
        <f t="shared" si="278"/>
        <v>0</v>
      </c>
      <c r="N820" s="229">
        <f t="shared" si="280"/>
        <v>0</v>
      </c>
      <c r="O820" s="378">
        <f t="shared" si="278"/>
        <v>0</v>
      </c>
      <c r="P820" s="229">
        <f t="shared" si="281"/>
        <v>0</v>
      </c>
      <c r="S820" s="378">
        <f t="shared" si="278"/>
        <v>0</v>
      </c>
      <c r="T820" s="378">
        <f t="shared" si="278"/>
        <v>0</v>
      </c>
      <c r="U820" s="378">
        <f t="shared" si="278"/>
        <v>0</v>
      </c>
    </row>
    <row r="821" spans="2:21" ht="12.75" customHeight="1" x14ac:dyDescent="0.2">
      <c r="B821" s="555">
        <v>300</v>
      </c>
      <c r="C821" s="51" t="s">
        <v>86</v>
      </c>
      <c r="D821" s="52" t="s">
        <v>573</v>
      </c>
      <c r="E821" s="378">
        <f t="shared" si="282"/>
        <v>0</v>
      </c>
      <c r="F821" s="378">
        <f t="shared" si="282"/>
        <v>0</v>
      </c>
      <c r="G821" s="378">
        <f t="shared" si="282"/>
        <v>0</v>
      </c>
      <c r="H821" s="378">
        <f t="shared" si="282"/>
        <v>0</v>
      </c>
      <c r="I821" s="229" t="e">
        <f>#REF!-G821</f>
        <v>#REF!</v>
      </c>
      <c r="J821" s="229">
        <f t="shared" si="277"/>
        <v>0</v>
      </c>
      <c r="K821" s="378">
        <f t="shared" si="278"/>
        <v>0</v>
      </c>
      <c r="L821" s="229">
        <f t="shared" si="279"/>
        <v>0</v>
      </c>
      <c r="M821" s="378">
        <f t="shared" si="278"/>
        <v>0</v>
      </c>
      <c r="N821" s="229">
        <f t="shared" si="280"/>
        <v>0</v>
      </c>
      <c r="O821" s="378">
        <f t="shared" si="278"/>
        <v>0</v>
      </c>
      <c r="P821" s="229">
        <f t="shared" si="281"/>
        <v>0</v>
      </c>
      <c r="S821" s="378">
        <f t="shared" si="278"/>
        <v>0</v>
      </c>
      <c r="T821" s="378">
        <f t="shared" si="278"/>
        <v>0</v>
      </c>
      <c r="U821" s="378">
        <f t="shared" si="278"/>
        <v>0</v>
      </c>
    </row>
    <row r="822" spans="2:21" ht="12.75" customHeight="1" x14ac:dyDescent="0.2">
      <c r="B822" s="555">
        <v>400</v>
      </c>
      <c r="C822" s="51" t="s">
        <v>574</v>
      </c>
      <c r="D822" s="52" t="s">
        <v>239</v>
      </c>
      <c r="E822" s="378">
        <f t="shared" si="282"/>
        <v>0</v>
      </c>
      <c r="F822" s="378">
        <f t="shared" si="282"/>
        <v>0</v>
      </c>
      <c r="G822" s="378">
        <f t="shared" si="282"/>
        <v>0</v>
      </c>
      <c r="H822" s="378">
        <f t="shared" si="282"/>
        <v>0</v>
      </c>
      <c r="I822" s="229" t="e">
        <f>#REF!-G822</f>
        <v>#REF!</v>
      </c>
      <c r="J822" s="229">
        <f t="shared" si="277"/>
        <v>0</v>
      </c>
      <c r="K822" s="378">
        <f t="shared" si="278"/>
        <v>0</v>
      </c>
      <c r="L822" s="229">
        <f t="shared" si="279"/>
        <v>0</v>
      </c>
      <c r="M822" s="378">
        <f t="shared" si="278"/>
        <v>0</v>
      </c>
      <c r="N822" s="229">
        <f t="shared" si="280"/>
        <v>0</v>
      </c>
      <c r="O822" s="378">
        <f t="shared" si="278"/>
        <v>0</v>
      </c>
      <c r="P822" s="229">
        <f t="shared" si="281"/>
        <v>0</v>
      </c>
      <c r="S822" s="378">
        <f t="shared" si="278"/>
        <v>0</v>
      </c>
      <c r="T822" s="378">
        <f t="shared" si="278"/>
        <v>0</v>
      </c>
      <c r="U822" s="378">
        <f t="shared" si="278"/>
        <v>0</v>
      </c>
    </row>
    <row r="823" spans="2:21" ht="12.75" customHeight="1" x14ac:dyDescent="0.2">
      <c r="B823" s="555">
        <v>500</v>
      </c>
      <c r="C823" s="51" t="s">
        <v>132</v>
      </c>
      <c r="D823" s="52" t="s">
        <v>340</v>
      </c>
      <c r="E823" s="378">
        <f t="shared" si="282"/>
        <v>0</v>
      </c>
      <c r="F823" s="378">
        <f t="shared" si="282"/>
        <v>0</v>
      </c>
      <c r="G823" s="378">
        <f t="shared" si="282"/>
        <v>0</v>
      </c>
      <c r="H823" s="378">
        <f t="shared" si="282"/>
        <v>0</v>
      </c>
      <c r="I823" s="229" t="e">
        <f>#REF!-G823</f>
        <v>#REF!</v>
      </c>
      <c r="J823" s="229">
        <f t="shared" si="277"/>
        <v>0</v>
      </c>
      <c r="K823" s="378">
        <f t="shared" si="278"/>
        <v>0</v>
      </c>
      <c r="L823" s="229">
        <f t="shared" si="279"/>
        <v>0</v>
      </c>
      <c r="M823" s="378">
        <f t="shared" si="278"/>
        <v>0</v>
      </c>
      <c r="N823" s="229">
        <f t="shared" si="280"/>
        <v>0</v>
      </c>
      <c r="O823" s="378">
        <f t="shared" si="278"/>
        <v>0</v>
      </c>
      <c r="P823" s="229">
        <f t="shared" si="281"/>
        <v>0</v>
      </c>
      <c r="S823" s="378">
        <f t="shared" si="278"/>
        <v>0</v>
      </c>
      <c r="T823" s="378">
        <f t="shared" si="278"/>
        <v>0</v>
      </c>
      <c r="U823" s="378">
        <f t="shared" si="278"/>
        <v>0</v>
      </c>
    </row>
    <row r="824" spans="2:21" ht="12.75" customHeight="1" x14ac:dyDescent="0.2">
      <c r="B824" s="555">
        <v>600</v>
      </c>
      <c r="C824" s="51" t="s">
        <v>341</v>
      </c>
      <c r="D824" s="53" t="s">
        <v>342</v>
      </c>
      <c r="E824" s="496">
        <f t="shared" si="282"/>
        <v>3000</v>
      </c>
      <c r="F824" s="496">
        <f t="shared" si="282"/>
        <v>3000</v>
      </c>
      <c r="G824" s="496">
        <f t="shared" si="282"/>
        <v>3000</v>
      </c>
      <c r="H824" s="496">
        <f t="shared" si="282"/>
        <v>3000</v>
      </c>
      <c r="I824" s="497" t="e">
        <f>#REF!-G824</f>
        <v>#REF!</v>
      </c>
      <c r="J824" s="497">
        <f t="shared" si="277"/>
        <v>0</v>
      </c>
      <c r="K824" s="496">
        <f t="shared" si="278"/>
        <v>3000</v>
      </c>
      <c r="L824" s="497">
        <f t="shared" si="279"/>
        <v>0</v>
      </c>
      <c r="M824" s="496">
        <f t="shared" si="278"/>
        <v>3000</v>
      </c>
      <c r="N824" s="497">
        <f t="shared" si="280"/>
        <v>0</v>
      </c>
      <c r="O824" s="496">
        <f t="shared" si="278"/>
        <v>3000</v>
      </c>
      <c r="P824" s="497">
        <f t="shared" si="281"/>
        <v>0</v>
      </c>
      <c r="Q824" s="497"/>
      <c r="R824" s="497"/>
      <c r="S824" s="496">
        <f t="shared" si="278"/>
        <v>3000</v>
      </c>
      <c r="T824" s="496">
        <f t="shared" si="278"/>
        <v>3000</v>
      </c>
      <c r="U824" s="496">
        <f t="shared" si="278"/>
        <v>3000</v>
      </c>
    </row>
    <row r="825" spans="2:21" ht="12.75" customHeight="1" x14ac:dyDescent="0.2">
      <c r="C825" s="51"/>
      <c r="E825" s="378">
        <f t="shared" ref="E825" si="283">SUM(E818:E824)</f>
        <v>3389663</v>
      </c>
      <c r="F825" s="378">
        <f>SUM(F818:F824)</f>
        <v>3379393</v>
      </c>
      <c r="G825" s="378">
        <f>SUM(G818:G824)</f>
        <v>3497852</v>
      </c>
      <c r="H825" s="378">
        <f>SUM(H818:H824)</f>
        <v>3583532</v>
      </c>
      <c r="I825" s="229" t="e">
        <f>#REF!-G825</f>
        <v>#REF!</v>
      </c>
      <c r="J825" s="229">
        <f t="shared" si="277"/>
        <v>85680</v>
      </c>
      <c r="K825" s="378" t="e">
        <f>SUM(K818:K824)</f>
        <v>#REF!</v>
      </c>
      <c r="L825" s="229" t="e">
        <f t="shared" si="279"/>
        <v>#REF!</v>
      </c>
      <c r="M825" s="378" t="e">
        <f>SUM(M818:M824)</f>
        <v>#REF!</v>
      </c>
      <c r="N825" s="229" t="e">
        <f t="shared" si="280"/>
        <v>#REF!</v>
      </c>
      <c r="O825" s="378">
        <f>SUM(O818:O824)</f>
        <v>3466892</v>
      </c>
      <c r="P825" s="229">
        <f t="shared" si="281"/>
        <v>-116640</v>
      </c>
      <c r="S825" s="378" t="e">
        <f>SUM(S818:S824)</f>
        <v>#REF!</v>
      </c>
      <c r="T825" s="378" t="e">
        <f>SUM(T818:T824)</f>
        <v>#REF!</v>
      </c>
      <c r="U825" s="378" t="e">
        <f>SUM(U818:U824)</f>
        <v>#REF!</v>
      </c>
    </row>
    <row r="826" spans="2:21" ht="16.5" customHeight="1" x14ac:dyDescent="0.2">
      <c r="C826" s="51"/>
      <c r="E826" s="378"/>
      <c r="F826" s="378"/>
      <c r="G826" s="378"/>
      <c r="H826" s="378"/>
      <c r="I826" s="530" t="e">
        <f>I825/G825</f>
        <v>#REF!</v>
      </c>
      <c r="J826" s="536">
        <f>J825/G825</f>
        <v>2.4495032951651469E-2</v>
      </c>
      <c r="K826" s="378"/>
      <c r="L826" s="530" t="e">
        <f>L825/#REF!</f>
        <v>#REF!</v>
      </c>
      <c r="M826" s="550" t="e">
        <f>(M825-H825)/H825</f>
        <v>#REF!</v>
      </c>
      <c r="N826" s="530" t="e">
        <f>N825/I825</f>
        <v>#REF!</v>
      </c>
      <c r="O826" s="378"/>
      <c r="P826" s="565">
        <f>P825/H825</f>
        <v>-3.2548893103228879E-2</v>
      </c>
      <c r="Q826" s="530"/>
      <c r="R826" s="530"/>
      <c r="S826" s="378"/>
      <c r="T826" s="378"/>
      <c r="U826" s="378"/>
    </row>
    <row r="827" spans="2:21" ht="39.950000000000003" customHeight="1" x14ac:dyDescent="0.2">
      <c r="C827" s="51"/>
      <c r="E827" s="378"/>
      <c r="F827" s="378"/>
      <c r="G827" s="378"/>
      <c r="H827" s="378"/>
      <c r="K827" s="378"/>
      <c r="M827" s="378"/>
      <c r="O827" s="378"/>
      <c r="S827" s="378"/>
      <c r="T827" s="378"/>
      <c r="U827" s="378"/>
    </row>
    <row r="828" spans="2:21" ht="18" customHeight="1" x14ac:dyDescent="0.2">
      <c r="C828" s="51"/>
      <c r="D828" s="391" t="s">
        <v>123</v>
      </c>
      <c r="E828" s="507" t="s">
        <v>784</v>
      </c>
      <c r="F828" s="507" t="s">
        <v>783</v>
      </c>
      <c r="G828" s="507" t="s">
        <v>1035</v>
      </c>
      <c r="H828" s="507" t="s">
        <v>1130</v>
      </c>
      <c r="I828" s="389"/>
      <c r="J828" s="389"/>
      <c r="K828" s="507" t="s">
        <v>1220</v>
      </c>
      <c r="L828" s="389"/>
      <c r="M828" s="507" t="s">
        <v>1220</v>
      </c>
      <c r="N828" s="389"/>
      <c r="O828" s="507" t="s">
        <v>1220</v>
      </c>
      <c r="P828" s="389"/>
      <c r="Q828" s="389"/>
      <c r="R828" s="389"/>
      <c r="S828" s="506" t="s">
        <v>1130</v>
      </c>
      <c r="T828" s="506" t="s">
        <v>1130</v>
      </c>
      <c r="U828" s="506" t="s">
        <v>1130</v>
      </c>
    </row>
    <row r="829" spans="2:21" ht="27.75" customHeight="1" x14ac:dyDescent="0.25">
      <c r="B829" s="5"/>
      <c r="C829" s="5"/>
      <c r="D829" s="561" t="s">
        <v>577</v>
      </c>
      <c r="E829" s="507" t="s">
        <v>412</v>
      </c>
      <c r="F829" s="507" t="s">
        <v>412</v>
      </c>
      <c r="G829" s="507" t="s">
        <v>412</v>
      </c>
      <c r="H829" s="507" t="s">
        <v>412</v>
      </c>
      <c r="I829" s="389"/>
      <c r="J829" s="389"/>
      <c r="K829" s="507" t="s">
        <v>472</v>
      </c>
      <c r="L829" s="389"/>
      <c r="M829" s="507" t="s">
        <v>472</v>
      </c>
      <c r="N829" s="389"/>
      <c r="O829" s="507" t="s">
        <v>1456</v>
      </c>
      <c r="P829" s="389"/>
      <c r="Q829" s="389"/>
      <c r="R829" s="389"/>
      <c r="S829" s="508" t="s">
        <v>412</v>
      </c>
      <c r="T829" s="508" t="s">
        <v>412</v>
      </c>
      <c r="U829" s="508" t="s">
        <v>412</v>
      </c>
    </row>
    <row r="830" spans="2:21" x14ac:dyDescent="0.2">
      <c r="B830" s="5"/>
      <c r="C830" s="5"/>
      <c r="D830" s="563" t="s">
        <v>324</v>
      </c>
      <c r="E830" s="388">
        <v>57</v>
      </c>
      <c r="F830" s="388">
        <v>57</v>
      </c>
      <c r="G830" s="388">
        <v>57</v>
      </c>
      <c r="H830" s="388">
        <f>'102'!R704</f>
        <v>57</v>
      </c>
      <c r="I830" s="389"/>
      <c r="J830" s="389"/>
      <c r="K830" s="388" t="e">
        <f>'102'!#REF!</f>
        <v>#REF!</v>
      </c>
      <c r="L830" s="389"/>
      <c r="M830" s="388" t="e">
        <f>'102'!#REF!</f>
        <v>#REF!</v>
      </c>
      <c r="N830" s="389"/>
      <c r="O830" s="388">
        <f>'102'!Z704</f>
        <v>55</v>
      </c>
      <c r="P830" s="389"/>
      <c r="Q830" s="389"/>
      <c r="R830" s="389"/>
      <c r="S830" s="392" t="e">
        <f>'102'!#REF!</f>
        <v>#REF!</v>
      </c>
      <c r="T830" s="392" t="e">
        <f>'102'!#REF!</f>
        <v>#REF!</v>
      </c>
      <c r="U830" s="392" t="e">
        <f>'102'!#REF!</f>
        <v>#REF!</v>
      </c>
    </row>
    <row r="831" spans="2:21" ht="15" customHeight="1" x14ac:dyDescent="0.2">
      <c r="B831" s="5"/>
      <c r="C831" s="5"/>
      <c r="D831" s="563" t="s">
        <v>164</v>
      </c>
      <c r="E831" s="388">
        <v>0</v>
      </c>
      <c r="F831" s="388">
        <v>225000</v>
      </c>
      <c r="G831" s="388">
        <v>0</v>
      </c>
      <c r="H831" s="388">
        <v>0</v>
      </c>
      <c r="I831" s="389"/>
      <c r="J831" s="389"/>
      <c r="K831" s="388">
        <v>0</v>
      </c>
      <c r="L831" s="389"/>
      <c r="M831" s="388">
        <v>0</v>
      </c>
      <c r="N831" s="389"/>
      <c r="O831" s="388">
        <v>0</v>
      </c>
      <c r="P831" s="389"/>
      <c r="Q831" s="389"/>
      <c r="R831" s="389"/>
      <c r="S831" s="392">
        <v>0</v>
      </c>
      <c r="T831" s="392">
        <v>0</v>
      </c>
      <c r="U831" s="392">
        <v>0</v>
      </c>
    </row>
    <row r="832" spans="2:21" ht="12.75" customHeight="1" x14ac:dyDescent="0.2">
      <c r="B832" s="5"/>
      <c r="C832" s="5"/>
      <c r="D832" s="563" t="s">
        <v>624</v>
      </c>
      <c r="E832" s="388">
        <v>550968</v>
      </c>
      <c r="F832" s="388">
        <v>508100</v>
      </c>
      <c r="G832" s="388">
        <v>631476</v>
      </c>
      <c r="H832" s="388">
        <v>548701</v>
      </c>
      <c r="I832" s="389"/>
      <c r="J832" s="389"/>
      <c r="K832" s="388">
        <v>548701</v>
      </c>
      <c r="L832" s="389"/>
      <c r="M832" s="388">
        <v>548701</v>
      </c>
      <c r="N832" s="389"/>
      <c r="O832" s="388">
        <v>548701</v>
      </c>
      <c r="P832" s="389"/>
      <c r="Q832" s="389"/>
      <c r="R832" s="389"/>
      <c r="S832" s="392">
        <v>548701</v>
      </c>
      <c r="T832" s="392">
        <v>548701</v>
      </c>
      <c r="U832" s="392">
        <v>548701</v>
      </c>
    </row>
    <row r="833" spans="1:21" ht="12.75" customHeight="1" x14ac:dyDescent="0.2">
      <c r="B833" s="5"/>
      <c r="C833" s="5"/>
      <c r="D833" s="391"/>
      <c r="E833" s="388"/>
      <c r="F833" s="388"/>
      <c r="G833" s="388"/>
      <c r="H833" s="388"/>
      <c r="I833" s="389"/>
      <c r="J833" s="389"/>
      <c r="K833" s="388"/>
      <c r="L833" s="389"/>
      <c r="M833" s="388"/>
      <c r="N833" s="389"/>
      <c r="O833" s="388"/>
      <c r="P833" s="389"/>
      <c r="Q833" s="389"/>
      <c r="R833" s="389"/>
      <c r="S833" s="392"/>
      <c r="T833" s="392"/>
      <c r="U833" s="392"/>
    </row>
    <row r="834" spans="1:21" ht="12.75" customHeight="1" x14ac:dyDescent="0.25">
      <c r="B834" s="5"/>
      <c r="C834" s="5"/>
      <c r="D834" s="562" t="s">
        <v>625</v>
      </c>
      <c r="E834" s="388"/>
      <c r="F834" s="388"/>
      <c r="G834" s="388"/>
      <c r="H834" s="388"/>
      <c r="I834" s="389"/>
      <c r="J834" s="389"/>
      <c r="K834" s="388"/>
      <c r="L834" s="389"/>
      <c r="M834" s="388"/>
      <c r="N834" s="389"/>
      <c r="O834" s="388"/>
      <c r="P834" s="389"/>
      <c r="Q834" s="389"/>
      <c r="R834" s="389"/>
      <c r="S834" s="392"/>
      <c r="T834" s="392"/>
      <c r="U834" s="392"/>
    </row>
    <row r="835" spans="1:21" ht="38.25" customHeight="1" x14ac:dyDescent="0.2">
      <c r="B835" s="5"/>
      <c r="C835" s="5"/>
      <c r="D835" s="638" t="s">
        <v>1521</v>
      </c>
      <c r="E835" s="638"/>
      <c r="F835" s="638"/>
      <c r="G835" s="638"/>
      <c r="H835" s="638"/>
      <c r="I835" s="638"/>
      <c r="J835" s="638"/>
      <c r="K835" s="638"/>
      <c r="L835" s="638"/>
      <c r="M835" s="638"/>
      <c r="N835" s="638"/>
      <c r="O835" s="638"/>
      <c r="P835" s="388"/>
      <c r="Q835" s="388"/>
      <c r="R835" s="388"/>
      <c r="S835" s="5"/>
      <c r="T835" s="5"/>
      <c r="U835" s="5"/>
    </row>
    <row r="836" spans="1:21" ht="15" customHeight="1" x14ac:dyDescent="0.2">
      <c r="B836" s="5"/>
      <c r="C836" s="5"/>
      <c r="D836" s="5"/>
      <c r="E836" s="228"/>
      <c r="F836" s="228"/>
      <c r="G836" s="228"/>
      <c r="H836" s="228"/>
      <c r="K836" s="228"/>
      <c r="M836" s="228"/>
      <c r="O836" s="228"/>
      <c r="S836" s="228"/>
      <c r="T836" s="228"/>
      <c r="U836" s="228"/>
    </row>
    <row r="837" spans="1:21" ht="12.75" customHeight="1" x14ac:dyDescent="0.2">
      <c r="B837" s="5"/>
      <c r="C837" s="5"/>
      <c r="D837" s="5"/>
      <c r="E837" s="228"/>
      <c r="F837" s="228"/>
      <c r="G837" s="228"/>
      <c r="H837" s="228"/>
      <c r="K837" s="228"/>
      <c r="M837" s="228"/>
      <c r="O837" s="228"/>
      <c r="S837" s="228"/>
      <c r="T837" s="228"/>
      <c r="U837" s="228"/>
    </row>
    <row r="838" spans="1:21" ht="15.75" customHeight="1" x14ac:dyDescent="0.25">
      <c r="C838" s="61" t="s">
        <v>3</v>
      </c>
      <c r="E838" s="378"/>
      <c r="F838" s="378"/>
      <c r="G838" s="378"/>
      <c r="H838" s="378"/>
      <c r="K838" s="378"/>
      <c r="M838" s="378"/>
      <c r="O838" s="378"/>
      <c r="S838" s="378"/>
      <c r="T838" s="378"/>
      <c r="U838" s="378"/>
    </row>
    <row r="839" spans="1:21" ht="12.75" customHeight="1" x14ac:dyDescent="0.2">
      <c r="C839" s="51"/>
      <c r="E839" s="378"/>
      <c r="F839" s="378"/>
      <c r="G839" s="378"/>
      <c r="H839" s="378"/>
      <c r="K839" s="378"/>
      <c r="M839" s="378"/>
      <c r="O839" s="378"/>
      <c r="S839" s="378"/>
      <c r="T839" s="378"/>
      <c r="U839" s="378"/>
    </row>
    <row r="840" spans="1:21" ht="12.75" customHeight="1" x14ac:dyDescent="0.2">
      <c r="C840" s="73" t="s">
        <v>597</v>
      </c>
      <c r="D840" s="72"/>
      <c r="E840" s="378"/>
      <c r="F840" s="378"/>
      <c r="G840" s="378"/>
      <c r="H840" s="378"/>
      <c r="K840" s="378"/>
      <c r="M840" s="378"/>
      <c r="O840" s="378"/>
      <c r="S840" s="378"/>
      <c r="T840" s="378"/>
      <c r="U840" s="378"/>
    </row>
    <row r="841" spans="1:21" ht="12.75" customHeight="1" x14ac:dyDescent="0.2">
      <c r="A841" s="5">
        <v>12011010</v>
      </c>
      <c r="B841" s="555">
        <v>100</v>
      </c>
      <c r="C841" s="80">
        <v>50110</v>
      </c>
      <c r="D841" s="52" t="s">
        <v>36</v>
      </c>
      <c r="E841" s="229">
        <f>'102'!H735</f>
        <v>1385806</v>
      </c>
      <c r="F841" s="229">
        <f>'102'!K735</f>
        <v>1420861</v>
      </c>
      <c r="G841" s="229">
        <f>'102'!N735</f>
        <v>1413550</v>
      </c>
      <c r="H841" s="229">
        <f>'102'!R735</f>
        <v>1560963</v>
      </c>
      <c r="I841" s="229" t="e">
        <f>#REF!-G841</f>
        <v>#REF!</v>
      </c>
      <c r="J841" s="229">
        <f t="shared" ref="J841:J859" si="284">H841-G841</f>
        <v>147413</v>
      </c>
      <c r="K841" s="229" t="e">
        <f>'102'!#REF!</f>
        <v>#REF!</v>
      </c>
      <c r="L841" s="229" t="e">
        <f t="shared" ref="L841:L859" si="285">K841-H841</f>
        <v>#REF!</v>
      </c>
      <c r="M841" s="229" t="e">
        <f>'102'!#REF!</f>
        <v>#REF!</v>
      </c>
      <c r="N841" s="229" t="e">
        <f t="shared" ref="N841:N857" si="286">M841-H841</f>
        <v>#REF!</v>
      </c>
      <c r="O841" s="229">
        <f>'102'!Z735</f>
        <v>1323994</v>
      </c>
      <c r="P841" s="229">
        <f t="shared" ref="P841:P859" si="287">O841-H841</f>
        <v>-236969</v>
      </c>
      <c r="S841" s="229" t="e">
        <f>'102'!#REF!</f>
        <v>#REF!</v>
      </c>
      <c r="T841" s="229" t="e">
        <f>'102'!#REF!</f>
        <v>#REF!</v>
      </c>
      <c r="U841" s="229" t="e">
        <f>'102'!#REF!</f>
        <v>#REF!</v>
      </c>
    </row>
    <row r="842" spans="1:21" ht="12.75" customHeight="1" x14ac:dyDescent="0.2">
      <c r="A842" s="5">
        <v>12011010</v>
      </c>
      <c r="B842" s="555">
        <v>100</v>
      </c>
      <c r="C842" s="80">
        <v>50132</v>
      </c>
      <c r="D842" s="52" t="s">
        <v>426</v>
      </c>
      <c r="E842" s="378">
        <v>400000</v>
      </c>
      <c r="F842" s="378">
        <v>400000</v>
      </c>
      <c r="G842" s="378">
        <v>400000</v>
      </c>
      <c r="H842" s="378">
        <v>400000</v>
      </c>
      <c r="I842" s="229" t="e">
        <f>#REF!-G842</f>
        <v>#REF!</v>
      </c>
      <c r="J842" s="229">
        <f t="shared" si="284"/>
        <v>0</v>
      </c>
      <c r="K842" s="378">
        <v>278000</v>
      </c>
      <c r="L842" s="229">
        <f t="shared" si="285"/>
        <v>-122000</v>
      </c>
      <c r="M842" s="378">
        <v>278000</v>
      </c>
      <c r="N842" s="229">
        <f t="shared" si="286"/>
        <v>-122000</v>
      </c>
      <c r="O842" s="378">
        <v>278000</v>
      </c>
      <c r="P842" s="229">
        <f t="shared" si="287"/>
        <v>-122000</v>
      </c>
      <c r="S842" s="378">
        <v>400000</v>
      </c>
      <c r="T842" s="378">
        <v>400000</v>
      </c>
      <c r="U842" s="378">
        <v>400000</v>
      </c>
    </row>
    <row r="843" spans="1:21" ht="12.75" customHeight="1" x14ac:dyDescent="0.2">
      <c r="A843" s="5">
        <v>12011010</v>
      </c>
      <c r="B843" s="555">
        <v>100</v>
      </c>
      <c r="C843" s="80">
        <v>50140</v>
      </c>
      <c r="D843" s="52" t="s">
        <v>598</v>
      </c>
      <c r="E843" s="378">
        <v>0</v>
      </c>
      <c r="F843" s="378">
        <v>0</v>
      </c>
      <c r="G843" s="378">
        <v>0</v>
      </c>
      <c r="H843" s="378">
        <v>0</v>
      </c>
      <c r="I843" s="229" t="e">
        <f>#REF!-G843</f>
        <v>#REF!</v>
      </c>
      <c r="J843" s="229">
        <f t="shared" si="284"/>
        <v>0</v>
      </c>
      <c r="K843" s="378">
        <v>0</v>
      </c>
      <c r="L843" s="229">
        <f t="shared" si="285"/>
        <v>0</v>
      </c>
      <c r="M843" s="378">
        <v>0</v>
      </c>
      <c r="N843" s="229">
        <f t="shared" si="286"/>
        <v>0</v>
      </c>
      <c r="O843" s="378">
        <v>0</v>
      </c>
      <c r="P843" s="229">
        <f t="shared" si="287"/>
        <v>0</v>
      </c>
      <c r="S843" s="378">
        <v>0</v>
      </c>
      <c r="T843" s="378">
        <v>0</v>
      </c>
      <c r="U843" s="378">
        <v>0</v>
      </c>
    </row>
    <row r="844" spans="1:21" ht="12.75" customHeight="1" x14ac:dyDescent="0.2">
      <c r="A844" s="5">
        <v>12011010</v>
      </c>
      <c r="B844" s="555">
        <v>100</v>
      </c>
      <c r="C844" s="80">
        <v>50175</v>
      </c>
      <c r="D844" s="52" t="s">
        <v>592</v>
      </c>
      <c r="E844" s="378">
        <v>69800</v>
      </c>
      <c r="F844" s="378">
        <v>74150</v>
      </c>
      <c r="G844" s="378">
        <v>74150</v>
      </c>
      <c r="H844" s="378">
        <v>74150</v>
      </c>
      <c r="I844" s="229" t="e">
        <f>#REF!-G844</f>
        <v>#REF!</v>
      </c>
      <c r="J844" s="229">
        <f t="shared" si="284"/>
        <v>0</v>
      </c>
      <c r="K844" s="378">
        <v>72050</v>
      </c>
      <c r="L844" s="229">
        <f t="shared" si="285"/>
        <v>-2100</v>
      </c>
      <c r="M844" s="378">
        <v>72050</v>
      </c>
      <c r="N844" s="229">
        <f t="shared" si="286"/>
        <v>-2100</v>
      </c>
      <c r="O844" s="378">
        <v>72050</v>
      </c>
      <c r="P844" s="229">
        <f t="shared" si="287"/>
        <v>-2100</v>
      </c>
      <c r="S844" s="378">
        <v>74150</v>
      </c>
      <c r="T844" s="378">
        <v>74150</v>
      </c>
      <c r="U844" s="378">
        <v>74150</v>
      </c>
    </row>
    <row r="845" spans="1:21" ht="12.75" customHeight="1" x14ac:dyDescent="0.2">
      <c r="A845" s="5">
        <v>12011010</v>
      </c>
      <c r="B845" s="555">
        <v>200</v>
      </c>
      <c r="C845" s="80">
        <v>52210</v>
      </c>
      <c r="D845" s="52" t="s">
        <v>584</v>
      </c>
      <c r="E845" s="378">
        <v>89000</v>
      </c>
      <c r="F845" s="378">
        <v>89000</v>
      </c>
      <c r="G845" s="378">
        <v>89000</v>
      </c>
      <c r="H845" s="378">
        <v>0</v>
      </c>
      <c r="I845" s="229" t="e">
        <f>#REF!-G845</f>
        <v>#REF!</v>
      </c>
      <c r="J845" s="229">
        <f t="shared" si="284"/>
        <v>-89000</v>
      </c>
      <c r="K845" s="378">
        <v>0</v>
      </c>
      <c r="L845" s="229">
        <f t="shared" si="285"/>
        <v>0</v>
      </c>
      <c r="M845" s="378">
        <v>0</v>
      </c>
      <c r="N845" s="229">
        <f t="shared" si="286"/>
        <v>0</v>
      </c>
      <c r="O845" s="378">
        <v>0</v>
      </c>
      <c r="P845" s="229">
        <f t="shared" si="287"/>
        <v>0</v>
      </c>
      <c r="S845" s="378">
        <v>0</v>
      </c>
      <c r="T845" s="378">
        <v>0</v>
      </c>
      <c r="U845" s="378">
        <v>0</v>
      </c>
    </row>
    <row r="846" spans="1:21" ht="12.75" customHeight="1" x14ac:dyDescent="0.2">
      <c r="A846" s="5">
        <v>12011010</v>
      </c>
      <c r="B846" s="555">
        <v>200</v>
      </c>
      <c r="C846" s="80">
        <v>52220</v>
      </c>
      <c r="D846" s="52" t="s">
        <v>585</v>
      </c>
      <c r="E846" s="378">
        <v>419481</v>
      </c>
      <c r="F846" s="378">
        <v>419481</v>
      </c>
      <c r="G846" s="378">
        <v>419481</v>
      </c>
      <c r="H846" s="378">
        <v>0</v>
      </c>
      <c r="I846" s="229" t="e">
        <f>#REF!-G846</f>
        <v>#REF!</v>
      </c>
      <c r="J846" s="229">
        <f t="shared" si="284"/>
        <v>-419481</v>
      </c>
      <c r="K846" s="378">
        <v>0</v>
      </c>
      <c r="L846" s="229">
        <f t="shared" si="285"/>
        <v>0</v>
      </c>
      <c r="M846" s="378">
        <v>0</v>
      </c>
      <c r="N846" s="229">
        <f t="shared" si="286"/>
        <v>0</v>
      </c>
      <c r="O846" s="378">
        <v>0</v>
      </c>
      <c r="P846" s="229">
        <f t="shared" si="287"/>
        <v>0</v>
      </c>
      <c r="S846" s="378">
        <v>0</v>
      </c>
      <c r="T846" s="378">
        <v>0</v>
      </c>
      <c r="U846" s="378">
        <v>0</v>
      </c>
    </row>
    <row r="847" spans="1:21" ht="12.75" customHeight="1" x14ac:dyDescent="0.2">
      <c r="A847" s="5">
        <v>12011010</v>
      </c>
      <c r="B847" s="555">
        <v>200</v>
      </c>
      <c r="C847" s="80">
        <v>52250</v>
      </c>
      <c r="D847" s="52" t="s">
        <v>630</v>
      </c>
      <c r="E847" s="378">
        <v>16500</v>
      </c>
      <c r="F847" s="378">
        <v>19000</v>
      </c>
      <c r="G847" s="378">
        <v>19000</v>
      </c>
      <c r="H847" s="378">
        <v>0</v>
      </c>
      <c r="I847" s="229" t="e">
        <f>#REF!-G847</f>
        <v>#REF!</v>
      </c>
      <c r="J847" s="229">
        <f t="shared" si="284"/>
        <v>-19000</v>
      </c>
      <c r="K847" s="378">
        <v>0</v>
      </c>
      <c r="L847" s="229">
        <f t="shared" si="285"/>
        <v>0</v>
      </c>
      <c r="M847" s="378">
        <v>0</v>
      </c>
      <c r="N847" s="229">
        <f t="shared" si="286"/>
        <v>0</v>
      </c>
      <c r="O847" s="378">
        <v>0</v>
      </c>
      <c r="P847" s="229">
        <f t="shared" si="287"/>
        <v>0</v>
      </c>
      <c r="S847" s="378">
        <v>0</v>
      </c>
      <c r="T847" s="378">
        <v>0</v>
      </c>
      <c r="U847" s="378">
        <v>0</v>
      </c>
    </row>
    <row r="848" spans="1:21" ht="12.75" customHeight="1" x14ac:dyDescent="0.2">
      <c r="A848" s="5">
        <v>12011010</v>
      </c>
      <c r="B848" s="555">
        <v>200</v>
      </c>
      <c r="C848" s="80">
        <v>52260</v>
      </c>
      <c r="D848" s="52" t="s">
        <v>148</v>
      </c>
      <c r="E848" s="378">
        <v>50000</v>
      </c>
      <c r="F848" s="378">
        <v>50000</v>
      </c>
      <c r="G848" s="378">
        <v>30000</v>
      </c>
      <c r="H848" s="378">
        <v>0</v>
      </c>
      <c r="I848" s="229" t="e">
        <f>#REF!-G848</f>
        <v>#REF!</v>
      </c>
      <c r="J848" s="229">
        <f t="shared" si="284"/>
        <v>-30000</v>
      </c>
      <c r="K848" s="378">
        <v>0</v>
      </c>
      <c r="L848" s="229">
        <f t="shared" si="285"/>
        <v>0</v>
      </c>
      <c r="M848" s="378">
        <v>0</v>
      </c>
      <c r="N848" s="229">
        <f t="shared" si="286"/>
        <v>0</v>
      </c>
      <c r="O848" s="378">
        <v>0</v>
      </c>
      <c r="P848" s="229">
        <f t="shared" si="287"/>
        <v>0</v>
      </c>
      <c r="S848" s="378">
        <v>0</v>
      </c>
      <c r="T848" s="378">
        <v>0</v>
      </c>
      <c r="U848" s="378">
        <v>0</v>
      </c>
    </row>
    <row r="849" spans="1:21" ht="12.75" customHeight="1" x14ac:dyDescent="0.2">
      <c r="A849" s="5">
        <v>12011010</v>
      </c>
      <c r="B849" s="555">
        <v>200</v>
      </c>
      <c r="C849" s="80">
        <v>52290</v>
      </c>
      <c r="D849" s="52" t="s">
        <v>25</v>
      </c>
      <c r="E849" s="378">
        <v>12000</v>
      </c>
      <c r="F849" s="378">
        <v>13500</v>
      </c>
      <c r="G849" s="378">
        <v>13500</v>
      </c>
      <c r="H849" s="378">
        <v>0</v>
      </c>
      <c r="I849" s="229" t="e">
        <f>#REF!-G849</f>
        <v>#REF!</v>
      </c>
      <c r="J849" s="229">
        <f t="shared" si="284"/>
        <v>-13500</v>
      </c>
      <c r="K849" s="378">
        <v>0</v>
      </c>
      <c r="L849" s="229">
        <f t="shared" si="285"/>
        <v>0</v>
      </c>
      <c r="M849" s="378">
        <v>0</v>
      </c>
      <c r="N849" s="229">
        <f t="shared" si="286"/>
        <v>0</v>
      </c>
      <c r="O849" s="378">
        <v>0</v>
      </c>
      <c r="P849" s="229">
        <f t="shared" si="287"/>
        <v>0</v>
      </c>
      <c r="S849" s="378">
        <v>0</v>
      </c>
      <c r="T849" s="378">
        <v>0</v>
      </c>
      <c r="U849" s="378">
        <v>0</v>
      </c>
    </row>
    <row r="850" spans="1:21" ht="12.75" customHeight="1" x14ac:dyDescent="0.2">
      <c r="A850" s="5">
        <v>12011010</v>
      </c>
      <c r="B850" s="555">
        <v>300</v>
      </c>
      <c r="C850" s="42">
        <v>53330</v>
      </c>
      <c r="D850" s="43" t="s">
        <v>45</v>
      </c>
      <c r="E850" s="378">
        <v>5000</v>
      </c>
      <c r="F850" s="378">
        <v>5000</v>
      </c>
      <c r="G850" s="378">
        <v>5000</v>
      </c>
      <c r="H850" s="378">
        <v>30000</v>
      </c>
      <c r="I850" s="229" t="e">
        <f>#REF!-G850</f>
        <v>#REF!</v>
      </c>
      <c r="J850" s="229">
        <f t="shared" si="284"/>
        <v>25000</v>
      </c>
      <c r="K850" s="378">
        <v>30000</v>
      </c>
      <c r="L850" s="229">
        <f t="shared" si="285"/>
        <v>0</v>
      </c>
      <c r="M850" s="378">
        <v>30000</v>
      </c>
      <c r="N850" s="229">
        <f t="shared" si="286"/>
        <v>0</v>
      </c>
      <c r="O850" s="378">
        <v>30000</v>
      </c>
      <c r="P850" s="229">
        <f t="shared" si="287"/>
        <v>0</v>
      </c>
      <c r="S850" s="378">
        <v>30000</v>
      </c>
      <c r="T850" s="378">
        <v>30000</v>
      </c>
      <c r="U850" s="378">
        <v>30000</v>
      </c>
    </row>
    <row r="851" spans="1:21" ht="12.75" customHeight="1" x14ac:dyDescent="0.2">
      <c r="A851" s="5">
        <v>12011010</v>
      </c>
      <c r="B851" s="555">
        <v>500</v>
      </c>
      <c r="C851" s="71">
        <v>55586</v>
      </c>
      <c r="D851" s="43" t="s">
        <v>347</v>
      </c>
      <c r="E851" s="378">
        <v>125000</v>
      </c>
      <c r="F851" s="378">
        <v>145600</v>
      </c>
      <c r="G851" s="378">
        <v>145600</v>
      </c>
      <c r="H851" s="378">
        <v>133000</v>
      </c>
      <c r="I851" s="229" t="e">
        <f>#REF!-G851</f>
        <v>#REF!</v>
      </c>
      <c r="J851" s="229">
        <f t="shared" si="284"/>
        <v>-12600</v>
      </c>
      <c r="K851" s="378">
        <v>119000</v>
      </c>
      <c r="L851" s="229">
        <f t="shared" si="285"/>
        <v>-14000</v>
      </c>
      <c r="M851" s="378">
        <v>119000</v>
      </c>
      <c r="N851" s="229">
        <f t="shared" si="286"/>
        <v>-14000</v>
      </c>
      <c r="O851" s="378">
        <v>119000</v>
      </c>
      <c r="P851" s="229">
        <f t="shared" si="287"/>
        <v>-14000</v>
      </c>
      <c r="S851" s="378">
        <v>133000</v>
      </c>
      <c r="T851" s="378">
        <v>133000</v>
      </c>
      <c r="U851" s="378">
        <v>133000</v>
      </c>
    </row>
    <row r="852" spans="1:21" ht="12.75" customHeight="1" x14ac:dyDescent="0.2">
      <c r="A852" s="5">
        <v>12011010</v>
      </c>
      <c r="B852" s="555">
        <v>600</v>
      </c>
      <c r="C852" s="42">
        <v>56655</v>
      </c>
      <c r="D852" s="43" t="s">
        <v>264</v>
      </c>
      <c r="E852" s="378">
        <v>2500</v>
      </c>
      <c r="F852" s="378">
        <v>2500</v>
      </c>
      <c r="G852" s="378">
        <v>2500</v>
      </c>
      <c r="H852" s="378">
        <v>20310</v>
      </c>
      <c r="I852" s="229" t="e">
        <f>#REF!-G852</f>
        <v>#REF!</v>
      </c>
      <c r="J852" s="229">
        <f t="shared" si="284"/>
        <v>17810</v>
      </c>
      <c r="K852" s="378">
        <v>20310</v>
      </c>
      <c r="L852" s="229">
        <f t="shared" si="285"/>
        <v>0</v>
      </c>
      <c r="M852" s="378">
        <v>20310</v>
      </c>
      <c r="N852" s="229">
        <f t="shared" si="286"/>
        <v>0</v>
      </c>
      <c r="O852" s="378">
        <v>20310</v>
      </c>
      <c r="P852" s="229">
        <f t="shared" si="287"/>
        <v>0</v>
      </c>
      <c r="S852" s="378">
        <v>20310</v>
      </c>
      <c r="T852" s="378">
        <v>20310</v>
      </c>
      <c r="U852" s="378">
        <v>20310</v>
      </c>
    </row>
    <row r="853" spans="1:21" ht="12.75" customHeight="1" x14ac:dyDescent="0.2">
      <c r="A853" s="5">
        <v>12011010</v>
      </c>
      <c r="B853" s="555">
        <v>600</v>
      </c>
      <c r="C853" s="42">
        <v>56662</v>
      </c>
      <c r="D853" s="43" t="s">
        <v>623</v>
      </c>
      <c r="E853" s="378"/>
      <c r="F853" s="378">
        <v>30000</v>
      </c>
      <c r="G853" s="378">
        <v>30000</v>
      </c>
      <c r="H853" s="378">
        <v>30000</v>
      </c>
      <c r="I853" s="229" t="e">
        <f>#REF!-G853</f>
        <v>#REF!</v>
      </c>
      <c r="J853" s="229">
        <f t="shared" si="284"/>
        <v>0</v>
      </c>
      <c r="K853" s="378">
        <v>30000</v>
      </c>
      <c r="L853" s="229">
        <f t="shared" si="285"/>
        <v>0</v>
      </c>
      <c r="M853" s="378">
        <v>30000</v>
      </c>
      <c r="N853" s="229">
        <f t="shared" si="286"/>
        <v>0</v>
      </c>
      <c r="O853" s="378">
        <v>30000</v>
      </c>
      <c r="P853" s="229">
        <f t="shared" si="287"/>
        <v>0</v>
      </c>
      <c r="S853" s="378">
        <v>30000</v>
      </c>
      <c r="T853" s="378">
        <v>30000</v>
      </c>
      <c r="U853" s="378">
        <v>30000</v>
      </c>
    </row>
    <row r="854" spans="1:21" ht="12.75" customHeight="1" x14ac:dyDescent="0.2">
      <c r="A854" s="5">
        <v>12011010</v>
      </c>
      <c r="B854" s="555">
        <v>600</v>
      </c>
      <c r="C854" s="42">
        <v>56677</v>
      </c>
      <c r="D854" s="43" t="s">
        <v>649</v>
      </c>
      <c r="E854" s="378"/>
      <c r="F854" s="378"/>
      <c r="G854" s="378"/>
      <c r="H854" s="378">
        <v>130000</v>
      </c>
      <c r="I854" s="229" t="e">
        <f>#REF!-G854</f>
        <v>#REF!</v>
      </c>
      <c r="J854" s="229">
        <f t="shared" si="284"/>
        <v>130000</v>
      </c>
      <c r="K854" s="378">
        <v>130000</v>
      </c>
      <c r="L854" s="229">
        <f t="shared" si="285"/>
        <v>0</v>
      </c>
      <c r="M854" s="378">
        <v>130000</v>
      </c>
      <c r="N854" s="229">
        <f t="shared" si="286"/>
        <v>0</v>
      </c>
      <c r="O854" s="378">
        <v>130000</v>
      </c>
      <c r="P854" s="229">
        <f t="shared" si="287"/>
        <v>0</v>
      </c>
      <c r="S854" s="378">
        <v>130000</v>
      </c>
      <c r="T854" s="378">
        <v>130000</v>
      </c>
      <c r="U854" s="378">
        <v>130000</v>
      </c>
    </row>
    <row r="855" spans="1:21" ht="12.75" customHeight="1" x14ac:dyDescent="0.2">
      <c r="A855" s="5">
        <v>12011010</v>
      </c>
      <c r="B855" s="555">
        <v>600</v>
      </c>
      <c r="C855" s="42">
        <v>56694</v>
      </c>
      <c r="D855" s="43" t="s">
        <v>376</v>
      </c>
      <c r="E855" s="378">
        <v>288773</v>
      </c>
      <c r="F855" s="378">
        <v>320773</v>
      </c>
      <c r="G855" s="378">
        <v>300000</v>
      </c>
      <c r="H855" s="378">
        <v>100000</v>
      </c>
      <c r="I855" s="229" t="e">
        <f>#REF!-G855</f>
        <v>#REF!</v>
      </c>
      <c r="J855" s="229">
        <f t="shared" si="284"/>
        <v>-200000</v>
      </c>
      <c r="K855" s="378">
        <v>150000</v>
      </c>
      <c r="L855" s="229">
        <f t="shared" si="285"/>
        <v>50000</v>
      </c>
      <c r="M855" s="378">
        <v>100000</v>
      </c>
      <c r="N855" s="229">
        <f t="shared" si="286"/>
        <v>0</v>
      </c>
      <c r="O855" s="378">
        <v>150000</v>
      </c>
      <c r="P855" s="229">
        <f t="shared" si="287"/>
        <v>50000</v>
      </c>
      <c r="S855" s="378">
        <v>100000</v>
      </c>
      <c r="T855" s="378">
        <v>100000</v>
      </c>
      <c r="U855" s="378">
        <v>100000</v>
      </c>
    </row>
    <row r="856" spans="1:21" ht="12.75" customHeight="1" x14ac:dyDescent="0.2">
      <c r="A856" s="5">
        <v>12011010</v>
      </c>
      <c r="B856" s="555">
        <v>600</v>
      </c>
      <c r="C856" s="42">
        <v>56695</v>
      </c>
      <c r="D856" s="43" t="s">
        <v>787</v>
      </c>
      <c r="E856" s="378"/>
      <c r="F856" s="378"/>
      <c r="G856" s="378"/>
      <c r="H856" s="378">
        <v>55000</v>
      </c>
      <c r="I856" s="229" t="e">
        <f>#REF!-G856</f>
        <v>#REF!</v>
      </c>
      <c r="J856" s="229">
        <f t="shared" si="284"/>
        <v>55000</v>
      </c>
      <c r="K856" s="378">
        <v>55000</v>
      </c>
      <c r="L856" s="229">
        <f t="shared" si="285"/>
        <v>0</v>
      </c>
      <c r="M856" s="378">
        <v>55000</v>
      </c>
      <c r="N856" s="229">
        <f t="shared" si="286"/>
        <v>0</v>
      </c>
      <c r="O856" s="378">
        <v>55000</v>
      </c>
      <c r="P856" s="229">
        <f t="shared" si="287"/>
        <v>0</v>
      </c>
      <c r="S856" s="378">
        <v>55000</v>
      </c>
      <c r="T856" s="378">
        <v>55000</v>
      </c>
      <c r="U856" s="378">
        <v>55000</v>
      </c>
    </row>
    <row r="857" spans="1:21" ht="12.75" customHeight="1" x14ac:dyDescent="0.2">
      <c r="A857" s="5">
        <v>12011010</v>
      </c>
      <c r="B857" s="555">
        <v>600</v>
      </c>
      <c r="C857" s="42">
        <v>56696</v>
      </c>
      <c r="D857" s="43" t="s">
        <v>299</v>
      </c>
      <c r="E857" s="378">
        <v>25300</v>
      </c>
      <c r="F857" s="378">
        <v>25300</v>
      </c>
      <c r="G857" s="378">
        <v>0</v>
      </c>
      <c r="H857" s="378">
        <v>0</v>
      </c>
      <c r="I857" s="229" t="e">
        <f>#REF!-G857</f>
        <v>#REF!</v>
      </c>
      <c r="J857" s="229">
        <f t="shared" si="284"/>
        <v>0</v>
      </c>
      <c r="K857" s="378">
        <v>0</v>
      </c>
      <c r="L857" s="229">
        <f t="shared" si="285"/>
        <v>0</v>
      </c>
      <c r="M857" s="378">
        <v>0</v>
      </c>
      <c r="N857" s="229">
        <f t="shared" si="286"/>
        <v>0</v>
      </c>
      <c r="O857" s="378">
        <v>0</v>
      </c>
      <c r="P857" s="229">
        <f t="shared" si="287"/>
        <v>0</v>
      </c>
      <c r="S857" s="378">
        <v>0</v>
      </c>
      <c r="T857" s="378">
        <v>0</v>
      </c>
      <c r="U857" s="378">
        <v>0</v>
      </c>
    </row>
    <row r="858" spans="1:21" ht="4.5" customHeight="1" x14ac:dyDescent="0.2">
      <c r="B858" s="154"/>
      <c r="C858" s="42"/>
      <c r="D858" s="45"/>
      <c r="E858" s="496"/>
      <c r="F858" s="496"/>
      <c r="G858" s="496"/>
      <c r="H858" s="496"/>
      <c r="I858" s="497"/>
      <c r="J858" s="497">
        <f t="shared" si="284"/>
        <v>0</v>
      </c>
      <c r="K858" s="496"/>
      <c r="L858" s="497"/>
      <c r="M858" s="496"/>
      <c r="N858" s="497"/>
      <c r="O858" s="496"/>
      <c r="P858" s="497"/>
      <c r="Q858" s="497"/>
      <c r="R858" s="497"/>
      <c r="S858" s="496"/>
      <c r="T858" s="496"/>
      <c r="U858" s="496"/>
    </row>
    <row r="859" spans="1:21" ht="12.75" customHeight="1" x14ac:dyDescent="0.2">
      <c r="C859" s="42"/>
      <c r="D859" s="43"/>
      <c r="E859" s="378">
        <f t="shared" ref="E859" si="288">SUM(E841:E858)</f>
        <v>2889160</v>
      </c>
      <c r="F859" s="378">
        <f>SUM(F841:F858)</f>
        <v>3015165</v>
      </c>
      <c r="G859" s="378">
        <f>SUM(G841:G858)</f>
        <v>2941781</v>
      </c>
      <c r="H859" s="378">
        <f>SUM(H841:H858)</f>
        <v>2533423</v>
      </c>
      <c r="I859" s="229" t="e">
        <f>#REF!-G859</f>
        <v>#REF!</v>
      </c>
      <c r="J859" s="229">
        <f t="shared" si="284"/>
        <v>-408358</v>
      </c>
      <c r="K859" s="378" t="e">
        <f>SUM(K841:K858)</f>
        <v>#REF!</v>
      </c>
      <c r="L859" s="229" t="e">
        <f t="shared" si="285"/>
        <v>#REF!</v>
      </c>
      <c r="M859" s="378" t="e">
        <f>SUM(M841:M858)</f>
        <v>#REF!</v>
      </c>
      <c r="N859" s="229" t="e">
        <f>M859-H859</f>
        <v>#REF!</v>
      </c>
      <c r="O859" s="378">
        <f>SUM(O841:O858)</f>
        <v>2208354</v>
      </c>
      <c r="P859" s="229">
        <f t="shared" si="287"/>
        <v>-325069</v>
      </c>
      <c r="S859" s="378" t="e">
        <f>SUM(S841:S858)</f>
        <v>#REF!</v>
      </c>
      <c r="T859" s="378" t="e">
        <f>SUM(T841:T858)</f>
        <v>#REF!</v>
      </c>
      <c r="U859" s="378" t="e">
        <f>SUM(U841:U858)</f>
        <v>#REF!</v>
      </c>
    </row>
    <row r="860" spans="1:21" ht="12.75" customHeight="1" x14ac:dyDescent="0.2">
      <c r="C860" s="42"/>
      <c r="D860" s="43"/>
    </row>
    <row r="861" spans="1:21" ht="12.75" customHeight="1" x14ac:dyDescent="0.2">
      <c r="C861" s="81" t="s">
        <v>530</v>
      </c>
      <c r="D861" s="43"/>
    </row>
    <row r="862" spans="1:21" ht="12.75" customHeight="1" x14ac:dyDescent="0.2">
      <c r="A862" s="5">
        <v>12011110</v>
      </c>
      <c r="B862" s="555">
        <v>500</v>
      </c>
      <c r="C862" s="42">
        <v>55570</v>
      </c>
      <c r="D862" s="43" t="s">
        <v>223</v>
      </c>
      <c r="E862" s="378">
        <v>25000</v>
      </c>
      <c r="F862" s="378">
        <v>25000</v>
      </c>
      <c r="G862" s="378">
        <v>10000</v>
      </c>
      <c r="H862" s="378">
        <v>10000</v>
      </c>
      <c r="I862" s="229" t="e">
        <f>#REF!-G862</f>
        <v>#REF!</v>
      </c>
      <c r="J862" s="229">
        <f>H862-G862</f>
        <v>0</v>
      </c>
      <c r="K862" s="378">
        <v>0</v>
      </c>
      <c r="L862" s="229">
        <f>K862-H862</f>
        <v>-10000</v>
      </c>
      <c r="M862" s="378">
        <v>10000</v>
      </c>
      <c r="N862" s="229">
        <f>M862-H862</f>
        <v>0</v>
      </c>
      <c r="O862" s="378">
        <v>0</v>
      </c>
      <c r="P862" s="229">
        <f>O862-H862</f>
        <v>-10000</v>
      </c>
      <c r="S862" s="378">
        <v>0</v>
      </c>
      <c r="T862" s="378">
        <v>0</v>
      </c>
      <c r="U862" s="378">
        <v>0</v>
      </c>
    </row>
    <row r="863" spans="1:21" ht="12.75" customHeight="1" x14ac:dyDescent="0.2">
      <c r="A863" s="5">
        <v>12011110</v>
      </c>
      <c r="B863" s="555">
        <v>600</v>
      </c>
      <c r="C863" s="42">
        <v>56623</v>
      </c>
      <c r="D863" s="43" t="s">
        <v>128</v>
      </c>
      <c r="E863" s="378">
        <v>25000</v>
      </c>
      <c r="F863" s="378">
        <v>25000</v>
      </c>
      <c r="G863" s="378">
        <v>10000</v>
      </c>
      <c r="H863" s="378">
        <v>10000</v>
      </c>
      <c r="I863" s="229" t="e">
        <f>#REF!-G863</f>
        <v>#REF!</v>
      </c>
      <c r="J863" s="229">
        <f>H863-G863</f>
        <v>0</v>
      </c>
      <c r="K863" s="378">
        <v>20000</v>
      </c>
      <c r="L863" s="229">
        <f>K863-H863</f>
        <v>10000</v>
      </c>
      <c r="M863" s="378">
        <v>10000</v>
      </c>
      <c r="N863" s="229">
        <f>M863-H863</f>
        <v>0</v>
      </c>
      <c r="O863" s="378">
        <v>20000</v>
      </c>
      <c r="P863" s="229">
        <f>O863-H863</f>
        <v>10000</v>
      </c>
      <c r="S863" s="378">
        <v>20000</v>
      </c>
      <c r="T863" s="378">
        <v>20000</v>
      </c>
      <c r="U863" s="378">
        <v>20000</v>
      </c>
    </row>
    <row r="864" spans="1:21" ht="12.75" customHeight="1" x14ac:dyDescent="0.2">
      <c r="B864" s="154"/>
      <c r="C864" s="42"/>
      <c r="D864" s="45"/>
      <c r="E864" s="496"/>
      <c r="F864" s="496"/>
      <c r="G864" s="496"/>
      <c r="H864" s="496"/>
      <c r="I864" s="497"/>
      <c r="J864" s="497"/>
      <c r="K864" s="496"/>
      <c r="L864" s="497"/>
      <c r="M864" s="496"/>
      <c r="N864" s="497"/>
      <c r="O864" s="496"/>
      <c r="P864" s="497"/>
      <c r="Q864" s="497"/>
      <c r="R864" s="497"/>
      <c r="S864" s="496"/>
      <c r="T864" s="496"/>
      <c r="U864" s="496"/>
    </row>
    <row r="865" spans="1:21" ht="12.75" customHeight="1" x14ac:dyDescent="0.2">
      <c r="C865" s="42"/>
      <c r="D865" s="43"/>
      <c r="E865" s="378">
        <f t="shared" ref="E865:G865" si="289">SUM(E862:E864)</f>
        <v>50000</v>
      </c>
      <c r="F865" s="378">
        <f t="shared" si="289"/>
        <v>50000</v>
      </c>
      <c r="G865" s="378">
        <f t="shared" si="289"/>
        <v>20000</v>
      </c>
      <c r="H865" s="378">
        <f>SUM(H862:H864)</f>
        <v>20000</v>
      </c>
      <c r="I865" s="229" t="e">
        <f>#REF!-G865</f>
        <v>#REF!</v>
      </c>
      <c r="J865" s="229">
        <f>H865-G865</f>
        <v>0</v>
      </c>
      <c r="K865" s="378">
        <f>SUM(K862:K864)</f>
        <v>20000</v>
      </c>
      <c r="L865" s="229">
        <f>K865-H865</f>
        <v>0</v>
      </c>
      <c r="M865" s="378">
        <f>SUM(M862:M864)</f>
        <v>20000</v>
      </c>
      <c r="N865" s="229">
        <f>M865-H865</f>
        <v>0</v>
      </c>
      <c r="O865" s="378">
        <f>SUM(O862:O864)</f>
        <v>20000</v>
      </c>
      <c r="P865" s="229">
        <f>O865-H865</f>
        <v>0</v>
      </c>
      <c r="S865" s="378">
        <f>SUM(S862:S864)</f>
        <v>20000</v>
      </c>
      <c r="T865" s="378">
        <f>SUM(T862:T864)</f>
        <v>20000</v>
      </c>
      <c r="U865" s="378">
        <f>SUM(U862:U864)</f>
        <v>20000</v>
      </c>
    </row>
    <row r="866" spans="1:21" ht="12.75" customHeight="1" x14ac:dyDescent="0.25">
      <c r="C866" s="61"/>
      <c r="D866" s="43"/>
    </row>
    <row r="867" spans="1:21" ht="12.75" customHeight="1" x14ac:dyDescent="0.2">
      <c r="C867" s="42"/>
      <c r="D867" s="43"/>
    </row>
    <row r="868" spans="1:21" ht="12.75" customHeight="1" x14ac:dyDescent="0.2">
      <c r="C868" s="81" t="s">
        <v>263</v>
      </c>
      <c r="D868" s="62"/>
    </row>
    <row r="869" spans="1:21" ht="12.75" customHeight="1" x14ac:dyDescent="0.2">
      <c r="A869" s="5">
        <v>12012030</v>
      </c>
      <c r="B869" s="154">
        <v>400</v>
      </c>
      <c r="C869" s="42">
        <v>54410</v>
      </c>
      <c r="D869" s="45" t="s">
        <v>152</v>
      </c>
      <c r="E869" s="496">
        <v>9576</v>
      </c>
      <c r="F869" s="496">
        <v>9576</v>
      </c>
      <c r="G869" s="496">
        <v>9576</v>
      </c>
      <c r="H869" s="496">
        <v>9576</v>
      </c>
      <c r="I869" s="497" t="e">
        <f>#REF!-G869</f>
        <v>#REF!</v>
      </c>
      <c r="J869" s="497">
        <f>H869-G869</f>
        <v>0</v>
      </c>
      <c r="K869" s="496">
        <v>9576</v>
      </c>
      <c r="L869" s="497">
        <f>K869-H869</f>
        <v>0</v>
      </c>
      <c r="M869" s="496">
        <v>9576</v>
      </c>
      <c r="N869" s="497">
        <f>M869-H869</f>
        <v>0</v>
      </c>
      <c r="O869" s="496">
        <v>9576</v>
      </c>
      <c r="P869" s="497">
        <f>O869-H869</f>
        <v>0</v>
      </c>
      <c r="Q869" s="497"/>
      <c r="R869" s="497"/>
      <c r="S869" s="496">
        <v>9576</v>
      </c>
      <c r="T869" s="496">
        <v>9576</v>
      </c>
      <c r="U869" s="496">
        <v>9576</v>
      </c>
    </row>
    <row r="870" spans="1:21" ht="12.75" customHeight="1" x14ac:dyDescent="0.25">
      <c r="C870" s="61"/>
      <c r="D870" s="43"/>
      <c r="E870" s="378">
        <f t="shared" ref="E870" si="290">SUM(E869)</f>
        <v>9576</v>
      </c>
      <c r="F870" s="378">
        <f>SUM(F869)</f>
        <v>9576</v>
      </c>
      <c r="G870" s="378">
        <f>SUM(G869)</f>
        <v>9576</v>
      </c>
      <c r="H870" s="378">
        <f>SUM(H869)</f>
        <v>9576</v>
      </c>
      <c r="I870" s="229" t="e">
        <f>#REF!-G870</f>
        <v>#REF!</v>
      </c>
      <c r="J870" s="229">
        <f>H870-G870</f>
        <v>0</v>
      </c>
      <c r="K870" s="378">
        <f>SUM(K869)</f>
        <v>9576</v>
      </c>
      <c r="L870" s="229">
        <f>K870-H870</f>
        <v>0</v>
      </c>
      <c r="M870" s="378">
        <f>SUM(M869)</f>
        <v>9576</v>
      </c>
      <c r="N870" s="229">
        <f>M870-H870</f>
        <v>0</v>
      </c>
      <c r="O870" s="378">
        <f>SUM(O869)</f>
        <v>9576</v>
      </c>
      <c r="P870" s="229">
        <f>O870-H870</f>
        <v>0</v>
      </c>
      <c r="S870" s="378">
        <f>SUM(S869)</f>
        <v>9576</v>
      </c>
      <c r="T870" s="378">
        <f>SUM(T869)</f>
        <v>9576</v>
      </c>
      <c r="U870" s="378">
        <f>SUM(U869)</f>
        <v>9576</v>
      </c>
    </row>
    <row r="871" spans="1:21" ht="12.75" customHeight="1" x14ac:dyDescent="0.25">
      <c r="C871" s="61" t="s">
        <v>3</v>
      </c>
      <c r="D871" s="43"/>
    </row>
    <row r="872" spans="1:21" ht="12.75" customHeight="1" x14ac:dyDescent="0.2">
      <c r="C872" s="81" t="s">
        <v>195</v>
      </c>
      <c r="D872" s="62"/>
    </row>
    <row r="873" spans="1:21" ht="13.5" customHeight="1" x14ac:dyDescent="0.2">
      <c r="A873" s="5">
        <v>12012040</v>
      </c>
      <c r="B873" s="555">
        <v>100</v>
      </c>
      <c r="C873" s="42">
        <v>50110</v>
      </c>
      <c r="D873" s="43" t="s">
        <v>36</v>
      </c>
      <c r="E873" s="229">
        <f>'102'!H1252</f>
        <v>27592355</v>
      </c>
      <c r="F873" s="229">
        <f>'102'!K1252</f>
        <v>29879832</v>
      </c>
      <c r="G873" s="229">
        <f>'102'!N1252</f>
        <v>30569440</v>
      </c>
      <c r="H873" s="229">
        <f>'102'!R1252</f>
        <v>27889751</v>
      </c>
      <c r="I873" s="229" t="e">
        <f>#REF!-G873</f>
        <v>#REF!</v>
      </c>
      <c r="J873" s="229">
        <f>H873-G873</f>
        <v>-2679689</v>
      </c>
      <c r="K873" s="229" t="e">
        <f>'102'!#REF!</f>
        <v>#REF!</v>
      </c>
      <c r="L873" s="229" t="e">
        <f t="shared" ref="L873:L879" si="291">K873-H873</f>
        <v>#REF!</v>
      </c>
      <c r="M873" s="229" t="e">
        <f>'102'!#REF!-6238704</f>
        <v>#REF!</v>
      </c>
      <c r="N873" s="229" t="e">
        <f t="shared" ref="N873:N878" si="292">M873-H873</f>
        <v>#REF!</v>
      </c>
      <c r="O873" s="229">
        <f>'102'!Z1252</f>
        <v>27817271</v>
      </c>
      <c r="P873" s="229">
        <f t="shared" ref="P873:P878" si="293">O873-H873</f>
        <v>-72480</v>
      </c>
      <c r="S873" s="229" t="e">
        <f>'102'!#REF!</f>
        <v>#REF!</v>
      </c>
      <c r="T873" s="229" t="e">
        <f>'102'!#REF!</f>
        <v>#REF!</v>
      </c>
      <c r="U873" s="229" t="e">
        <f>'102'!#REF!</f>
        <v>#REF!</v>
      </c>
    </row>
    <row r="874" spans="1:21" ht="12.75" customHeight="1" x14ac:dyDescent="0.2">
      <c r="A874" s="5">
        <v>12012040</v>
      </c>
      <c r="B874" s="154">
        <v>101</v>
      </c>
      <c r="C874" s="42">
        <v>50130</v>
      </c>
      <c r="D874" s="43" t="s">
        <v>37</v>
      </c>
      <c r="E874" s="378">
        <v>3010684</v>
      </c>
      <c r="F874" s="378">
        <v>3522684</v>
      </c>
      <c r="G874" s="378">
        <v>3492684</v>
      </c>
      <c r="H874" s="378">
        <v>4554888</v>
      </c>
      <c r="I874" s="229">
        <v>2507316</v>
      </c>
      <c r="J874" s="229">
        <v>1062204</v>
      </c>
      <c r="K874" s="378">
        <v>8925000</v>
      </c>
      <c r="L874" s="229">
        <v>4370112</v>
      </c>
      <c r="M874" s="378">
        <v>4031000</v>
      </c>
      <c r="N874" s="229">
        <v>-523888</v>
      </c>
      <c r="O874" s="378">
        <v>5579888</v>
      </c>
      <c r="P874" s="229">
        <v>1025000</v>
      </c>
      <c r="S874" s="378">
        <v>5000000</v>
      </c>
      <c r="T874" s="378">
        <v>5000000</v>
      </c>
      <c r="U874" s="378">
        <v>5000000</v>
      </c>
    </row>
    <row r="875" spans="1:21" ht="12.75" customHeight="1" x14ac:dyDescent="0.2">
      <c r="A875" s="5">
        <v>12012040</v>
      </c>
      <c r="B875" s="154">
        <v>101</v>
      </c>
      <c r="C875" s="42">
        <v>50130</v>
      </c>
      <c r="D875" s="43" t="s">
        <v>1051</v>
      </c>
      <c r="E875" s="378"/>
      <c r="F875" s="378"/>
      <c r="G875" s="378">
        <v>300000</v>
      </c>
      <c r="H875" s="378">
        <v>550000</v>
      </c>
      <c r="I875" s="229" t="e">
        <f>#REF!-G875</f>
        <v>#REF!</v>
      </c>
      <c r="J875" s="229">
        <f>H875-G875</f>
        <v>250000</v>
      </c>
      <c r="K875" s="378">
        <v>550000</v>
      </c>
      <c r="L875" s="229">
        <f t="shared" si="291"/>
        <v>0</v>
      </c>
      <c r="M875" s="378">
        <v>0</v>
      </c>
      <c r="N875" s="229">
        <f t="shared" si="292"/>
        <v>-550000</v>
      </c>
      <c r="O875" s="378">
        <v>550000</v>
      </c>
      <c r="P875" s="229">
        <f t="shared" si="293"/>
        <v>0</v>
      </c>
      <c r="S875" s="378">
        <v>550000</v>
      </c>
      <c r="T875" s="378">
        <v>550000</v>
      </c>
      <c r="U875" s="378">
        <v>550000</v>
      </c>
    </row>
    <row r="876" spans="1:21" ht="12.75" customHeight="1" x14ac:dyDescent="0.2">
      <c r="A876" s="5">
        <v>12012040</v>
      </c>
      <c r="B876" s="154">
        <v>101</v>
      </c>
      <c r="C876" s="42">
        <v>50130</v>
      </c>
      <c r="D876" s="43" t="s">
        <v>804</v>
      </c>
      <c r="E876" s="378">
        <v>0</v>
      </c>
      <c r="F876" s="378">
        <v>0</v>
      </c>
      <c r="G876" s="378">
        <v>0</v>
      </c>
      <c r="H876" s="378">
        <v>0</v>
      </c>
      <c r="I876" s="229" t="e">
        <f>#REF!-G876</f>
        <v>#REF!</v>
      </c>
      <c r="J876" s="229">
        <f>H876-G876</f>
        <v>0</v>
      </c>
      <c r="K876" s="378">
        <v>0</v>
      </c>
      <c r="L876" s="229">
        <f t="shared" si="291"/>
        <v>0</v>
      </c>
      <c r="M876" s="378">
        <v>0</v>
      </c>
      <c r="N876" s="229">
        <f t="shared" si="292"/>
        <v>0</v>
      </c>
      <c r="O876" s="378">
        <v>0</v>
      </c>
      <c r="P876" s="229">
        <f t="shared" si="293"/>
        <v>0</v>
      </c>
      <c r="S876" s="378">
        <v>0</v>
      </c>
      <c r="T876" s="378">
        <v>0</v>
      </c>
      <c r="U876" s="378">
        <v>0</v>
      </c>
    </row>
    <row r="877" spans="1:21" ht="12.75" customHeight="1" x14ac:dyDescent="0.2">
      <c r="A877" s="5">
        <v>12012040</v>
      </c>
      <c r="B877" s="155">
        <v>101</v>
      </c>
      <c r="C877" s="42">
        <v>50130</v>
      </c>
      <c r="D877" s="45" t="s">
        <v>806</v>
      </c>
      <c r="E877" s="496">
        <v>100000</v>
      </c>
      <c r="F877" s="496">
        <v>100000</v>
      </c>
      <c r="G877" s="496">
        <v>100000</v>
      </c>
      <c r="H877" s="496">
        <v>100000</v>
      </c>
      <c r="I877" s="497" t="e">
        <f>#REF!-G877</f>
        <v>#REF!</v>
      </c>
      <c r="J877" s="497">
        <f>H877-G877</f>
        <v>0</v>
      </c>
      <c r="K877" s="496">
        <v>100000</v>
      </c>
      <c r="L877" s="497">
        <f t="shared" si="291"/>
        <v>0</v>
      </c>
      <c r="M877" s="496">
        <v>0</v>
      </c>
      <c r="N877" s="497">
        <f t="shared" si="292"/>
        <v>-100000</v>
      </c>
      <c r="O877" s="496">
        <v>100000</v>
      </c>
      <c r="P877" s="497">
        <f t="shared" si="293"/>
        <v>0</v>
      </c>
      <c r="Q877" s="497"/>
      <c r="R877" s="497"/>
      <c r="S877" s="496">
        <v>100000</v>
      </c>
      <c r="T877" s="496">
        <v>100000</v>
      </c>
      <c r="U877" s="496">
        <v>100000</v>
      </c>
    </row>
    <row r="878" spans="1:21" ht="12.75" customHeight="1" x14ac:dyDescent="0.2">
      <c r="C878" s="42"/>
      <c r="D878" s="43"/>
      <c r="E878" s="378">
        <f t="shared" ref="E878:G878" si="294">SUM(E873:E877)</f>
        <v>30703039</v>
      </c>
      <c r="F878" s="378">
        <f t="shared" si="294"/>
        <v>33502516</v>
      </c>
      <c r="G878" s="378">
        <f t="shared" si="294"/>
        <v>34462124</v>
      </c>
      <c r="H878" s="378">
        <f>SUM(H873:H877)</f>
        <v>33094639</v>
      </c>
      <c r="I878" s="229" t="e">
        <f>#REF!-G878</f>
        <v>#REF!</v>
      </c>
      <c r="J878" s="229">
        <f>H878-G878</f>
        <v>-1367485</v>
      </c>
      <c r="K878" s="378" t="e">
        <f>SUM(K873:K877)</f>
        <v>#REF!</v>
      </c>
      <c r="L878" s="229" t="e">
        <f t="shared" si="291"/>
        <v>#REF!</v>
      </c>
      <c r="M878" s="378" t="e">
        <f>SUM(M873:M877)</f>
        <v>#REF!</v>
      </c>
      <c r="N878" s="229" t="e">
        <f t="shared" si="292"/>
        <v>#REF!</v>
      </c>
      <c r="O878" s="378">
        <f>SUM(O873:O877)</f>
        <v>34047159</v>
      </c>
      <c r="P878" s="229">
        <f t="shared" si="293"/>
        <v>952520</v>
      </c>
      <c r="S878" s="378" t="e">
        <f>SUM(S873:S877)</f>
        <v>#REF!</v>
      </c>
      <c r="T878" s="378" t="e">
        <f>SUM(T873:T877)</f>
        <v>#REF!</v>
      </c>
      <c r="U878" s="378" t="e">
        <f>SUM(U873:U877)</f>
        <v>#REF!</v>
      </c>
    </row>
    <row r="879" spans="1:21" ht="12.75" customHeight="1" x14ac:dyDescent="0.2">
      <c r="C879" s="42"/>
      <c r="D879" s="43"/>
      <c r="H879" s="229">
        <f>+H874+H875+H877</f>
        <v>5204888</v>
      </c>
      <c r="K879" s="229">
        <f>+K874+K875+K877</f>
        <v>9575000</v>
      </c>
      <c r="L879" s="229">
        <f t="shared" si="291"/>
        <v>4370112</v>
      </c>
    </row>
    <row r="880" spans="1:21" ht="12.75" customHeight="1" x14ac:dyDescent="0.2">
      <c r="C880" s="81" t="s">
        <v>839</v>
      </c>
      <c r="D880" s="62"/>
    </row>
    <row r="881" spans="1:21" ht="12.75" customHeight="1" x14ac:dyDescent="0.2">
      <c r="A881" s="5">
        <v>12012050</v>
      </c>
      <c r="B881" s="555">
        <v>100</v>
      </c>
      <c r="C881" s="42">
        <v>50110</v>
      </c>
      <c r="D881" s="43" t="s">
        <v>36</v>
      </c>
      <c r="F881" s="229">
        <v>0</v>
      </c>
      <c r="G881" s="229">
        <v>0</v>
      </c>
      <c r="H881" s="229">
        <f>'102'!R1277</f>
        <v>1246692</v>
      </c>
      <c r="K881" s="229" t="e">
        <f>'102'!#REF!</f>
        <v>#REF!</v>
      </c>
      <c r="M881" s="229" t="e">
        <f>'102'!#REF!</f>
        <v>#REF!</v>
      </c>
      <c r="O881" s="229">
        <f>'102'!Z1277</f>
        <v>1386627</v>
      </c>
      <c r="P881" s="229">
        <f t="shared" ref="P881:P887" si="295">O881-H881</f>
        <v>139935</v>
      </c>
      <c r="S881" s="229" t="e">
        <f>'102'!#REF!</f>
        <v>#REF!</v>
      </c>
      <c r="T881" s="229" t="e">
        <f>'102'!#REF!</f>
        <v>#REF!</v>
      </c>
      <c r="U881" s="229" t="e">
        <f>'102'!#REF!</f>
        <v>#REF!</v>
      </c>
    </row>
    <row r="882" spans="1:21" ht="12.75" customHeight="1" x14ac:dyDescent="0.2">
      <c r="A882" s="5">
        <v>12012050</v>
      </c>
      <c r="B882" s="555">
        <v>101</v>
      </c>
      <c r="C882" s="42">
        <v>50130</v>
      </c>
      <c r="D882" s="43" t="s">
        <v>37</v>
      </c>
      <c r="E882" s="378">
        <v>0</v>
      </c>
      <c r="F882" s="378">
        <v>520000</v>
      </c>
      <c r="G882" s="378">
        <v>520000</v>
      </c>
      <c r="H882" s="378">
        <v>550000</v>
      </c>
      <c r="I882" s="229" t="e">
        <f>#REF!-G882</f>
        <v>#REF!</v>
      </c>
      <c r="J882" s="229">
        <f t="shared" ref="J882:J887" si="296">H882-G882</f>
        <v>30000</v>
      </c>
      <c r="K882" s="378">
        <v>825000</v>
      </c>
      <c r="L882" s="229">
        <f t="shared" ref="L882:L887" si="297">K882-H882</f>
        <v>275000</v>
      </c>
      <c r="M882" s="378">
        <v>550000</v>
      </c>
      <c r="N882" s="229">
        <f t="shared" ref="N882:N887" si="298">M882-H882</f>
        <v>0</v>
      </c>
      <c r="O882" s="378">
        <v>825000</v>
      </c>
      <c r="P882" s="229">
        <f t="shared" si="295"/>
        <v>275000</v>
      </c>
      <c r="S882" s="378">
        <v>550000</v>
      </c>
      <c r="T882" s="378">
        <v>550000</v>
      </c>
      <c r="U882" s="378">
        <v>550000</v>
      </c>
    </row>
    <row r="883" spans="1:21" ht="12.75" customHeight="1" x14ac:dyDescent="0.2">
      <c r="A883" s="5">
        <v>12012050</v>
      </c>
      <c r="B883" s="555">
        <v>500</v>
      </c>
      <c r="C883" s="42">
        <v>55570</v>
      </c>
      <c r="D883" s="43" t="s">
        <v>223</v>
      </c>
      <c r="E883" s="378">
        <v>0</v>
      </c>
      <c r="F883" s="378">
        <v>5000</v>
      </c>
      <c r="G883" s="378">
        <v>5000</v>
      </c>
      <c r="H883" s="378">
        <v>5000</v>
      </c>
      <c r="I883" s="229" t="e">
        <f>#REF!-G883</f>
        <v>#REF!</v>
      </c>
      <c r="J883" s="229">
        <f t="shared" si="296"/>
        <v>0</v>
      </c>
      <c r="K883" s="378">
        <v>0</v>
      </c>
      <c r="L883" s="229">
        <f t="shared" si="297"/>
        <v>-5000</v>
      </c>
      <c r="M883" s="378">
        <v>0</v>
      </c>
      <c r="N883" s="229">
        <f t="shared" si="298"/>
        <v>-5000</v>
      </c>
      <c r="O883" s="378">
        <v>0</v>
      </c>
      <c r="P883" s="229">
        <f t="shared" si="295"/>
        <v>-5000</v>
      </c>
      <c r="S883" s="378">
        <v>0</v>
      </c>
      <c r="T883" s="378">
        <v>0</v>
      </c>
      <c r="U883" s="378">
        <v>0</v>
      </c>
    </row>
    <row r="884" spans="1:21" ht="12.75" customHeight="1" x14ac:dyDescent="0.2">
      <c r="A884" s="5">
        <v>12012050</v>
      </c>
      <c r="B884" s="555">
        <v>500</v>
      </c>
      <c r="C884" s="42">
        <v>55594</v>
      </c>
      <c r="D884" s="43" t="s">
        <v>524</v>
      </c>
      <c r="E884" s="378">
        <v>0</v>
      </c>
      <c r="F884" s="378">
        <v>5000</v>
      </c>
      <c r="G884" s="378">
        <v>5000</v>
      </c>
      <c r="H884" s="378">
        <v>5000</v>
      </c>
      <c r="I884" s="229" t="e">
        <f>#REF!-G884</f>
        <v>#REF!</v>
      </c>
      <c r="J884" s="229">
        <f t="shared" si="296"/>
        <v>0</v>
      </c>
      <c r="K884" s="378">
        <v>8000</v>
      </c>
      <c r="L884" s="229">
        <f t="shared" si="297"/>
        <v>3000</v>
      </c>
      <c r="M884" s="378">
        <v>8000</v>
      </c>
      <c r="N884" s="229">
        <f t="shared" si="298"/>
        <v>3000</v>
      </c>
      <c r="O884" s="378">
        <v>8000</v>
      </c>
      <c r="P884" s="229">
        <f t="shared" si="295"/>
        <v>3000</v>
      </c>
      <c r="S884" s="378">
        <v>5000</v>
      </c>
      <c r="T884" s="378">
        <v>5000</v>
      </c>
      <c r="U884" s="378">
        <v>5000</v>
      </c>
    </row>
    <row r="885" spans="1:21" ht="12.75" customHeight="1" x14ac:dyDescent="0.2">
      <c r="A885" s="5">
        <v>12012050</v>
      </c>
      <c r="B885" s="555">
        <v>600</v>
      </c>
      <c r="C885" s="42">
        <v>56623</v>
      </c>
      <c r="D885" s="43" t="s">
        <v>442</v>
      </c>
      <c r="E885" s="378"/>
      <c r="F885" s="378">
        <v>15000</v>
      </c>
      <c r="G885" s="378">
        <v>10000</v>
      </c>
      <c r="H885" s="378">
        <v>10000</v>
      </c>
      <c r="I885" s="229" t="e">
        <f>#REF!-G885</f>
        <v>#REF!</v>
      </c>
      <c r="J885" s="229">
        <f t="shared" si="296"/>
        <v>0</v>
      </c>
      <c r="K885" s="378">
        <v>0</v>
      </c>
      <c r="L885" s="229">
        <f t="shared" si="297"/>
        <v>-10000</v>
      </c>
      <c r="M885" s="378">
        <v>0</v>
      </c>
      <c r="N885" s="229">
        <f t="shared" si="298"/>
        <v>-10000</v>
      </c>
      <c r="O885" s="378">
        <v>0</v>
      </c>
      <c r="P885" s="229">
        <f t="shared" si="295"/>
        <v>-10000</v>
      </c>
      <c r="S885" s="378">
        <v>0</v>
      </c>
      <c r="T885" s="378">
        <v>0</v>
      </c>
      <c r="U885" s="378">
        <v>0</v>
      </c>
    </row>
    <row r="886" spans="1:21" ht="12.75" customHeight="1" x14ac:dyDescent="0.2">
      <c r="A886" s="5">
        <v>12012050</v>
      </c>
      <c r="B886" s="154">
        <v>600</v>
      </c>
      <c r="C886" s="42">
        <v>56694</v>
      </c>
      <c r="D886" s="45" t="s">
        <v>376</v>
      </c>
      <c r="E886" s="496">
        <v>7000</v>
      </c>
      <c r="F886" s="496">
        <v>30000</v>
      </c>
      <c r="G886" s="496">
        <v>20000</v>
      </c>
      <c r="H886" s="496">
        <v>20000</v>
      </c>
      <c r="I886" s="497" t="e">
        <f>#REF!-G886</f>
        <v>#REF!</v>
      </c>
      <c r="J886" s="497">
        <f t="shared" si="296"/>
        <v>0</v>
      </c>
      <c r="K886" s="496">
        <v>17000</v>
      </c>
      <c r="L886" s="497">
        <f t="shared" si="297"/>
        <v>-3000</v>
      </c>
      <c r="M886" s="496">
        <v>17000</v>
      </c>
      <c r="N886" s="497">
        <f t="shared" si="298"/>
        <v>-3000</v>
      </c>
      <c r="O886" s="496">
        <v>17000</v>
      </c>
      <c r="P886" s="497">
        <f t="shared" si="295"/>
        <v>-3000</v>
      </c>
      <c r="Q886" s="497"/>
      <c r="R886" s="497"/>
      <c r="S886" s="496">
        <v>20000</v>
      </c>
      <c r="T886" s="496">
        <v>20000</v>
      </c>
      <c r="U886" s="496">
        <v>20000</v>
      </c>
    </row>
    <row r="887" spans="1:21" ht="12.75" customHeight="1" x14ac:dyDescent="0.2">
      <c r="C887" s="42"/>
      <c r="D887" s="43"/>
      <c r="E887" s="378">
        <f t="shared" ref="E887" si="299">SUM(E886)</f>
        <v>7000</v>
      </c>
      <c r="F887" s="378">
        <f>SUM(F881:F886)</f>
        <v>575000</v>
      </c>
      <c r="G887" s="378">
        <f>SUM(G881:G886)</f>
        <v>560000</v>
      </c>
      <c r="H887" s="378">
        <f>SUM(H881:H886)</f>
        <v>1836692</v>
      </c>
      <c r="I887" s="229" t="e">
        <f>#REF!-G887</f>
        <v>#REF!</v>
      </c>
      <c r="J887" s="229">
        <f t="shared" si="296"/>
        <v>1276692</v>
      </c>
      <c r="K887" s="378" t="e">
        <f>SUM(K881:K886)</f>
        <v>#REF!</v>
      </c>
      <c r="L887" s="229" t="e">
        <f t="shared" si="297"/>
        <v>#REF!</v>
      </c>
      <c r="M887" s="378" t="e">
        <f>SUM(M881:M886)</f>
        <v>#REF!</v>
      </c>
      <c r="N887" s="229" t="e">
        <f t="shared" si="298"/>
        <v>#REF!</v>
      </c>
      <c r="O887" s="378">
        <f>SUM(O881:O886)</f>
        <v>2236627</v>
      </c>
      <c r="P887" s="229">
        <f t="shared" si="295"/>
        <v>399935</v>
      </c>
      <c r="S887" s="378" t="e">
        <f>SUM(S881:S886)</f>
        <v>#REF!</v>
      </c>
      <c r="T887" s="378" t="e">
        <f>SUM(T881:T886)</f>
        <v>#REF!</v>
      </c>
      <c r="U887" s="378" t="e">
        <f>SUM(U881:U886)</f>
        <v>#REF!</v>
      </c>
    </row>
    <row r="888" spans="1:21" ht="12.75" customHeight="1" x14ac:dyDescent="0.2">
      <c r="C888" s="5"/>
      <c r="D888" s="43"/>
    </row>
    <row r="889" spans="1:21" ht="12.75" customHeight="1" x14ac:dyDescent="0.2">
      <c r="C889" s="81" t="s">
        <v>141</v>
      </c>
      <c r="D889" s="62"/>
    </row>
    <row r="890" spans="1:21" ht="12.75" customHeight="1" x14ac:dyDescent="0.2">
      <c r="A890" s="5">
        <v>12012070</v>
      </c>
      <c r="B890" s="555">
        <v>300</v>
      </c>
      <c r="C890" s="42">
        <v>53330</v>
      </c>
      <c r="D890" s="43" t="s">
        <v>45</v>
      </c>
      <c r="I890" s="229" t="e">
        <f>#REF!-G890</f>
        <v>#REF!</v>
      </c>
      <c r="J890" s="229">
        <f>H890-G890</f>
        <v>0</v>
      </c>
      <c r="L890" s="229">
        <f>K890-H890</f>
        <v>0</v>
      </c>
      <c r="N890" s="229">
        <f>M890-H890</f>
        <v>0</v>
      </c>
      <c r="P890" s="229">
        <f>O890-H890</f>
        <v>0</v>
      </c>
    </row>
    <row r="891" spans="1:21" ht="12.75" customHeight="1" x14ac:dyDescent="0.2">
      <c r="A891" s="5">
        <v>12012070</v>
      </c>
      <c r="B891" s="154">
        <v>500</v>
      </c>
      <c r="C891" s="42">
        <v>55586</v>
      </c>
      <c r="D891" s="43" t="s">
        <v>347</v>
      </c>
      <c r="I891" s="229" t="e">
        <f>#REF!-G891</f>
        <v>#REF!</v>
      </c>
      <c r="J891" s="229">
        <f>H891-G891</f>
        <v>0</v>
      </c>
      <c r="L891" s="229">
        <f>K891-H891</f>
        <v>0</v>
      </c>
      <c r="N891" s="229">
        <f>M891-H891</f>
        <v>0</v>
      </c>
      <c r="P891" s="229">
        <f>O891-H891</f>
        <v>0</v>
      </c>
    </row>
    <row r="892" spans="1:21" ht="12.75" customHeight="1" x14ac:dyDescent="0.2">
      <c r="A892" s="5">
        <v>12012070</v>
      </c>
      <c r="B892" s="154">
        <v>600</v>
      </c>
      <c r="C892" s="42">
        <v>56694</v>
      </c>
      <c r="D892" s="45" t="s">
        <v>270</v>
      </c>
      <c r="E892" s="496">
        <v>4010</v>
      </c>
      <c r="F892" s="496">
        <v>4010</v>
      </c>
      <c r="G892" s="496">
        <v>4010</v>
      </c>
      <c r="H892" s="496">
        <v>4010</v>
      </c>
      <c r="I892" s="497" t="e">
        <f>#REF!-G892</f>
        <v>#REF!</v>
      </c>
      <c r="J892" s="497">
        <f>H892-G892</f>
        <v>0</v>
      </c>
      <c r="K892" s="496">
        <v>4010</v>
      </c>
      <c r="L892" s="497">
        <f>K892-H892</f>
        <v>0</v>
      </c>
      <c r="M892" s="496">
        <v>4010</v>
      </c>
      <c r="N892" s="497">
        <f>M892-H892</f>
        <v>0</v>
      </c>
      <c r="O892" s="496">
        <v>4010</v>
      </c>
      <c r="P892" s="497">
        <f>O892-H892</f>
        <v>0</v>
      </c>
      <c r="Q892" s="497"/>
      <c r="R892" s="497"/>
      <c r="S892" s="496">
        <v>4010</v>
      </c>
      <c r="T892" s="496">
        <v>4010</v>
      </c>
      <c r="U892" s="496">
        <v>4010</v>
      </c>
    </row>
    <row r="893" spans="1:21" ht="12.75" customHeight="1" x14ac:dyDescent="0.2">
      <c r="C893" s="42"/>
      <c r="D893" s="43"/>
      <c r="E893" s="378">
        <f t="shared" ref="E893" si="300">SUM(E890:E892)</f>
        <v>4010</v>
      </c>
      <c r="F893" s="378">
        <f>SUM(F890:F892)</f>
        <v>4010</v>
      </c>
      <c r="G893" s="378">
        <f>SUM(G890:G892)</f>
        <v>4010</v>
      </c>
      <c r="H893" s="378">
        <f>SUM(H890:H892)</f>
        <v>4010</v>
      </c>
      <c r="I893" s="229" t="e">
        <f>#REF!-G893</f>
        <v>#REF!</v>
      </c>
      <c r="J893" s="229">
        <f>H893-G893</f>
        <v>0</v>
      </c>
      <c r="K893" s="378">
        <f>SUM(K890:K892)</f>
        <v>4010</v>
      </c>
      <c r="L893" s="229">
        <f>K893-H893</f>
        <v>0</v>
      </c>
      <c r="M893" s="378">
        <f>SUM(M890:M892)</f>
        <v>4010</v>
      </c>
      <c r="N893" s="229">
        <f>M893-H893</f>
        <v>0</v>
      </c>
      <c r="O893" s="378">
        <f>SUM(O890:O892)</f>
        <v>4010</v>
      </c>
      <c r="P893" s="229">
        <f>O893-H893</f>
        <v>0</v>
      </c>
      <c r="S893" s="378">
        <f>SUM(S890:S892)</f>
        <v>4010</v>
      </c>
      <c r="T893" s="378">
        <f>SUM(T890:T892)</f>
        <v>4010</v>
      </c>
      <c r="U893" s="378">
        <f>SUM(U890:U892)</f>
        <v>4010</v>
      </c>
    </row>
    <row r="894" spans="1:21" ht="12.75" customHeight="1" x14ac:dyDescent="0.25">
      <c r="C894" s="61"/>
      <c r="D894" s="43"/>
    </row>
    <row r="895" spans="1:21" ht="12.75" customHeight="1" x14ac:dyDescent="0.25">
      <c r="C895" s="61"/>
      <c r="D895" s="43"/>
    </row>
    <row r="896" spans="1:21" ht="12.75" customHeight="1" x14ac:dyDescent="0.2">
      <c r="C896" s="81" t="s">
        <v>1053</v>
      </c>
      <c r="D896" s="62"/>
    </row>
    <row r="897" spans="1:21" ht="12.75" customHeight="1" x14ac:dyDescent="0.2">
      <c r="A897" s="5">
        <v>12012080</v>
      </c>
      <c r="B897" s="555">
        <v>100</v>
      </c>
      <c r="C897" s="42">
        <v>50110</v>
      </c>
      <c r="D897" s="43" t="s">
        <v>36</v>
      </c>
      <c r="E897" s="229">
        <f>'102'!H1385</f>
        <v>79796</v>
      </c>
      <c r="F897" s="229">
        <f>'102'!K1330</f>
        <v>1688510</v>
      </c>
      <c r="G897" s="229">
        <f>'102'!N1330</f>
        <v>1719320</v>
      </c>
      <c r="H897" s="229">
        <f>'102'!R1330</f>
        <v>1844527</v>
      </c>
      <c r="I897" s="229" t="e">
        <f>#REF!-G897</f>
        <v>#REF!</v>
      </c>
      <c r="J897" s="229">
        <f>H897-G897</f>
        <v>125207</v>
      </c>
      <c r="K897" s="229" t="e">
        <f>'102'!#REF!</f>
        <v>#REF!</v>
      </c>
      <c r="L897" s="229" t="e">
        <f>K897-H897</f>
        <v>#REF!</v>
      </c>
      <c r="M897" s="229" t="e">
        <f>'102'!#REF!</f>
        <v>#REF!</v>
      </c>
      <c r="N897" s="229" t="e">
        <f>M897-H897</f>
        <v>#REF!</v>
      </c>
      <c r="O897" s="229">
        <f>'102'!Z1330</f>
        <v>1802353</v>
      </c>
      <c r="P897" s="229">
        <f>O897-H897</f>
        <v>-42174</v>
      </c>
      <c r="S897" s="229" t="e">
        <f>'102'!#REF!</f>
        <v>#REF!</v>
      </c>
      <c r="T897" s="229" t="e">
        <f>'102'!#REF!</f>
        <v>#REF!</v>
      </c>
      <c r="U897" s="229" t="e">
        <f>'102'!#REF!</f>
        <v>#REF!</v>
      </c>
    </row>
    <row r="898" spans="1:21" ht="12.75" customHeight="1" x14ac:dyDescent="0.2">
      <c r="A898" s="5">
        <v>12012080</v>
      </c>
      <c r="B898" s="154">
        <v>600</v>
      </c>
      <c r="C898" s="71">
        <v>56662</v>
      </c>
      <c r="D898" s="45" t="s">
        <v>82</v>
      </c>
      <c r="E898" s="496">
        <v>475000</v>
      </c>
      <c r="F898" s="496">
        <v>528500</v>
      </c>
      <c r="G898" s="496">
        <v>528500</v>
      </c>
      <c r="H898" s="496">
        <v>515500</v>
      </c>
      <c r="I898" s="497" t="e">
        <f>#REF!-G898</f>
        <v>#REF!</v>
      </c>
      <c r="J898" s="497">
        <f>H898-G898</f>
        <v>-13000</v>
      </c>
      <c r="K898" s="496">
        <v>529500</v>
      </c>
      <c r="L898" s="497">
        <f>K898-H898</f>
        <v>14000</v>
      </c>
      <c r="M898" s="496">
        <v>195000</v>
      </c>
      <c r="N898" s="497">
        <f>M898-H898</f>
        <v>-320500</v>
      </c>
      <c r="O898" s="496">
        <v>529500</v>
      </c>
      <c r="P898" s="497">
        <f>O898-H898</f>
        <v>14000</v>
      </c>
      <c r="Q898" s="497"/>
      <c r="R898" s="497"/>
      <c r="S898" s="496">
        <v>515500</v>
      </c>
      <c r="T898" s="496">
        <v>515500</v>
      </c>
      <c r="U898" s="496">
        <v>515500</v>
      </c>
    </row>
    <row r="899" spans="1:21" ht="12.75" customHeight="1" x14ac:dyDescent="0.2">
      <c r="C899" s="42"/>
      <c r="D899" s="43"/>
      <c r="E899" s="378">
        <f t="shared" ref="E899" si="301">SUM(E897:E898)</f>
        <v>554796</v>
      </c>
      <c r="F899" s="378">
        <f>SUM(F897:F898)</f>
        <v>2217010</v>
      </c>
      <c r="G899" s="378">
        <f>SUM(G897:G898)</f>
        <v>2247820</v>
      </c>
      <c r="H899" s="378">
        <f>SUM(H897:H898)</f>
        <v>2360027</v>
      </c>
      <c r="I899" s="229" t="e">
        <f>#REF!-G899</f>
        <v>#REF!</v>
      </c>
      <c r="J899" s="229">
        <f>H899-G899</f>
        <v>112207</v>
      </c>
      <c r="K899" s="378" t="e">
        <f>SUM(K897:K898)</f>
        <v>#REF!</v>
      </c>
      <c r="L899" s="229" t="e">
        <f>K899-H899</f>
        <v>#REF!</v>
      </c>
      <c r="M899" s="378" t="e">
        <f>SUM(M897:M898)</f>
        <v>#REF!</v>
      </c>
      <c r="N899" s="229" t="e">
        <f>M899-H899</f>
        <v>#REF!</v>
      </c>
      <c r="O899" s="378">
        <f>SUM(O897:O898)</f>
        <v>2331853</v>
      </c>
      <c r="P899" s="229">
        <f>O899-H899</f>
        <v>-28174</v>
      </c>
      <c r="S899" s="378" t="e">
        <f>SUM(S897:S898)</f>
        <v>#REF!</v>
      </c>
      <c r="T899" s="378" t="e">
        <f>SUM(T897:T898)</f>
        <v>#REF!</v>
      </c>
      <c r="U899" s="378" t="e">
        <f>SUM(U897:U898)</f>
        <v>#REF!</v>
      </c>
    </row>
    <row r="900" spans="1:21" ht="12.75" customHeight="1" x14ac:dyDescent="0.2">
      <c r="C900" s="82"/>
      <c r="D900" s="43"/>
    </row>
    <row r="901" spans="1:21" ht="12.75" customHeight="1" x14ac:dyDescent="0.2">
      <c r="C901" s="82"/>
      <c r="D901" s="43"/>
    </row>
    <row r="902" spans="1:21" ht="12.75" customHeight="1" x14ac:dyDescent="0.2">
      <c r="C902" s="42"/>
      <c r="D902" s="43"/>
    </row>
    <row r="903" spans="1:21" s="555" customFormat="1" ht="12.75" customHeight="1" x14ac:dyDescent="0.2">
      <c r="C903" s="81" t="s">
        <v>109</v>
      </c>
      <c r="D903" s="73"/>
      <c r="E903" s="228"/>
      <c r="F903" s="228"/>
      <c r="G903" s="228"/>
      <c r="H903" s="228"/>
      <c r="I903" s="229"/>
      <c r="J903" s="229"/>
      <c r="K903" s="228"/>
      <c r="L903" s="229"/>
      <c r="M903" s="228"/>
      <c r="N903" s="229"/>
      <c r="O903" s="228"/>
      <c r="P903" s="229"/>
      <c r="Q903" s="229"/>
      <c r="R903" s="229"/>
      <c r="S903" s="228"/>
      <c r="T903" s="228"/>
      <c r="U903" s="228"/>
    </row>
    <row r="904" spans="1:21" s="555" customFormat="1" ht="12.75" customHeight="1" x14ac:dyDescent="0.2">
      <c r="A904" s="555">
        <v>12012090</v>
      </c>
      <c r="B904" s="555">
        <v>400</v>
      </c>
      <c r="C904" s="42">
        <v>54411</v>
      </c>
      <c r="D904" s="43" t="s">
        <v>96</v>
      </c>
      <c r="E904" s="378">
        <v>198000</v>
      </c>
      <c r="F904" s="378">
        <v>198000</v>
      </c>
      <c r="G904" s="378">
        <v>198000</v>
      </c>
      <c r="H904" s="378">
        <v>198000</v>
      </c>
      <c r="I904" s="229" t="e">
        <f>#REF!-G904</f>
        <v>#REF!</v>
      </c>
      <c r="J904" s="229">
        <f t="shared" ref="J904:J910" si="302">H904-G904</f>
        <v>0</v>
      </c>
      <c r="K904" s="378">
        <v>198000</v>
      </c>
      <c r="L904" s="229">
        <f t="shared" ref="L904:L910" si="303">K904-H904</f>
        <v>0</v>
      </c>
      <c r="M904" s="378">
        <v>198000</v>
      </c>
      <c r="N904" s="229">
        <f t="shared" ref="N904:N910" si="304">M904-H904</f>
        <v>0</v>
      </c>
      <c r="O904" s="378">
        <v>198000</v>
      </c>
      <c r="P904" s="229">
        <f t="shared" ref="P904:P910" si="305">O904-H904</f>
        <v>0</v>
      </c>
      <c r="Q904" s="229"/>
      <c r="R904" s="229"/>
      <c r="S904" s="378">
        <v>198000</v>
      </c>
      <c r="T904" s="378">
        <v>198000</v>
      </c>
      <c r="U904" s="378">
        <v>198000</v>
      </c>
    </row>
    <row r="905" spans="1:21" ht="12.75" customHeight="1" x14ac:dyDescent="0.2">
      <c r="A905" s="555">
        <v>12012090</v>
      </c>
      <c r="B905" s="555">
        <v>500</v>
      </c>
      <c r="C905" s="42">
        <v>55520</v>
      </c>
      <c r="D905" s="43" t="s">
        <v>431</v>
      </c>
      <c r="E905" s="378">
        <v>40000</v>
      </c>
      <c r="F905" s="378">
        <v>40000</v>
      </c>
      <c r="G905" s="378">
        <v>40000</v>
      </c>
      <c r="H905" s="378">
        <v>40000</v>
      </c>
      <c r="I905" s="229" t="e">
        <f>#REF!-G905</f>
        <v>#REF!</v>
      </c>
      <c r="J905" s="229">
        <f t="shared" si="302"/>
        <v>0</v>
      </c>
      <c r="K905" s="378">
        <v>40000</v>
      </c>
      <c r="L905" s="229">
        <f t="shared" si="303"/>
        <v>0</v>
      </c>
      <c r="M905" s="378">
        <v>40000</v>
      </c>
      <c r="N905" s="229">
        <f t="shared" si="304"/>
        <v>0</v>
      </c>
      <c r="O905" s="378">
        <v>40000</v>
      </c>
      <c r="P905" s="229">
        <f t="shared" si="305"/>
        <v>0</v>
      </c>
      <c r="S905" s="378">
        <v>40000</v>
      </c>
      <c r="T905" s="378">
        <v>40000</v>
      </c>
      <c r="U905" s="378">
        <v>40000</v>
      </c>
    </row>
    <row r="906" spans="1:21" ht="12.75" customHeight="1" x14ac:dyDescent="0.2">
      <c r="A906" s="555">
        <v>12012090</v>
      </c>
      <c r="B906" s="555">
        <v>500</v>
      </c>
      <c r="C906" s="71">
        <v>55530</v>
      </c>
      <c r="D906" s="83" t="s">
        <v>1460</v>
      </c>
      <c r="E906" s="378">
        <v>200</v>
      </c>
      <c r="F906" s="378">
        <v>200</v>
      </c>
      <c r="G906" s="378">
        <v>200</v>
      </c>
      <c r="H906" s="378">
        <v>200</v>
      </c>
      <c r="I906" s="229" t="e">
        <f>#REF!-G906</f>
        <v>#REF!</v>
      </c>
      <c r="J906" s="229">
        <f t="shared" si="302"/>
        <v>0</v>
      </c>
      <c r="K906" s="378">
        <v>0</v>
      </c>
      <c r="L906" s="229">
        <f t="shared" si="303"/>
        <v>-200</v>
      </c>
      <c r="M906" s="378">
        <v>0</v>
      </c>
      <c r="N906" s="229">
        <f t="shared" si="304"/>
        <v>-200</v>
      </c>
      <c r="O906" s="378">
        <v>0</v>
      </c>
      <c r="P906" s="229">
        <f t="shared" si="305"/>
        <v>-200</v>
      </c>
      <c r="S906" s="378">
        <v>200</v>
      </c>
      <c r="T906" s="378">
        <v>200</v>
      </c>
      <c r="U906" s="378">
        <v>200</v>
      </c>
    </row>
    <row r="907" spans="1:21" ht="12.75" customHeight="1" x14ac:dyDescent="0.2">
      <c r="A907" s="555">
        <v>12012090</v>
      </c>
      <c r="B907" s="555">
        <v>500</v>
      </c>
      <c r="C907" s="71">
        <v>55579</v>
      </c>
      <c r="D907" s="43" t="s">
        <v>458</v>
      </c>
      <c r="E907" s="378"/>
      <c r="F907" s="378"/>
      <c r="G907" s="378"/>
      <c r="H907" s="378"/>
      <c r="I907" s="229" t="e">
        <f>#REF!-G907</f>
        <v>#REF!</v>
      </c>
      <c r="J907" s="229">
        <f t="shared" si="302"/>
        <v>0</v>
      </c>
      <c r="K907" s="378"/>
      <c r="L907" s="229">
        <f t="shared" si="303"/>
        <v>0</v>
      </c>
      <c r="M907" s="378"/>
      <c r="N907" s="229">
        <f t="shared" si="304"/>
        <v>0</v>
      </c>
      <c r="O907" s="378"/>
      <c r="P907" s="229">
        <f t="shared" si="305"/>
        <v>0</v>
      </c>
      <c r="S907" s="378"/>
      <c r="T907" s="378"/>
      <c r="U907" s="378"/>
    </row>
    <row r="908" spans="1:21" ht="12.75" customHeight="1" x14ac:dyDescent="0.2">
      <c r="A908" s="555">
        <v>12012090</v>
      </c>
      <c r="B908" s="555">
        <v>500</v>
      </c>
      <c r="C908" s="42">
        <v>55586</v>
      </c>
      <c r="D908" s="43" t="s">
        <v>347</v>
      </c>
      <c r="E908" s="378">
        <v>325000</v>
      </c>
      <c r="F908" s="378">
        <v>325000</v>
      </c>
      <c r="G908" s="378">
        <v>325000</v>
      </c>
      <c r="H908" s="378">
        <v>325000</v>
      </c>
      <c r="I908" s="229" t="e">
        <f>#REF!-G908</f>
        <v>#REF!</v>
      </c>
      <c r="J908" s="229">
        <f t="shared" si="302"/>
        <v>0</v>
      </c>
      <c r="K908" s="378">
        <v>325000</v>
      </c>
      <c r="L908" s="229">
        <f t="shared" si="303"/>
        <v>0</v>
      </c>
      <c r="M908" s="378">
        <v>325000</v>
      </c>
      <c r="N908" s="229">
        <f t="shared" si="304"/>
        <v>0</v>
      </c>
      <c r="O908" s="378">
        <v>325000</v>
      </c>
      <c r="P908" s="229">
        <f t="shared" si="305"/>
        <v>0</v>
      </c>
      <c r="S908" s="378">
        <v>325000</v>
      </c>
      <c r="T908" s="378">
        <v>325000</v>
      </c>
      <c r="U908" s="378">
        <v>325000</v>
      </c>
    </row>
    <row r="909" spans="1:21" ht="12.75" customHeight="1" x14ac:dyDescent="0.2">
      <c r="A909" s="555">
        <v>12012090</v>
      </c>
      <c r="B909" s="154">
        <v>600</v>
      </c>
      <c r="C909" s="42">
        <v>56615</v>
      </c>
      <c r="D909" s="45" t="s">
        <v>26</v>
      </c>
      <c r="E909" s="496">
        <v>30000</v>
      </c>
      <c r="F909" s="496">
        <v>30000</v>
      </c>
      <c r="G909" s="496">
        <v>30000</v>
      </c>
      <c r="H909" s="496">
        <v>30000</v>
      </c>
      <c r="I909" s="497" t="e">
        <f>#REF!-G909</f>
        <v>#REF!</v>
      </c>
      <c r="J909" s="497">
        <f t="shared" si="302"/>
        <v>0</v>
      </c>
      <c r="K909" s="496">
        <v>30000</v>
      </c>
      <c r="L909" s="497">
        <f t="shared" si="303"/>
        <v>0</v>
      </c>
      <c r="M909" s="496">
        <v>30000</v>
      </c>
      <c r="N909" s="497">
        <f t="shared" si="304"/>
        <v>0</v>
      </c>
      <c r="O909" s="496">
        <v>30000</v>
      </c>
      <c r="P909" s="497">
        <f t="shared" si="305"/>
        <v>0</v>
      </c>
      <c r="Q909" s="497"/>
      <c r="R909" s="497"/>
      <c r="S909" s="496">
        <v>30000</v>
      </c>
      <c r="T909" s="496">
        <v>30000</v>
      </c>
      <c r="U909" s="496">
        <v>30000</v>
      </c>
    </row>
    <row r="910" spans="1:21" ht="12.75" customHeight="1" x14ac:dyDescent="0.2">
      <c r="C910" s="42"/>
      <c r="D910" s="43"/>
      <c r="E910" s="378">
        <f t="shared" ref="E910" si="306">SUM(E904:E909)</f>
        <v>593200</v>
      </c>
      <c r="F910" s="378">
        <f>SUM(F904:F909)</f>
        <v>593200</v>
      </c>
      <c r="G910" s="378">
        <f>SUM(G904:G909)</f>
        <v>593200</v>
      </c>
      <c r="H910" s="378">
        <f>SUM(H904:H909)</f>
        <v>593200</v>
      </c>
      <c r="I910" s="229" t="e">
        <f>#REF!-G910</f>
        <v>#REF!</v>
      </c>
      <c r="J910" s="229">
        <f t="shared" si="302"/>
        <v>0</v>
      </c>
      <c r="K910" s="378">
        <f>SUM(K904:K909)</f>
        <v>593000</v>
      </c>
      <c r="L910" s="229">
        <f t="shared" si="303"/>
        <v>-200</v>
      </c>
      <c r="M910" s="378">
        <f>SUM(M904:M909)</f>
        <v>593000</v>
      </c>
      <c r="N910" s="229">
        <f t="shared" si="304"/>
        <v>-200</v>
      </c>
      <c r="O910" s="378">
        <f>SUM(O904:O909)</f>
        <v>593000</v>
      </c>
      <c r="P910" s="229">
        <f t="shared" si="305"/>
        <v>-200</v>
      </c>
      <c r="S910" s="378">
        <f>SUM(S904:S909)</f>
        <v>593200</v>
      </c>
      <c r="T910" s="378">
        <f>SUM(T904:T909)</f>
        <v>593200</v>
      </c>
      <c r="U910" s="378">
        <f>SUM(U904:U909)</f>
        <v>593200</v>
      </c>
    </row>
    <row r="911" spans="1:21" ht="12.75" customHeight="1" x14ac:dyDescent="0.2">
      <c r="B911" s="5"/>
      <c r="C911" s="5"/>
      <c r="D911" s="5"/>
    </row>
    <row r="912" spans="1:21" s="555" customFormat="1" ht="12.75" customHeight="1" x14ac:dyDescent="0.2">
      <c r="C912" s="81" t="s">
        <v>473</v>
      </c>
      <c r="D912" s="73"/>
      <c r="E912" s="228"/>
      <c r="F912" s="228"/>
      <c r="G912" s="228"/>
      <c r="H912" s="228"/>
      <c r="I912" s="229"/>
      <c r="J912" s="229"/>
      <c r="K912" s="228"/>
      <c r="L912" s="229"/>
      <c r="M912" s="228"/>
      <c r="N912" s="229"/>
      <c r="O912" s="228"/>
      <c r="P912" s="229"/>
      <c r="Q912" s="229"/>
      <c r="R912" s="229"/>
      <c r="S912" s="228"/>
      <c r="T912" s="228"/>
      <c r="U912" s="228"/>
    </row>
    <row r="913" spans="1:21" ht="12.75" customHeight="1" x14ac:dyDescent="0.2">
      <c r="A913" s="5">
        <v>12012100</v>
      </c>
      <c r="B913" s="555">
        <v>500</v>
      </c>
      <c r="C913" s="42">
        <v>55538</v>
      </c>
      <c r="D913" s="43" t="s">
        <v>528</v>
      </c>
      <c r="E913" s="378">
        <v>541680</v>
      </c>
      <c r="F913" s="378">
        <v>541680</v>
      </c>
      <c r="G913" s="378">
        <v>541680</v>
      </c>
      <c r="H913" s="378">
        <v>0</v>
      </c>
      <c r="I913" s="229" t="e">
        <f>#REF!-G913</f>
        <v>#REF!</v>
      </c>
      <c r="J913" s="229">
        <f>H913-G913</f>
        <v>-541680</v>
      </c>
      <c r="K913" s="378">
        <v>0</v>
      </c>
      <c r="L913" s="229">
        <f>K913-H913</f>
        <v>0</v>
      </c>
      <c r="M913" s="378">
        <v>0</v>
      </c>
      <c r="N913" s="229">
        <f>M913-H913</f>
        <v>0</v>
      </c>
      <c r="O913" s="378">
        <v>0</v>
      </c>
      <c r="P913" s="229">
        <f>O913-H913</f>
        <v>0</v>
      </c>
      <c r="S913" s="378">
        <v>0</v>
      </c>
      <c r="T913" s="378">
        <v>0</v>
      </c>
      <c r="U913" s="378">
        <v>0</v>
      </c>
    </row>
    <row r="914" spans="1:21" ht="12.75" customHeight="1" x14ac:dyDescent="0.2">
      <c r="A914" s="5">
        <v>12012100</v>
      </c>
      <c r="B914" s="555">
        <v>500</v>
      </c>
      <c r="C914" s="42">
        <v>55560</v>
      </c>
      <c r="D914" s="43" t="s">
        <v>99</v>
      </c>
      <c r="E914" s="378"/>
      <c r="F914" s="378"/>
      <c r="G914" s="378"/>
      <c r="H914" s="378"/>
      <c r="I914" s="229" t="e">
        <f>#REF!-G914</f>
        <v>#REF!</v>
      </c>
      <c r="J914" s="229">
        <f>H914-G914</f>
        <v>0</v>
      </c>
      <c r="K914" s="378"/>
      <c r="L914" s="229">
        <f>K914-H914</f>
        <v>0</v>
      </c>
      <c r="M914" s="378"/>
      <c r="N914" s="229">
        <f>M914-H914</f>
        <v>0</v>
      </c>
      <c r="O914" s="378"/>
      <c r="P914" s="229">
        <f>O914-H914</f>
        <v>0</v>
      </c>
      <c r="S914" s="378"/>
      <c r="T914" s="378"/>
      <c r="U914" s="378"/>
    </row>
    <row r="915" spans="1:21" ht="12.75" customHeight="1" x14ac:dyDescent="0.2">
      <c r="A915" s="5">
        <v>12012100</v>
      </c>
      <c r="B915" s="555">
        <v>600</v>
      </c>
      <c r="C915" s="42">
        <v>56623</v>
      </c>
      <c r="D915" s="43" t="s">
        <v>128</v>
      </c>
      <c r="E915" s="378">
        <v>230000</v>
      </c>
      <c r="F915" s="378">
        <v>230000</v>
      </c>
      <c r="G915" s="378">
        <v>230000</v>
      </c>
      <c r="H915" s="378">
        <v>230000</v>
      </c>
      <c r="I915" s="229" t="e">
        <f>#REF!-G915</f>
        <v>#REF!</v>
      </c>
      <c r="J915" s="229">
        <f>H915-G915</f>
        <v>0</v>
      </c>
      <c r="K915" s="378">
        <v>0</v>
      </c>
      <c r="L915" s="229">
        <f>K915-H915</f>
        <v>-230000</v>
      </c>
      <c r="M915" s="378">
        <v>230000</v>
      </c>
      <c r="N915" s="229">
        <f>M915-H915</f>
        <v>0</v>
      </c>
      <c r="O915" s="378">
        <v>0</v>
      </c>
      <c r="P915" s="229">
        <f>O915-H915</f>
        <v>-230000</v>
      </c>
      <c r="S915" s="378">
        <v>0</v>
      </c>
      <c r="T915" s="378">
        <v>0</v>
      </c>
      <c r="U915" s="378">
        <v>0</v>
      </c>
    </row>
    <row r="916" spans="1:21" ht="12.75" customHeight="1" x14ac:dyDescent="0.2">
      <c r="A916" s="5">
        <v>12012100</v>
      </c>
      <c r="B916" s="154">
        <v>600</v>
      </c>
      <c r="C916" s="42">
        <v>56694</v>
      </c>
      <c r="D916" s="45" t="s">
        <v>376</v>
      </c>
      <c r="E916" s="496">
        <v>15000</v>
      </c>
      <c r="F916" s="496">
        <v>15000</v>
      </c>
      <c r="G916" s="496">
        <v>15000</v>
      </c>
      <c r="H916" s="496">
        <v>15000</v>
      </c>
      <c r="I916" s="497" t="e">
        <f>#REF!-G916</f>
        <v>#REF!</v>
      </c>
      <c r="J916" s="497">
        <f>H916-G916</f>
        <v>0</v>
      </c>
      <c r="K916" s="496">
        <v>15000</v>
      </c>
      <c r="L916" s="497">
        <f>K916-H916</f>
        <v>0</v>
      </c>
      <c r="M916" s="496">
        <v>15000</v>
      </c>
      <c r="N916" s="497">
        <f>M916-H916</f>
        <v>0</v>
      </c>
      <c r="O916" s="496">
        <v>15000</v>
      </c>
      <c r="P916" s="497">
        <f>O916-H916</f>
        <v>0</v>
      </c>
      <c r="Q916" s="497"/>
      <c r="R916" s="497"/>
      <c r="S916" s="496">
        <v>15000</v>
      </c>
      <c r="T916" s="496">
        <v>15000</v>
      </c>
      <c r="U916" s="496">
        <v>15000</v>
      </c>
    </row>
    <row r="917" spans="1:21" ht="12.75" customHeight="1" x14ac:dyDescent="0.2">
      <c r="C917" s="42"/>
      <c r="D917" s="43"/>
      <c r="E917" s="378">
        <f t="shared" ref="E917:G917" si="307">SUM(E913:E916)</f>
        <v>786680</v>
      </c>
      <c r="F917" s="378">
        <f t="shared" si="307"/>
        <v>786680</v>
      </c>
      <c r="G917" s="378">
        <f t="shared" si="307"/>
        <v>786680</v>
      </c>
      <c r="H917" s="378">
        <f>SUM(H913:H916)</f>
        <v>245000</v>
      </c>
      <c r="I917" s="229" t="e">
        <f>#REF!-G917</f>
        <v>#REF!</v>
      </c>
      <c r="J917" s="229">
        <f>H917-G917</f>
        <v>-541680</v>
      </c>
      <c r="K917" s="378">
        <f>SUM(K913:K916)</f>
        <v>15000</v>
      </c>
      <c r="L917" s="229">
        <f>K917-H917</f>
        <v>-230000</v>
      </c>
      <c r="M917" s="378">
        <f>SUM(M913:M916)</f>
        <v>245000</v>
      </c>
      <c r="N917" s="229">
        <f>M917-H917</f>
        <v>0</v>
      </c>
      <c r="O917" s="378">
        <f>SUM(O913:O916)</f>
        <v>15000</v>
      </c>
      <c r="P917" s="229">
        <f>O917-H917</f>
        <v>-230000</v>
      </c>
      <c r="S917" s="378">
        <f>SUM(S913:S916)</f>
        <v>15000</v>
      </c>
      <c r="T917" s="378">
        <f>SUM(T913:T916)</f>
        <v>15000</v>
      </c>
      <c r="U917" s="378">
        <f>SUM(U913:U916)</f>
        <v>15000</v>
      </c>
    </row>
    <row r="918" spans="1:21" ht="9.75" customHeight="1" x14ac:dyDescent="0.2">
      <c r="C918" s="42"/>
      <c r="D918" s="43"/>
    </row>
    <row r="919" spans="1:21" s="555" customFormat="1" ht="12.75" customHeight="1" x14ac:dyDescent="0.2">
      <c r="C919" s="81" t="s">
        <v>247</v>
      </c>
      <c r="D919" s="73"/>
      <c r="E919" s="228"/>
      <c r="F919" s="228"/>
      <c r="G919" s="228"/>
      <c r="H919" s="228"/>
      <c r="I919" s="229"/>
      <c r="J919" s="229"/>
      <c r="K919" s="228"/>
      <c r="L919" s="229"/>
      <c r="M919" s="228"/>
      <c r="N919" s="229"/>
      <c r="O919" s="228"/>
      <c r="P919" s="229"/>
      <c r="Q919" s="229"/>
      <c r="R919" s="229"/>
      <c r="S919" s="228"/>
      <c r="T919" s="228"/>
      <c r="U919" s="228"/>
    </row>
    <row r="920" spans="1:21" ht="12.75" customHeight="1" x14ac:dyDescent="0.2">
      <c r="A920" s="5">
        <v>12012110</v>
      </c>
      <c r="B920" s="555">
        <v>500</v>
      </c>
      <c r="C920" s="42">
        <v>55570</v>
      </c>
      <c r="D920" s="43" t="s">
        <v>223</v>
      </c>
      <c r="I920" s="229" t="e">
        <f>#REF!-G920</f>
        <v>#REF!</v>
      </c>
      <c r="J920" s="229">
        <f>H920-G920</f>
        <v>0</v>
      </c>
      <c r="L920" s="229">
        <f>K920-H920</f>
        <v>0</v>
      </c>
      <c r="N920" s="229">
        <f>M920-H920</f>
        <v>0</v>
      </c>
      <c r="P920" s="229">
        <f>O920-H920</f>
        <v>0</v>
      </c>
    </row>
    <row r="921" spans="1:21" ht="12.75" customHeight="1" x14ac:dyDescent="0.2">
      <c r="A921" s="5">
        <v>12012110</v>
      </c>
      <c r="B921" s="154">
        <v>600</v>
      </c>
      <c r="C921" s="42">
        <v>56623</v>
      </c>
      <c r="D921" s="45" t="s">
        <v>128</v>
      </c>
      <c r="E921" s="496">
        <v>25000</v>
      </c>
      <c r="F921" s="496">
        <v>25000</v>
      </c>
      <c r="G921" s="496">
        <v>25000</v>
      </c>
      <c r="H921" s="496">
        <v>25000</v>
      </c>
      <c r="I921" s="497" t="e">
        <f>#REF!-G921</f>
        <v>#REF!</v>
      </c>
      <c r="J921" s="497">
        <f>H921-G921</f>
        <v>0</v>
      </c>
      <c r="K921" s="496">
        <v>30000</v>
      </c>
      <c r="L921" s="497">
        <f>K921-H921</f>
        <v>5000</v>
      </c>
      <c r="M921" s="496">
        <v>30000</v>
      </c>
      <c r="N921" s="497">
        <f>M921-H921</f>
        <v>5000</v>
      </c>
      <c r="O921" s="496">
        <v>30000</v>
      </c>
      <c r="P921" s="497">
        <f>O921-H921</f>
        <v>5000</v>
      </c>
      <c r="Q921" s="497"/>
      <c r="R921" s="497"/>
      <c r="S921" s="496">
        <v>25000</v>
      </c>
      <c r="T921" s="496">
        <v>25000</v>
      </c>
      <c r="U921" s="496">
        <v>25000</v>
      </c>
    </row>
    <row r="922" spans="1:21" ht="12.75" customHeight="1" x14ac:dyDescent="0.2">
      <c r="C922" s="42"/>
      <c r="D922" s="43"/>
      <c r="E922" s="378">
        <f t="shared" ref="E922" si="308">SUM(E920:E921)</f>
        <v>25000</v>
      </c>
      <c r="F922" s="378">
        <f>SUM(F920:F921)</f>
        <v>25000</v>
      </c>
      <c r="G922" s="378">
        <f>SUM(G920:G921)</f>
        <v>25000</v>
      </c>
      <c r="H922" s="378">
        <f>SUM(H920:H921)</f>
        <v>25000</v>
      </c>
      <c r="I922" s="229" t="e">
        <f>#REF!-G922</f>
        <v>#REF!</v>
      </c>
      <c r="J922" s="229">
        <f>H922-G922</f>
        <v>0</v>
      </c>
      <c r="K922" s="378">
        <f>SUM(K920:K921)</f>
        <v>30000</v>
      </c>
      <c r="L922" s="229">
        <f>K922-H922</f>
        <v>5000</v>
      </c>
      <c r="M922" s="378">
        <f>SUM(M920:M921)</f>
        <v>30000</v>
      </c>
      <c r="N922" s="229">
        <f>M922-H922</f>
        <v>5000</v>
      </c>
      <c r="O922" s="378">
        <f>SUM(O920:O921)</f>
        <v>30000</v>
      </c>
      <c r="P922" s="229">
        <f>O922-H922</f>
        <v>5000</v>
      </c>
      <c r="S922" s="378">
        <f>SUM(S920:S921)</f>
        <v>25000</v>
      </c>
      <c r="T922" s="378">
        <f>SUM(T920:T921)</f>
        <v>25000</v>
      </c>
      <c r="U922" s="378">
        <f>SUM(U920:U921)</f>
        <v>25000</v>
      </c>
    </row>
    <row r="923" spans="1:21" ht="16.5" customHeight="1" x14ac:dyDescent="0.25">
      <c r="C923" s="61" t="s">
        <v>3</v>
      </c>
      <c r="D923" s="43"/>
    </row>
    <row r="924" spans="1:21" s="555" customFormat="1" ht="12.75" customHeight="1" x14ac:dyDescent="0.2">
      <c r="C924" s="81" t="s">
        <v>248</v>
      </c>
      <c r="D924" s="73"/>
      <c r="E924" s="228"/>
      <c r="F924" s="228"/>
      <c r="G924" s="228"/>
      <c r="H924" s="228"/>
      <c r="I924" s="229"/>
      <c r="J924" s="229"/>
      <c r="K924" s="228"/>
      <c r="L924" s="229"/>
      <c r="M924" s="228"/>
      <c r="N924" s="229"/>
      <c r="O924" s="228"/>
      <c r="P924" s="229"/>
      <c r="Q924" s="229"/>
      <c r="R924" s="229"/>
      <c r="S924" s="228"/>
      <c r="T924" s="228"/>
      <c r="U924" s="228"/>
    </row>
    <row r="925" spans="1:21" ht="12.75" customHeight="1" x14ac:dyDescent="0.2">
      <c r="A925" s="5">
        <v>12012130</v>
      </c>
      <c r="B925" s="555">
        <v>100</v>
      </c>
      <c r="C925" s="42">
        <v>50110</v>
      </c>
      <c r="D925" s="43" t="s">
        <v>36</v>
      </c>
      <c r="E925" s="378">
        <f>'102'!H1341</f>
        <v>164186</v>
      </c>
      <c r="F925" s="378">
        <f>'102'!K1341</f>
        <v>172494</v>
      </c>
      <c r="G925" s="378">
        <f>'102'!N1341</f>
        <v>176376</v>
      </c>
      <c r="H925" s="378">
        <f>'102'!R1341</f>
        <v>180786</v>
      </c>
      <c r="I925" s="229" t="e">
        <f>#REF!-G925</f>
        <v>#REF!</v>
      </c>
      <c r="J925" s="229">
        <f t="shared" ref="J925:J932" si="309">H925-G925</f>
        <v>4410</v>
      </c>
      <c r="K925" s="378" t="e">
        <f>'102'!#REF!</f>
        <v>#REF!</v>
      </c>
      <c r="L925" s="229" t="e">
        <f t="shared" ref="L925:L932" si="310">K925-H925</f>
        <v>#REF!</v>
      </c>
      <c r="M925" s="378" t="e">
        <f>'102'!#REF!</f>
        <v>#REF!</v>
      </c>
      <c r="N925" s="229" t="e">
        <f t="shared" ref="N925:N932" si="311">M925-H925</f>
        <v>#REF!</v>
      </c>
      <c r="O925" s="378">
        <f>'102'!Z1341</f>
        <v>180786</v>
      </c>
      <c r="P925" s="229">
        <f t="shared" ref="P925:P932" si="312">O925-H925</f>
        <v>0</v>
      </c>
      <c r="S925" s="378" t="e">
        <f>'102'!#REF!</f>
        <v>#REF!</v>
      </c>
      <c r="T925" s="378" t="e">
        <f>'102'!#REF!</f>
        <v>#REF!</v>
      </c>
      <c r="U925" s="378" t="e">
        <f>'102'!#REF!</f>
        <v>#REF!</v>
      </c>
    </row>
    <row r="926" spans="1:21" ht="12.75" customHeight="1" x14ac:dyDescent="0.2">
      <c r="A926" s="5">
        <v>12012130</v>
      </c>
      <c r="B926" s="555">
        <v>101</v>
      </c>
      <c r="C926" s="42">
        <v>50130</v>
      </c>
      <c r="D926" s="43" t="s">
        <v>37</v>
      </c>
      <c r="E926" s="378">
        <v>12000</v>
      </c>
      <c r="F926" s="378">
        <v>0</v>
      </c>
      <c r="G926" s="378">
        <v>0</v>
      </c>
      <c r="H926" s="378">
        <v>0</v>
      </c>
      <c r="I926" s="229" t="e">
        <f>#REF!-G926</f>
        <v>#REF!</v>
      </c>
      <c r="J926" s="229">
        <f t="shared" si="309"/>
        <v>0</v>
      </c>
      <c r="K926" s="378">
        <v>0</v>
      </c>
      <c r="L926" s="229">
        <f t="shared" si="310"/>
        <v>0</v>
      </c>
      <c r="M926" s="378">
        <v>0</v>
      </c>
      <c r="N926" s="229">
        <f t="shared" si="311"/>
        <v>0</v>
      </c>
      <c r="O926" s="378">
        <v>0</v>
      </c>
      <c r="P926" s="229">
        <f t="shared" si="312"/>
        <v>0</v>
      </c>
      <c r="S926" s="378">
        <v>0</v>
      </c>
      <c r="T926" s="378">
        <v>0</v>
      </c>
      <c r="U926" s="378">
        <v>0</v>
      </c>
    </row>
    <row r="927" spans="1:21" ht="12.75" customHeight="1" x14ac:dyDescent="0.2">
      <c r="A927" s="5">
        <v>12012130</v>
      </c>
      <c r="B927" s="555">
        <v>500</v>
      </c>
      <c r="C927" s="42">
        <v>55570</v>
      </c>
      <c r="D927" s="43" t="s">
        <v>223</v>
      </c>
      <c r="E927" s="378">
        <v>3840</v>
      </c>
      <c r="F927" s="378">
        <v>3840</v>
      </c>
      <c r="G927" s="378">
        <v>3840</v>
      </c>
      <c r="H927" s="378">
        <v>3840</v>
      </c>
      <c r="I927" s="229" t="e">
        <f>#REF!-G927</f>
        <v>#REF!</v>
      </c>
      <c r="J927" s="229">
        <f t="shared" si="309"/>
        <v>0</v>
      </c>
      <c r="K927" s="378">
        <v>3840</v>
      </c>
      <c r="L927" s="229">
        <f t="shared" si="310"/>
        <v>0</v>
      </c>
      <c r="M927" s="378">
        <v>3840</v>
      </c>
      <c r="N927" s="229">
        <f t="shared" si="311"/>
        <v>0</v>
      </c>
      <c r="O927" s="378">
        <v>3840</v>
      </c>
      <c r="P927" s="229">
        <f t="shared" si="312"/>
        <v>0</v>
      </c>
      <c r="S927" s="378">
        <v>3840</v>
      </c>
      <c r="T927" s="378">
        <v>3840</v>
      </c>
      <c r="U927" s="378">
        <v>3840</v>
      </c>
    </row>
    <row r="928" spans="1:21" ht="12.75" customHeight="1" x14ac:dyDescent="0.2">
      <c r="A928" s="5">
        <v>12012130</v>
      </c>
      <c r="B928" s="555">
        <v>500</v>
      </c>
      <c r="C928" s="42">
        <v>55584</v>
      </c>
      <c r="D928" s="43" t="s">
        <v>636</v>
      </c>
      <c r="E928" s="378">
        <v>7260</v>
      </c>
      <c r="F928" s="378">
        <v>7260</v>
      </c>
      <c r="G928" s="378">
        <v>7260</v>
      </c>
      <c r="H928" s="378">
        <f>10623-664</f>
        <v>9959</v>
      </c>
      <c r="I928" s="229" t="e">
        <f>#REF!-G928</f>
        <v>#REF!</v>
      </c>
      <c r="J928" s="229">
        <f t="shared" si="309"/>
        <v>2699</v>
      </c>
      <c r="K928" s="378">
        <v>17000</v>
      </c>
      <c r="L928" s="229">
        <f t="shared" si="310"/>
        <v>7041</v>
      </c>
      <c r="M928" s="378">
        <v>17000</v>
      </c>
      <c r="N928" s="229">
        <f t="shared" si="311"/>
        <v>7041</v>
      </c>
      <c r="O928" s="378">
        <v>17000</v>
      </c>
      <c r="P928" s="229">
        <f t="shared" si="312"/>
        <v>7041</v>
      </c>
      <c r="S928" s="378">
        <f>10623-664</f>
        <v>9959</v>
      </c>
      <c r="T928" s="378">
        <f>10623-664</f>
        <v>9959</v>
      </c>
      <c r="U928" s="378">
        <f>10623-664</f>
        <v>9959</v>
      </c>
    </row>
    <row r="929" spans="1:21" ht="12.75" customHeight="1" x14ac:dyDescent="0.2">
      <c r="A929" s="5">
        <v>12012130</v>
      </c>
      <c r="B929" s="555">
        <v>500</v>
      </c>
      <c r="C929" s="42">
        <v>55594</v>
      </c>
      <c r="D929" s="43" t="s">
        <v>524</v>
      </c>
      <c r="E929" s="378">
        <v>10000</v>
      </c>
      <c r="F929" s="378">
        <v>10000</v>
      </c>
      <c r="G929" s="378">
        <v>10000</v>
      </c>
      <c r="H929" s="378">
        <v>10000</v>
      </c>
      <c r="I929" s="229" t="e">
        <f>#REF!-G929</f>
        <v>#REF!</v>
      </c>
      <c r="J929" s="229">
        <f t="shared" si="309"/>
        <v>0</v>
      </c>
      <c r="K929" s="378">
        <v>10000</v>
      </c>
      <c r="L929" s="229">
        <f t="shared" si="310"/>
        <v>0</v>
      </c>
      <c r="M929" s="378">
        <v>10000</v>
      </c>
      <c r="N929" s="229">
        <f t="shared" si="311"/>
        <v>0</v>
      </c>
      <c r="O929" s="378">
        <v>10000</v>
      </c>
      <c r="P929" s="229">
        <f t="shared" si="312"/>
        <v>0</v>
      </c>
      <c r="S929" s="378">
        <v>10000</v>
      </c>
      <c r="T929" s="378">
        <v>10000</v>
      </c>
      <c r="U929" s="378">
        <v>10000</v>
      </c>
    </row>
    <row r="930" spans="1:21" ht="12.75" customHeight="1" x14ac:dyDescent="0.2">
      <c r="A930" s="5">
        <v>12012130</v>
      </c>
      <c r="B930" s="555">
        <v>600</v>
      </c>
      <c r="C930" s="42">
        <v>56610</v>
      </c>
      <c r="D930" s="43" t="s">
        <v>365</v>
      </c>
      <c r="E930" s="378">
        <v>5500</v>
      </c>
      <c r="F930" s="378">
        <v>5500</v>
      </c>
      <c r="G930" s="378">
        <v>3500</v>
      </c>
      <c r="H930" s="378">
        <v>3500</v>
      </c>
      <c r="I930" s="229" t="e">
        <f>#REF!-G930</f>
        <v>#REF!</v>
      </c>
      <c r="J930" s="229">
        <f t="shared" si="309"/>
        <v>0</v>
      </c>
      <c r="K930" s="378">
        <v>2000</v>
      </c>
      <c r="L930" s="229">
        <f t="shared" si="310"/>
        <v>-1500</v>
      </c>
      <c r="M930" s="378">
        <v>2000</v>
      </c>
      <c r="N930" s="229">
        <f t="shared" si="311"/>
        <v>-1500</v>
      </c>
      <c r="O930" s="378">
        <v>2000</v>
      </c>
      <c r="P930" s="229">
        <f t="shared" si="312"/>
        <v>-1500</v>
      </c>
      <c r="S930" s="378">
        <v>3500</v>
      </c>
      <c r="T930" s="378">
        <v>3500</v>
      </c>
      <c r="U930" s="378">
        <v>3500</v>
      </c>
    </row>
    <row r="931" spans="1:21" ht="12.75" customHeight="1" x14ac:dyDescent="0.2">
      <c r="A931" s="5">
        <v>12012130</v>
      </c>
      <c r="B931" s="154">
        <v>600</v>
      </c>
      <c r="C931" s="42">
        <v>56694</v>
      </c>
      <c r="D931" s="45" t="s">
        <v>376</v>
      </c>
      <c r="E931" s="496">
        <v>36750</v>
      </c>
      <c r="F931" s="496">
        <v>36750</v>
      </c>
      <c r="G931" s="496">
        <v>36750</v>
      </c>
      <c r="H931" s="496">
        <v>33387</v>
      </c>
      <c r="I931" s="497" t="e">
        <f>#REF!-G931</f>
        <v>#REF!</v>
      </c>
      <c r="J931" s="497">
        <f t="shared" si="309"/>
        <v>-3363</v>
      </c>
      <c r="K931" s="496">
        <v>33387</v>
      </c>
      <c r="L931" s="497">
        <f t="shared" si="310"/>
        <v>0</v>
      </c>
      <c r="M931" s="496">
        <v>33387</v>
      </c>
      <c r="N931" s="497">
        <f t="shared" si="311"/>
        <v>0</v>
      </c>
      <c r="O931" s="496">
        <v>33387</v>
      </c>
      <c r="P931" s="497">
        <f t="shared" si="312"/>
        <v>0</v>
      </c>
      <c r="Q931" s="497"/>
      <c r="R931" s="497"/>
      <c r="S931" s="496">
        <v>33387</v>
      </c>
      <c r="T931" s="496">
        <v>33387</v>
      </c>
      <c r="U931" s="496">
        <v>33387</v>
      </c>
    </row>
    <row r="932" spans="1:21" ht="12.75" customHeight="1" x14ac:dyDescent="0.2">
      <c r="C932" s="42"/>
      <c r="D932" s="43"/>
      <c r="E932" s="378">
        <f t="shared" ref="E932:F932" si="313">SUM(E925:E931)</f>
        <v>239536</v>
      </c>
      <c r="F932" s="378">
        <f t="shared" si="313"/>
        <v>235844</v>
      </c>
      <c r="G932" s="378">
        <f>SUM(G925:G931)</f>
        <v>237726</v>
      </c>
      <c r="H932" s="378">
        <f>SUM(H925:H931)</f>
        <v>241472</v>
      </c>
      <c r="I932" s="229" t="e">
        <f>#REF!-G932</f>
        <v>#REF!</v>
      </c>
      <c r="J932" s="229">
        <f t="shared" si="309"/>
        <v>3746</v>
      </c>
      <c r="K932" s="378" t="e">
        <f>SUM(K925:K931)</f>
        <v>#REF!</v>
      </c>
      <c r="L932" s="229" t="e">
        <f t="shared" si="310"/>
        <v>#REF!</v>
      </c>
      <c r="M932" s="378" t="e">
        <f>SUM(M925:M931)</f>
        <v>#REF!</v>
      </c>
      <c r="N932" s="229" t="e">
        <f t="shared" si="311"/>
        <v>#REF!</v>
      </c>
      <c r="O932" s="378">
        <f>SUM(O925:O931)</f>
        <v>247013</v>
      </c>
      <c r="P932" s="229">
        <f t="shared" si="312"/>
        <v>5541</v>
      </c>
      <c r="S932" s="378" t="e">
        <f>SUM(S925:S931)</f>
        <v>#REF!</v>
      </c>
      <c r="T932" s="378" t="e">
        <f>SUM(T925:T931)</f>
        <v>#REF!</v>
      </c>
      <c r="U932" s="378" t="e">
        <f>SUM(U925:U931)</f>
        <v>#REF!</v>
      </c>
    </row>
    <row r="933" spans="1:21" ht="12.75" customHeight="1" x14ac:dyDescent="0.2">
      <c r="C933" s="81" t="s">
        <v>1037</v>
      </c>
      <c r="D933" s="73"/>
      <c r="E933" s="378"/>
      <c r="F933" s="378"/>
      <c r="G933" s="378"/>
      <c r="H933" s="378"/>
      <c r="K933" s="378"/>
      <c r="M933" s="378"/>
      <c r="O933" s="378"/>
      <c r="S933" s="378"/>
      <c r="T933" s="378"/>
      <c r="U933" s="378"/>
    </row>
    <row r="934" spans="1:21" ht="12.75" customHeight="1" x14ac:dyDescent="0.2">
      <c r="A934" s="5">
        <v>12012140</v>
      </c>
      <c r="B934" s="555">
        <v>400</v>
      </c>
      <c r="C934" s="42">
        <v>54411</v>
      </c>
      <c r="D934" s="43" t="s">
        <v>239</v>
      </c>
      <c r="E934" s="378"/>
      <c r="F934" s="378"/>
      <c r="G934" s="378">
        <v>500</v>
      </c>
      <c r="H934" s="378">
        <v>500</v>
      </c>
      <c r="I934" s="229" t="e">
        <f>#REF!-G934</f>
        <v>#REF!</v>
      </c>
      <c r="J934" s="229">
        <f>H934-G934</f>
        <v>0</v>
      </c>
      <c r="K934" s="378">
        <v>500</v>
      </c>
      <c r="L934" s="229">
        <f>K934-H934</f>
        <v>0</v>
      </c>
      <c r="M934" s="378">
        <v>500</v>
      </c>
      <c r="N934" s="229">
        <f>M934-H934</f>
        <v>0</v>
      </c>
      <c r="O934" s="378">
        <v>500</v>
      </c>
      <c r="P934" s="229">
        <f>O934-H934</f>
        <v>0</v>
      </c>
      <c r="S934" s="378">
        <v>500</v>
      </c>
      <c r="T934" s="378">
        <v>500</v>
      </c>
      <c r="U934" s="378">
        <v>500</v>
      </c>
    </row>
    <row r="935" spans="1:21" ht="12.75" customHeight="1" x14ac:dyDescent="0.2">
      <c r="A935" s="5">
        <v>12012140</v>
      </c>
      <c r="B935" s="555">
        <v>500</v>
      </c>
      <c r="C935" s="42">
        <v>55584</v>
      </c>
      <c r="D935" s="43" t="s">
        <v>636</v>
      </c>
      <c r="E935" s="378"/>
      <c r="F935" s="378"/>
      <c r="G935" s="378">
        <v>5000</v>
      </c>
      <c r="H935" s="378">
        <v>6000</v>
      </c>
      <c r="I935" s="229" t="e">
        <f>#REF!-G935</f>
        <v>#REF!</v>
      </c>
      <c r="J935" s="229">
        <f>H935-G935</f>
        <v>1000</v>
      </c>
      <c r="K935" s="378">
        <v>6750</v>
      </c>
      <c r="L935" s="229">
        <f>K935-H935</f>
        <v>750</v>
      </c>
      <c r="M935" s="378">
        <v>6750</v>
      </c>
      <c r="N935" s="229">
        <f>M935-H935</f>
        <v>750</v>
      </c>
      <c r="O935" s="378">
        <f>6750-13</f>
        <v>6737</v>
      </c>
      <c r="P935" s="229">
        <f>O935-H935</f>
        <v>737</v>
      </c>
      <c r="S935" s="378">
        <v>6000</v>
      </c>
      <c r="T935" s="378">
        <v>6000</v>
      </c>
      <c r="U935" s="378">
        <v>6000</v>
      </c>
    </row>
    <row r="936" spans="1:21" ht="12.75" customHeight="1" x14ac:dyDescent="0.2">
      <c r="A936" s="5">
        <v>12012140</v>
      </c>
      <c r="B936" s="555">
        <v>500</v>
      </c>
      <c r="C936" s="42">
        <v>55594</v>
      </c>
      <c r="D936" s="43" t="s">
        <v>524</v>
      </c>
      <c r="E936" s="378"/>
      <c r="F936" s="378"/>
      <c r="G936" s="378">
        <v>0</v>
      </c>
      <c r="H936" s="378">
        <v>0</v>
      </c>
      <c r="I936" s="229" t="e">
        <f>#REF!-G936</f>
        <v>#REF!</v>
      </c>
      <c r="J936" s="229">
        <f>H936-G936</f>
        <v>0</v>
      </c>
      <c r="K936" s="378">
        <v>0</v>
      </c>
      <c r="L936" s="229">
        <f>K936-H936</f>
        <v>0</v>
      </c>
      <c r="M936" s="378">
        <v>0</v>
      </c>
      <c r="N936" s="229">
        <f>M936-H936</f>
        <v>0</v>
      </c>
      <c r="O936" s="378">
        <v>0</v>
      </c>
      <c r="P936" s="229">
        <f>O936-H936</f>
        <v>0</v>
      </c>
      <c r="S936" s="378">
        <v>0</v>
      </c>
      <c r="T936" s="378">
        <v>0</v>
      </c>
      <c r="U936" s="378">
        <v>0</v>
      </c>
    </row>
    <row r="937" spans="1:21" ht="12.75" customHeight="1" x14ac:dyDescent="0.2">
      <c r="A937" s="5">
        <v>12012140</v>
      </c>
      <c r="B937" s="154">
        <v>600</v>
      </c>
      <c r="C937" s="42">
        <v>56694</v>
      </c>
      <c r="D937" s="45" t="s">
        <v>376</v>
      </c>
      <c r="E937" s="496"/>
      <c r="F937" s="496"/>
      <c r="G937" s="496">
        <v>4500</v>
      </c>
      <c r="H937" s="496">
        <v>13000</v>
      </c>
      <c r="I937" s="497" t="e">
        <f>#REF!-G937</f>
        <v>#REF!</v>
      </c>
      <c r="J937" s="497">
        <f>H937-G937</f>
        <v>8500</v>
      </c>
      <c r="K937" s="496">
        <v>13000</v>
      </c>
      <c r="L937" s="497">
        <f>K937-H937</f>
        <v>0</v>
      </c>
      <c r="M937" s="496">
        <v>13000</v>
      </c>
      <c r="N937" s="497">
        <f>M937-H937</f>
        <v>0</v>
      </c>
      <c r="O937" s="496">
        <v>13000</v>
      </c>
      <c r="P937" s="497">
        <f>O937-H937</f>
        <v>0</v>
      </c>
      <c r="Q937" s="497"/>
      <c r="R937" s="497"/>
      <c r="S937" s="496">
        <v>13000</v>
      </c>
      <c r="T937" s="496">
        <v>13000</v>
      </c>
      <c r="U937" s="496">
        <v>13000</v>
      </c>
    </row>
    <row r="938" spans="1:21" ht="12.75" customHeight="1" x14ac:dyDescent="0.2">
      <c r="C938" s="42"/>
      <c r="D938" s="43"/>
      <c r="E938" s="378">
        <f t="shared" ref="E938:G938" si="314">SUM(E934:E937)</f>
        <v>0</v>
      </c>
      <c r="F938" s="378">
        <f t="shared" si="314"/>
        <v>0</v>
      </c>
      <c r="G938" s="378">
        <f t="shared" si="314"/>
        <v>10000</v>
      </c>
      <c r="H938" s="378">
        <f>SUM(H934:H937)</f>
        <v>19500</v>
      </c>
      <c r="I938" s="378" t="e">
        <f>#REF!-G938</f>
        <v>#REF!</v>
      </c>
      <c r="J938" s="378">
        <f>H938-G938</f>
        <v>9500</v>
      </c>
      <c r="K938" s="378">
        <f>SUM(K934:K937)</f>
        <v>20250</v>
      </c>
      <c r="L938" s="378">
        <f>K938-H938</f>
        <v>750</v>
      </c>
      <c r="M938" s="378">
        <f>SUM(M934:M937)</f>
        <v>20250</v>
      </c>
      <c r="N938" s="378">
        <f>M938-H938</f>
        <v>750</v>
      </c>
      <c r="O938" s="378">
        <f>SUM(O934:O937)</f>
        <v>20237</v>
      </c>
      <c r="P938" s="378">
        <f>O938-H938</f>
        <v>737</v>
      </c>
      <c r="Q938" s="378"/>
      <c r="R938" s="378"/>
      <c r="S938" s="378">
        <f>SUM(S934:S937)</f>
        <v>19500</v>
      </c>
      <c r="T938" s="378">
        <f>SUM(T934:T937)</f>
        <v>19500</v>
      </c>
      <c r="U938" s="378">
        <f>SUM(U934:U937)</f>
        <v>19500</v>
      </c>
    </row>
    <row r="939" spans="1:21" ht="12.75" customHeight="1" x14ac:dyDescent="0.2">
      <c r="C939" s="42"/>
      <c r="D939" s="43"/>
      <c r="E939" s="378"/>
      <c r="F939" s="378"/>
      <c r="G939" s="378"/>
      <c r="H939" s="378"/>
      <c r="K939" s="378"/>
      <c r="M939" s="378"/>
      <c r="O939" s="378"/>
      <c r="S939" s="378"/>
      <c r="T939" s="378"/>
      <c r="U939" s="378"/>
    </row>
    <row r="940" spans="1:21" ht="12.75" customHeight="1" x14ac:dyDescent="0.2">
      <c r="C940" s="81" t="s">
        <v>1305</v>
      </c>
      <c r="D940" s="43"/>
      <c r="E940" s="378"/>
      <c r="F940" s="378"/>
      <c r="G940" s="378"/>
      <c r="H940" s="378"/>
      <c r="K940" s="378"/>
      <c r="M940" s="378"/>
      <c r="O940" s="378"/>
      <c r="S940" s="378"/>
      <c r="T940" s="378"/>
      <c r="U940" s="378"/>
    </row>
    <row r="941" spans="1:21" ht="12.75" customHeight="1" x14ac:dyDescent="0.2">
      <c r="A941" s="5">
        <v>12012150</v>
      </c>
      <c r="B941" s="555">
        <v>400</v>
      </c>
      <c r="C941" s="42">
        <v>54411</v>
      </c>
      <c r="D941" s="43" t="s">
        <v>239</v>
      </c>
      <c r="E941" s="378"/>
      <c r="F941" s="378"/>
      <c r="G941" s="378"/>
      <c r="H941" s="378">
        <v>390000</v>
      </c>
      <c r="I941" s="229" t="e">
        <f>#REF!-G941</f>
        <v>#REF!</v>
      </c>
      <c r="J941" s="229">
        <f>H941-G941</f>
        <v>390000</v>
      </c>
      <c r="K941" s="378">
        <v>390000</v>
      </c>
      <c r="L941" s="229">
        <f>K941-H941</f>
        <v>0</v>
      </c>
      <c r="M941" s="378">
        <v>390000</v>
      </c>
      <c r="N941" s="229">
        <f>M941-H941</f>
        <v>0</v>
      </c>
      <c r="O941" s="378">
        <v>390000</v>
      </c>
      <c r="P941" s="229">
        <f>O941-H941</f>
        <v>0</v>
      </c>
      <c r="S941" s="378">
        <v>390000</v>
      </c>
      <c r="T941" s="378">
        <v>390000</v>
      </c>
      <c r="U941" s="378">
        <v>390000</v>
      </c>
    </row>
    <row r="942" spans="1:21" ht="12.75" customHeight="1" x14ac:dyDescent="0.2">
      <c r="A942" s="5">
        <v>12012150</v>
      </c>
      <c r="B942" s="154">
        <v>600</v>
      </c>
      <c r="C942" s="42">
        <v>56623</v>
      </c>
      <c r="D942" s="43" t="s">
        <v>128</v>
      </c>
      <c r="E942" s="378"/>
      <c r="F942" s="378"/>
      <c r="G942" s="378"/>
      <c r="H942" s="378">
        <v>0</v>
      </c>
      <c r="K942" s="378">
        <v>40000</v>
      </c>
      <c r="L942" s="229">
        <f>K942-H942</f>
        <v>40000</v>
      </c>
      <c r="M942" s="378">
        <v>40000</v>
      </c>
      <c r="N942" s="229">
        <f>M942-H942</f>
        <v>40000</v>
      </c>
      <c r="O942" s="378">
        <v>40000</v>
      </c>
      <c r="P942" s="229">
        <f>O942-H942</f>
        <v>40000</v>
      </c>
      <c r="S942" s="378">
        <v>40000</v>
      </c>
      <c r="T942" s="378">
        <v>40000</v>
      </c>
      <c r="U942" s="378">
        <v>40000</v>
      </c>
    </row>
    <row r="943" spans="1:21" ht="12.75" customHeight="1" x14ac:dyDescent="0.2">
      <c r="A943" s="5">
        <v>12012150</v>
      </c>
      <c r="B943" s="154">
        <v>600</v>
      </c>
      <c r="C943" s="42">
        <v>56694</v>
      </c>
      <c r="D943" s="43" t="s">
        <v>376</v>
      </c>
      <c r="E943" s="378"/>
      <c r="F943" s="378"/>
      <c r="G943" s="378"/>
      <c r="H943" s="378">
        <v>160000</v>
      </c>
      <c r="I943" s="229" t="e">
        <f>#REF!-G943</f>
        <v>#REF!</v>
      </c>
      <c r="J943" s="229">
        <f>H943-G943</f>
        <v>160000</v>
      </c>
      <c r="K943" s="378">
        <v>210000</v>
      </c>
      <c r="L943" s="229">
        <f>K943-H943</f>
        <v>50000</v>
      </c>
      <c r="M943" s="378">
        <v>125000</v>
      </c>
      <c r="N943" s="229">
        <f>M943-H943</f>
        <v>-35000</v>
      </c>
      <c r="O943" s="378">
        <v>210000</v>
      </c>
      <c r="P943" s="229">
        <f>O943-H943</f>
        <v>50000</v>
      </c>
      <c r="S943" s="378">
        <v>160000</v>
      </c>
      <c r="T943" s="378">
        <v>160000</v>
      </c>
      <c r="U943" s="378">
        <v>160000</v>
      </c>
    </row>
    <row r="944" spans="1:21" ht="12.75" customHeight="1" x14ac:dyDescent="0.2">
      <c r="A944" s="5">
        <v>12012150</v>
      </c>
      <c r="B944" s="154">
        <v>600</v>
      </c>
      <c r="C944" s="42">
        <v>58698</v>
      </c>
      <c r="D944" s="43" t="s">
        <v>1480</v>
      </c>
      <c r="E944" s="378"/>
      <c r="F944" s="378"/>
      <c r="G944" s="378"/>
      <c r="H944" s="378">
        <v>0</v>
      </c>
      <c r="I944" s="229" t="e">
        <f>#REF!-G944</f>
        <v>#REF!</v>
      </c>
      <c r="J944" s="229">
        <f>H944-G944</f>
        <v>0</v>
      </c>
      <c r="K944" s="378">
        <v>650000</v>
      </c>
      <c r="L944" s="229">
        <f>K944-H944</f>
        <v>650000</v>
      </c>
      <c r="M944" s="378">
        <v>300000</v>
      </c>
      <c r="N944" s="229">
        <f>M944-H944</f>
        <v>300000</v>
      </c>
      <c r="O944" s="378">
        <v>450000</v>
      </c>
      <c r="P944" s="229">
        <f>O944-H944</f>
        <v>450000</v>
      </c>
      <c r="S944" s="378">
        <v>500000</v>
      </c>
      <c r="T944" s="378">
        <v>500000</v>
      </c>
      <c r="U944" s="378">
        <v>500000</v>
      </c>
    </row>
    <row r="945" spans="2:21" ht="12.75" customHeight="1" x14ac:dyDescent="0.2">
      <c r="C945" s="42"/>
      <c r="D945" s="30">
        <f t="shared" ref="D945:G945" si="315">SUM(D941:D944)</f>
        <v>0</v>
      </c>
      <c r="E945" s="518">
        <f t="shared" si="315"/>
        <v>0</v>
      </c>
      <c r="F945" s="518">
        <f t="shared" si="315"/>
        <v>0</v>
      </c>
      <c r="G945" s="518">
        <f t="shared" si="315"/>
        <v>0</v>
      </c>
      <c r="H945" s="518">
        <f>SUM(H941:H944)</f>
        <v>550000</v>
      </c>
      <c r="I945" s="518" t="e">
        <f>SUM(I941:I944)</f>
        <v>#REF!</v>
      </c>
      <c r="J945" s="518">
        <f>SUM(J941:J944)</f>
        <v>550000</v>
      </c>
      <c r="K945" s="518">
        <f t="shared" ref="K945:P945" si="316">SUM(K941:K944)</f>
        <v>1290000</v>
      </c>
      <c r="L945" s="518">
        <f t="shared" si="316"/>
        <v>740000</v>
      </c>
      <c r="M945" s="518">
        <f t="shared" si="316"/>
        <v>855000</v>
      </c>
      <c r="N945" s="518">
        <f t="shared" si="316"/>
        <v>305000</v>
      </c>
      <c r="O945" s="518">
        <f t="shared" si="316"/>
        <v>1090000</v>
      </c>
      <c r="P945" s="518">
        <f t="shared" si="316"/>
        <v>540000</v>
      </c>
      <c r="Q945" s="518"/>
      <c r="R945" s="518"/>
      <c r="S945" s="518">
        <f>SUM(S941:S944)</f>
        <v>1090000</v>
      </c>
      <c r="T945" s="518">
        <f>SUM(T941:T944)</f>
        <v>1090000</v>
      </c>
      <c r="U945" s="518">
        <f>SUM(U941:U944)</f>
        <v>1090000</v>
      </c>
    </row>
    <row r="946" spans="2:21" ht="12.75" customHeight="1" x14ac:dyDescent="0.2">
      <c r="C946" s="42"/>
      <c r="D946" s="43"/>
    </row>
    <row r="947" spans="2:21" ht="12.75" customHeight="1" x14ac:dyDescent="0.2">
      <c r="C947" s="41" t="s">
        <v>315</v>
      </c>
    </row>
    <row r="948" spans="2:21" ht="12.75" customHeight="1" x14ac:dyDescent="0.2">
      <c r="C948" s="50" t="s">
        <v>316</v>
      </c>
    </row>
    <row r="949" spans="2:21" ht="12.75" customHeight="1" x14ac:dyDescent="0.2">
      <c r="B949" s="555">
        <v>100</v>
      </c>
      <c r="C949" s="51" t="s">
        <v>317</v>
      </c>
      <c r="D949" s="52" t="s">
        <v>339</v>
      </c>
      <c r="E949" s="378">
        <f t="shared" ref="E949:G955" si="317">SUMIF($B$841:$B$946,$B949,E$841:E$946)</f>
        <v>29691943</v>
      </c>
      <c r="F949" s="378">
        <f t="shared" si="317"/>
        <v>33635847</v>
      </c>
      <c r="G949" s="378">
        <f t="shared" si="317"/>
        <v>34352836</v>
      </c>
      <c r="H949" s="378">
        <f t="shared" ref="H949:H955" si="318">SUMIF($B$841:$B$946,$B949,H$841:H$946)</f>
        <v>33196869</v>
      </c>
      <c r="I949" s="229" t="e">
        <f>#REF!-G949</f>
        <v>#REF!</v>
      </c>
      <c r="J949" s="229">
        <f t="shared" ref="J949:J956" si="319">H949-G949</f>
        <v>-1155967</v>
      </c>
      <c r="K949" s="378" t="e">
        <f t="shared" ref="K949:K955" si="320">SUMIF($B$841:$B$946,$B949,K$841:K$946)</f>
        <v>#REF!</v>
      </c>
      <c r="L949" s="229" t="e">
        <f t="shared" ref="L949:L955" si="321">K949-H949</f>
        <v>#REF!</v>
      </c>
      <c r="M949" s="378" t="e">
        <f t="shared" ref="M949:M955" si="322">SUMIF($B$841:$B$946,$B949,M$841:M$946)</f>
        <v>#REF!</v>
      </c>
      <c r="N949" s="229" t="e">
        <f t="shared" ref="N949:N955" si="323">M949-H949</f>
        <v>#REF!</v>
      </c>
      <c r="O949" s="378">
        <f>SUMIF($B$841:$B$946,$B949,O$841:O$946)</f>
        <v>32861081</v>
      </c>
      <c r="P949" s="229">
        <f t="shared" ref="P949:P955" si="324">O949-H949</f>
        <v>-335788</v>
      </c>
      <c r="S949" s="378" t="e">
        <f t="shared" ref="S949:U955" si="325">SUMIF($B$841:$B$946,$B949,S$841:S$946)</f>
        <v>#REF!</v>
      </c>
      <c r="T949" s="378" t="e">
        <f t="shared" si="325"/>
        <v>#REF!</v>
      </c>
      <c r="U949" s="378" t="e">
        <f t="shared" si="325"/>
        <v>#REF!</v>
      </c>
    </row>
    <row r="950" spans="2:21" ht="12.75" customHeight="1" x14ac:dyDescent="0.2">
      <c r="B950" s="555">
        <v>101</v>
      </c>
      <c r="C950" s="51">
        <v>50130</v>
      </c>
      <c r="D950" s="52" t="s">
        <v>37</v>
      </c>
      <c r="E950" s="378">
        <f t="shared" si="317"/>
        <v>3122684</v>
      </c>
      <c r="F950" s="378">
        <f t="shared" si="317"/>
        <v>4142684</v>
      </c>
      <c r="G950" s="378">
        <f t="shared" si="317"/>
        <v>4412684</v>
      </c>
      <c r="H950" s="378">
        <f t="shared" si="318"/>
        <v>5754888</v>
      </c>
      <c r="I950" s="229" t="e">
        <f>#REF!-G950</f>
        <v>#REF!</v>
      </c>
      <c r="J950" s="229">
        <f t="shared" si="319"/>
        <v>1342204</v>
      </c>
      <c r="K950" s="378">
        <f t="shared" si="320"/>
        <v>10400000</v>
      </c>
      <c r="L950" s="229">
        <f t="shared" si="321"/>
        <v>4645112</v>
      </c>
      <c r="M950" s="378">
        <f t="shared" si="322"/>
        <v>4581000</v>
      </c>
      <c r="N950" s="229">
        <f t="shared" si="323"/>
        <v>-1173888</v>
      </c>
      <c r="O950" s="378">
        <f t="shared" ref="O950:O955" si="326">SUMIF($B$841:$B$946,$B950,O$841:O$946)</f>
        <v>7054888</v>
      </c>
      <c r="P950" s="229">
        <f t="shared" si="324"/>
        <v>1300000</v>
      </c>
      <c r="S950" s="378">
        <f t="shared" si="325"/>
        <v>6200000</v>
      </c>
      <c r="T950" s="378">
        <f t="shared" si="325"/>
        <v>6200000</v>
      </c>
      <c r="U950" s="378">
        <f t="shared" si="325"/>
        <v>6200000</v>
      </c>
    </row>
    <row r="951" spans="2:21" ht="12.75" customHeight="1" x14ac:dyDescent="0.2">
      <c r="B951" s="555">
        <v>200</v>
      </c>
      <c r="C951" s="51">
        <v>52000</v>
      </c>
      <c r="D951" s="52" t="s">
        <v>373</v>
      </c>
      <c r="E951" s="378">
        <f t="shared" si="317"/>
        <v>586981</v>
      </c>
      <c r="F951" s="378">
        <f t="shared" si="317"/>
        <v>590981</v>
      </c>
      <c r="G951" s="378">
        <f t="shared" si="317"/>
        <v>570981</v>
      </c>
      <c r="H951" s="378">
        <f t="shared" si="318"/>
        <v>0</v>
      </c>
      <c r="I951" s="229" t="e">
        <f>#REF!-G951</f>
        <v>#REF!</v>
      </c>
      <c r="J951" s="229">
        <f t="shared" si="319"/>
        <v>-570981</v>
      </c>
      <c r="K951" s="378">
        <f t="shared" si="320"/>
        <v>0</v>
      </c>
      <c r="L951" s="229">
        <f t="shared" si="321"/>
        <v>0</v>
      </c>
      <c r="M951" s="378">
        <f t="shared" si="322"/>
        <v>0</v>
      </c>
      <c r="N951" s="229">
        <f t="shared" si="323"/>
        <v>0</v>
      </c>
      <c r="O951" s="378">
        <f t="shared" si="326"/>
        <v>0</v>
      </c>
      <c r="P951" s="229">
        <f t="shared" si="324"/>
        <v>0</v>
      </c>
      <c r="S951" s="378">
        <f t="shared" si="325"/>
        <v>0</v>
      </c>
      <c r="T951" s="378">
        <f t="shared" si="325"/>
        <v>0</v>
      </c>
      <c r="U951" s="378">
        <f t="shared" si="325"/>
        <v>0</v>
      </c>
    </row>
    <row r="952" spans="2:21" ht="12.75" customHeight="1" x14ac:dyDescent="0.2">
      <c r="B952" s="555">
        <v>300</v>
      </c>
      <c r="C952" s="51" t="s">
        <v>86</v>
      </c>
      <c r="D952" s="52" t="s">
        <v>573</v>
      </c>
      <c r="E952" s="378">
        <f t="shared" si="317"/>
        <v>5000</v>
      </c>
      <c r="F952" s="378">
        <f t="shared" si="317"/>
        <v>5000</v>
      </c>
      <c r="G952" s="378">
        <f t="shared" si="317"/>
        <v>5000</v>
      </c>
      <c r="H952" s="378">
        <f t="shared" si="318"/>
        <v>30000</v>
      </c>
      <c r="I952" s="229" t="e">
        <f>#REF!-G952</f>
        <v>#REF!</v>
      </c>
      <c r="J952" s="229">
        <f t="shared" si="319"/>
        <v>25000</v>
      </c>
      <c r="K952" s="378">
        <f t="shared" si="320"/>
        <v>30000</v>
      </c>
      <c r="L952" s="229">
        <f t="shared" si="321"/>
        <v>0</v>
      </c>
      <c r="M952" s="378">
        <f t="shared" si="322"/>
        <v>30000</v>
      </c>
      <c r="N952" s="229">
        <f t="shared" si="323"/>
        <v>0</v>
      </c>
      <c r="O952" s="378">
        <f t="shared" si="326"/>
        <v>30000</v>
      </c>
      <c r="P952" s="229">
        <f t="shared" si="324"/>
        <v>0</v>
      </c>
      <c r="S952" s="378">
        <f t="shared" si="325"/>
        <v>30000</v>
      </c>
      <c r="T952" s="378">
        <f t="shared" si="325"/>
        <v>30000</v>
      </c>
      <c r="U952" s="378">
        <f t="shared" si="325"/>
        <v>30000</v>
      </c>
    </row>
    <row r="953" spans="2:21" ht="12.75" customHeight="1" x14ac:dyDescent="0.2">
      <c r="B953" s="555">
        <v>400</v>
      </c>
      <c r="C953" s="51" t="s">
        <v>574</v>
      </c>
      <c r="D953" s="52" t="s">
        <v>239</v>
      </c>
      <c r="E953" s="378">
        <f t="shared" si="317"/>
        <v>207576</v>
      </c>
      <c r="F953" s="378">
        <f t="shared" si="317"/>
        <v>207576</v>
      </c>
      <c r="G953" s="378">
        <f t="shared" si="317"/>
        <v>208076</v>
      </c>
      <c r="H953" s="378">
        <f t="shared" si="318"/>
        <v>598076</v>
      </c>
      <c r="I953" s="229" t="e">
        <f>#REF!-G953</f>
        <v>#REF!</v>
      </c>
      <c r="J953" s="229">
        <f t="shared" si="319"/>
        <v>390000</v>
      </c>
      <c r="K953" s="378">
        <f t="shared" si="320"/>
        <v>598076</v>
      </c>
      <c r="L953" s="229">
        <f t="shared" si="321"/>
        <v>0</v>
      </c>
      <c r="M953" s="378">
        <f t="shared" si="322"/>
        <v>598076</v>
      </c>
      <c r="N953" s="229">
        <f t="shared" si="323"/>
        <v>0</v>
      </c>
      <c r="O953" s="378">
        <f t="shared" si="326"/>
        <v>598076</v>
      </c>
      <c r="P953" s="229">
        <f t="shared" si="324"/>
        <v>0</v>
      </c>
      <c r="S953" s="378">
        <f t="shared" si="325"/>
        <v>598076</v>
      </c>
      <c r="T953" s="378">
        <f t="shared" si="325"/>
        <v>598076</v>
      </c>
      <c r="U953" s="378">
        <f t="shared" si="325"/>
        <v>598076</v>
      </c>
    </row>
    <row r="954" spans="2:21" ht="12.75" customHeight="1" x14ac:dyDescent="0.2">
      <c r="B954" s="555">
        <v>500</v>
      </c>
      <c r="C954" s="51" t="s">
        <v>132</v>
      </c>
      <c r="D954" s="52" t="s">
        <v>340</v>
      </c>
      <c r="E954" s="378">
        <f t="shared" si="317"/>
        <v>1077980</v>
      </c>
      <c r="F954" s="378">
        <f t="shared" si="317"/>
        <v>1108580</v>
      </c>
      <c r="G954" s="378">
        <f t="shared" si="317"/>
        <v>1098580</v>
      </c>
      <c r="H954" s="378">
        <f t="shared" si="318"/>
        <v>547999</v>
      </c>
      <c r="I954" s="229" t="e">
        <f>#REF!-G954</f>
        <v>#REF!</v>
      </c>
      <c r="J954" s="229">
        <f t="shared" si="319"/>
        <v>-550581</v>
      </c>
      <c r="K954" s="378">
        <f t="shared" si="320"/>
        <v>529590</v>
      </c>
      <c r="L954" s="229">
        <f t="shared" si="321"/>
        <v>-18409</v>
      </c>
      <c r="M954" s="378">
        <f t="shared" si="322"/>
        <v>539590</v>
      </c>
      <c r="N954" s="229">
        <f t="shared" si="323"/>
        <v>-8409</v>
      </c>
      <c r="O954" s="378">
        <f t="shared" si="326"/>
        <v>529577</v>
      </c>
      <c r="P954" s="229">
        <f t="shared" si="324"/>
        <v>-18422</v>
      </c>
      <c r="S954" s="378">
        <f t="shared" si="325"/>
        <v>532999</v>
      </c>
      <c r="T954" s="378">
        <f t="shared" si="325"/>
        <v>532999</v>
      </c>
      <c r="U954" s="378">
        <f t="shared" si="325"/>
        <v>532999</v>
      </c>
    </row>
    <row r="955" spans="2:21" ht="12.75" customHeight="1" x14ac:dyDescent="0.2">
      <c r="B955" s="555">
        <v>600</v>
      </c>
      <c r="C955" s="51" t="s">
        <v>341</v>
      </c>
      <c r="D955" s="53" t="s">
        <v>342</v>
      </c>
      <c r="E955" s="496">
        <f t="shared" si="317"/>
        <v>1169833</v>
      </c>
      <c r="F955" s="496">
        <f t="shared" si="317"/>
        <v>1323333</v>
      </c>
      <c r="G955" s="496">
        <f t="shared" si="317"/>
        <v>1249760</v>
      </c>
      <c r="H955" s="496">
        <f t="shared" si="318"/>
        <v>1404707</v>
      </c>
      <c r="I955" s="497" t="e">
        <f>#REF!-G955</f>
        <v>#REF!</v>
      </c>
      <c r="J955" s="497">
        <f t="shared" si="319"/>
        <v>154947</v>
      </c>
      <c r="K955" s="496">
        <f t="shared" si="320"/>
        <v>1979207</v>
      </c>
      <c r="L955" s="497">
        <f t="shared" si="321"/>
        <v>574500</v>
      </c>
      <c r="M955" s="496">
        <f t="shared" si="322"/>
        <v>1379707</v>
      </c>
      <c r="N955" s="497">
        <f t="shared" si="323"/>
        <v>-25000</v>
      </c>
      <c r="O955" s="496">
        <f t="shared" si="326"/>
        <v>1779207</v>
      </c>
      <c r="P955" s="497">
        <f t="shared" si="324"/>
        <v>374500</v>
      </c>
      <c r="Q955" s="497"/>
      <c r="R955" s="497"/>
      <c r="S955" s="496">
        <f t="shared" si="325"/>
        <v>1714707</v>
      </c>
      <c r="T955" s="496">
        <f t="shared" si="325"/>
        <v>1714707</v>
      </c>
      <c r="U955" s="496">
        <f t="shared" si="325"/>
        <v>1714707</v>
      </c>
    </row>
    <row r="956" spans="2:21" ht="12.75" customHeight="1" x14ac:dyDescent="0.2">
      <c r="C956" s="51"/>
      <c r="D956" s="48" t="s">
        <v>70</v>
      </c>
      <c r="E956" s="378">
        <f t="shared" ref="E956" si="327">SUM(E949:E955)</f>
        <v>35861997</v>
      </c>
      <c r="F956" s="378">
        <f>SUM(F949:F955)</f>
        <v>41014001</v>
      </c>
      <c r="G956" s="378">
        <f>SUM(G949:G955)</f>
        <v>41897917</v>
      </c>
      <c r="H956" s="378">
        <f>SUM(H949:H955)</f>
        <v>41532539</v>
      </c>
      <c r="I956" s="229" t="e">
        <f>#REF!-G956</f>
        <v>#REF!</v>
      </c>
      <c r="J956" s="229">
        <f t="shared" si="319"/>
        <v>-365378</v>
      </c>
      <c r="K956" s="378" t="e">
        <f>SUM(K949:K955)</f>
        <v>#REF!</v>
      </c>
      <c r="L956" s="229" t="e">
        <f>K956-H956</f>
        <v>#REF!</v>
      </c>
      <c r="M956" s="378" t="e">
        <f>SUM(M949:M955)</f>
        <v>#REF!</v>
      </c>
      <c r="N956" s="229" t="e">
        <f>M956-H956</f>
        <v>#REF!</v>
      </c>
      <c r="O956" s="378">
        <f>SUM(O949:O955)</f>
        <v>42852829</v>
      </c>
      <c r="P956" s="229">
        <f>O956-H956</f>
        <v>1320290</v>
      </c>
      <c r="S956" s="378" t="e">
        <f>SUM(S949:S955)</f>
        <v>#REF!</v>
      </c>
      <c r="T956" s="378" t="e">
        <f>SUM(T949:T955)</f>
        <v>#REF!</v>
      </c>
      <c r="U956" s="378" t="e">
        <f>SUM(U949:U955)</f>
        <v>#REF!</v>
      </c>
    </row>
    <row r="957" spans="2:21" ht="12.75" customHeight="1" x14ac:dyDescent="0.2">
      <c r="C957" s="51"/>
      <c r="E957" s="378"/>
      <c r="F957" s="378"/>
      <c r="G957" s="378"/>
      <c r="H957" s="378"/>
      <c r="I957" s="530" t="e">
        <f>I956/G956</f>
        <v>#REF!</v>
      </c>
      <c r="J957" s="536">
        <f>J956/G956</f>
        <v>-8.7206721995272459E-3</v>
      </c>
      <c r="K957" s="378"/>
      <c r="L957" s="530" t="e">
        <f>L956/#REF!</f>
        <v>#REF!</v>
      </c>
      <c r="M957" s="550" t="e">
        <f>(M956-H956)/H956</f>
        <v>#REF!</v>
      </c>
      <c r="N957" s="530" t="e">
        <f>N956/I956</f>
        <v>#REF!</v>
      </c>
      <c r="O957" s="378"/>
      <c r="P957" s="565">
        <f>P956/H956</f>
        <v>3.1789291764705262E-2</v>
      </c>
      <c r="Q957" s="530"/>
      <c r="R957" s="530"/>
      <c r="S957" s="378"/>
      <c r="T957" s="378"/>
      <c r="U957" s="378"/>
    </row>
    <row r="958" spans="2:21" ht="12.75" customHeight="1" x14ac:dyDescent="0.2">
      <c r="C958" s="51"/>
      <c r="E958" s="228"/>
      <c r="F958" s="228"/>
      <c r="G958" s="228"/>
      <c r="H958" s="228"/>
      <c r="K958" s="228"/>
      <c r="M958" s="228"/>
      <c r="O958" s="228"/>
      <c r="S958" s="228"/>
      <c r="T958" s="228"/>
      <c r="U958" s="228"/>
    </row>
    <row r="959" spans="2:21" ht="12.75" customHeight="1" x14ac:dyDescent="0.2">
      <c r="B959" s="5"/>
      <c r="C959" s="5"/>
      <c r="D959" s="391" t="s">
        <v>123</v>
      </c>
      <c r="E959" s="507" t="s">
        <v>784</v>
      </c>
      <c r="F959" s="507" t="s">
        <v>783</v>
      </c>
      <c r="G959" s="507" t="s">
        <v>1035</v>
      </c>
      <c r="H959" s="507" t="s">
        <v>1130</v>
      </c>
      <c r="I959" s="389"/>
      <c r="J959" s="389"/>
      <c r="K959" s="544" t="s">
        <v>1220</v>
      </c>
      <c r="L959" s="389"/>
      <c r="M959" s="544" t="s">
        <v>1220</v>
      </c>
      <c r="N959" s="389"/>
      <c r="O959" s="544" t="s">
        <v>1220</v>
      </c>
      <c r="P959" s="389"/>
      <c r="Q959" s="389"/>
      <c r="R959" s="389"/>
      <c r="S959" s="506" t="s">
        <v>1130</v>
      </c>
      <c r="T959" s="506" t="s">
        <v>1130</v>
      </c>
      <c r="U959" s="506" t="s">
        <v>1130</v>
      </c>
    </row>
    <row r="960" spans="2:21" ht="31.5" customHeight="1" x14ac:dyDescent="0.25">
      <c r="B960" s="5"/>
      <c r="C960" s="5"/>
      <c r="D960" s="561" t="s">
        <v>577</v>
      </c>
      <c r="E960" s="507" t="s">
        <v>412</v>
      </c>
      <c r="F960" s="507" t="s">
        <v>412</v>
      </c>
      <c r="G960" s="507" t="s">
        <v>412</v>
      </c>
      <c r="H960" s="507" t="s">
        <v>412</v>
      </c>
      <c r="I960" s="389"/>
      <c r="J960" s="389"/>
      <c r="K960" s="541" t="s">
        <v>472</v>
      </c>
      <c r="L960" s="389"/>
      <c r="M960" s="541" t="s">
        <v>472</v>
      </c>
      <c r="N960" s="389"/>
      <c r="O960" s="541" t="s">
        <v>1456</v>
      </c>
      <c r="P960" s="389"/>
      <c r="Q960" s="389"/>
      <c r="R960" s="389"/>
      <c r="S960" s="508" t="s">
        <v>412</v>
      </c>
      <c r="T960" s="508" t="s">
        <v>412</v>
      </c>
      <c r="U960" s="508" t="s">
        <v>412</v>
      </c>
    </row>
    <row r="961" spans="1:21" ht="12.75" customHeight="1" x14ac:dyDescent="0.2">
      <c r="B961" s="5"/>
      <c r="C961" s="5"/>
      <c r="D961" s="563" t="s">
        <v>324</v>
      </c>
      <c r="E961" s="388">
        <v>552</v>
      </c>
      <c r="F961" s="389">
        <v>552</v>
      </c>
      <c r="G961" s="389">
        <v>552</v>
      </c>
      <c r="H961" s="389">
        <f>'102'!R1347</f>
        <v>494</v>
      </c>
      <c r="I961" s="389"/>
      <c r="J961" s="389"/>
      <c r="K961" s="389" t="e">
        <f>'102'!#REF!</f>
        <v>#REF!</v>
      </c>
      <c r="L961" s="389"/>
      <c r="M961" s="389" t="e">
        <f>'102'!#REF!</f>
        <v>#REF!</v>
      </c>
      <c r="N961" s="389"/>
      <c r="O961" s="389">
        <f>'102'!Z1347</f>
        <v>462</v>
      </c>
      <c r="P961" s="389"/>
      <c r="Q961" s="389"/>
      <c r="R961" s="389"/>
      <c r="S961" s="393" t="e">
        <f>'102'!#REF!</f>
        <v>#REF!</v>
      </c>
      <c r="T961" s="393" t="e">
        <f>'102'!#REF!</f>
        <v>#REF!</v>
      </c>
      <c r="U961" s="393" t="e">
        <f>'102'!#REF!</f>
        <v>#REF!</v>
      </c>
    </row>
    <row r="962" spans="1:21" ht="12.75" customHeight="1" x14ac:dyDescent="0.2">
      <c r="B962" s="5"/>
      <c r="C962" s="5"/>
      <c r="D962" s="563" t="s">
        <v>164</v>
      </c>
      <c r="E962" s="388">
        <v>1160000</v>
      </c>
      <c r="F962" s="388">
        <v>1285000</v>
      </c>
      <c r="G962" s="388">
        <v>985000</v>
      </c>
      <c r="H962" s="388">
        <v>2750000</v>
      </c>
      <c r="I962" s="389"/>
      <c r="J962" s="389"/>
      <c r="K962" s="388">
        <v>2750000</v>
      </c>
      <c r="L962" s="389"/>
      <c r="M962" s="388">
        <v>2750000</v>
      </c>
      <c r="N962" s="389"/>
      <c r="O962" s="388">
        <v>0</v>
      </c>
      <c r="P962" s="389"/>
      <c r="Q962" s="389"/>
      <c r="R962" s="389"/>
      <c r="S962" s="392">
        <v>2750000</v>
      </c>
      <c r="T962" s="392">
        <v>2750000</v>
      </c>
      <c r="U962" s="392">
        <v>2750000</v>
      </c>
    </row>
    <row r="963" spans="1:21" ht="12.75" customHeight="1" x14ac:dyDescent="0.2">
      <c r="B963" s="5"/>
      <c r="C963" s="5"/>
      <c r="D963" s="563" t="s">
        <v>624</v>
      </c>
      <c r="E963" s="388">
        <v>504000</v>
      </c>
      <c r="F963" s="388">
        <v>557710</v>
      </c>
      <c r="G963" s="388">
        <v>351682</v>
      </c>
      <c r="H963" s="388">
        <v>464767</v>
      </c>
      <c r="I963" s="389"/>
      <c r="J963" s="389"/>
      <c r="K963" s="388">
        <v>413302</v>
      </c>
      <c r="L963" s="389"/>
      <c r="M963" s="388">
        <v>413302</v>
      </c>
      <c r="N963" s="389"/>
      <c r="O963" s="388">
        <v>456502</v>
      </c>
      <c r="P963" s="389"/>
      <c r="Q963" s="389"/>
      <c r="R963" s="389"/>
      <c r="S963" s="392">
        <v>464767</v>
      </c>
      <c r="T963" s="392">
        <v>464767</v>
      </c>
      <c r="U963" s="392">
        <v>464767</v>
      </c>
    </row>
    <row r="964" spans="1:21" ht="12.75" customHeight="1" x14ac:dyDescent="0.2">
      <c r="B964" s="5"/>
      <c r="C964" s="5"/>
      <c r="D964" s="391"/>
      <c r="E964" s="388"/>
      <c r="F964" s="388"/>
      <c r="G964" s="388"/>
      <c r="H964" s="388"/>
      <c r="I964" s="389"/>
      <c r="J964" s="389"/>
      <c r="K964" s="388"/>
      <c r="L964" s="389"/>
      <c r="M964" s="388"/>
      <c r="N964" s="389"/>
      <c r="O964" s="388"/>
      <c r="P964" s="389"/>
      <c r="Q964" s="389"/>
      <c r="R964" s="389"/>
      <c r="S964" s="392"/>
      <c r="T964" s="392"/>
      <c r="U964" s="392"/>
    </row>
    <row r="965" spans="1:21" ht="20.25" customHeight="1" x14ac:dyDescent="0.25">
      <c r="B965" s="5"/>
      <c r="C965" s="5"/>
      <c r="D965" s="562" t="s">
        <v>625</v>
      </c>
      <c r="E965" s="388"/>
      <c r="F965" s="388"/>
      <c r="G965" s="388"/>
      <c r="H965" s="388"/>
      <c r="I965" s="389"/>
      <c r="J965" s="389"/>
      <c r="K965" s="388"/>
      <c r="L965" s="389"/>
      <c r="M965" s="388"/>
      <c r="N965" s="389"/>
      <c r="O965" s="388"/>
      <c r="P965" s="389"/>
      <c r="Q965" s="389"/>
      <c r="R965" s="389"/>
      <c r="S965" s="392"/>
      <c r="T965" s="392"/>
      <c r="U965" s="392"/>
    </row>
    <row r="966" spans="1:21" ht="80.25" customHeight="1" x14ac:dyDescent="0.2">
      <c r="B966" s="5"/>
      <c r="C966" s="5"/>
      <c r="D966" s="647" t="s">
        <v>1568</v>
      </c>
      <c r="E966" s="647"/>
      <c r="F966" s="647"/>
      <c r="G966" s="647"/>
      <c r="H966" s="647"/>
      <c r="I966" s="647"/>
      <c r="J966" s="647"/>
      <c r="K966" s="647"/>
      <c r="L966" s="647"/>
      <c r="M966" s="647"/>
      <c r="N966" s="647"/>
      <c r="O966" s="647"/>
      <c r="P966" s="388"/>
      <c r="Q966" s="388"/>
      <c r="R966" s="388"/>
      <c r="S966" s="5"/>
      <c r="T966" s="5"/>
      <c r="U966" s="5"/>
    </row>
    <row r="967" spans="1:21" ht="14.25" x14ac:dyDescent="0.2">
      <c r="B967" s="5"/>
      <c r="C967" s="5"/>
      <c r="D967" s="69"/>
      <c r="E967" s="228"/>
      <c r="F967" s="228"/>
      <c r="G967" s="228"/>
      <c r="H967" s="228"/>
      <c r="K967" s="228"/>
      <c r="M967" s="228"/>
      <c r="O967" s="228"/>
      <c r="S967" s="228"/>
      <c r="T967" s="228"/>
      <c r="U967" s="228"/>
    </row>
    <row r="968" spans="1:21" ht="16.5" customHeight="1" x14ac:dyDescent="0.25">
      <c r="C968" s="61" t="s">
        <v>455</v>
      </c>
      <c r="E968" s="378"/>
      <c r="F968" s="378"/>
      <c r="G968" s="378"/>
      <c r="H968" s="378"/>
      <c r="K968" s="378"/>
      <c r="M968" s="378"/>
      <c r="O968" s="378"/>
      <c r="S968" s="378"/>
      <c r="T968" s="378"/>
      <c r="U968" s="378"/>
    </row>
    <row r="969" spans="1:21" ht="12.75" customHeight="1" x14ac:dyDescent="0.2">
      <c r="E969" s="378"/>
      <c r="F969" s="378"/>
      <c r="G969" s="378"/>
      <c r="H969" s="378"/>
      <c r="K969" s="378"/>
      <c r="M969" s="378"/>
      <c r="O969" s="378"/>
      <c r="S969" s="378"/>
      <c r="T969" s="378"/>
      <c r="U969" s="378"/>
    </row>
    <row r="970" spans="1:21" ht="12.75" customHeight="1" x14ac:dyDescent="0.2">
      <c r="C970" s="41" t="s">
        <v>553</v>
      </c>
      <c r="D970" s="72"/>
      <c r="E970" s="378"/>
      <c r="F970" s="378"/>
      <c r="G970" s="378"/>
      <c r="H970" s="378"/>
      <c r="K970" s="378"/>
      <c r="M970" s="378"/>
      <c r="O970" s="378"/>
      <c r="S970" s="378"/>
      <c r="T970" s="378"/>
      <c r="U970" s="378"/>
    </row>
    <row r="971" spans="1:21" ht="12.75" customHeight="1" x14ac:dyDescent="0.2">
      <c r="A971" s="5">
        <v>12021010</v>
      </c>
      <c r="B971" s="555">
        <v>100</v>
      </c>
      <c r="C971" s="42">
        <v>50110</v>
      </c>
      <c r="D971" s="43" t="s">
        <v>36</v>
      </c>
      <c r="E971" s="229">
        <f>'102'!H1371</f>
        <v>1283782</v>
      </c>
      <c r="F971" s="229">
        <f>'102'!K1371</f>
        <v>1339078</v>
      </c>
      <c r="G971" s="229">
        <f>'102'!N1371</f>
        <v>1177736</v>
      </c>
      <c r="H971" s="229">
        <f>'102'!R1371</f>
        <v>1196472</v>
      </c>
      <c r="I971" s="229" t="e">
        <f>#REF!-G971</f>
        <v>#REF!</v>
      </c>
      <c r="J971" s="229">
        <f t="shared" ref="J971:J992" si="328">H971-G971</f>
        <v>18736</v>
      </c>
      <c r="K971" s="229" t="e">
        <f>'102'!#REF!</f>
        <v>#REF!</v>
      </c>
      <c r="L971" s="229" t="e">
        <f t="shared" ref="L971:L992" si="329">K971-H971</f>
        <v>#REF!</v>
      </c>
      <c r="M971" s="229" t="e">
        <f>'102'!#REF!</f>
        <v>#REF!</v>
      </c>
      <c r="N971" s="229" t="e">
        <f t="shared" ref="N971:N992" si="330">M971-H971</f>
        <v>#REF!</v>
      </c>
      <c r="O971" s="229">
        <f>'102'!Z1371</f>
        <v>1200677</v>
      </c>
      <c r="P971" s="229">
        <f t="shared" ref="P971:P992" si="331">O971-H971</f>
        <v>4205</v>
      </c>
      <c r="S971" s="229" t="e">
        <f>'102'!#REF!</f>
        <v>#REF!</v>
      </c>
      <c r="T971" s="229" t="e">
        <f>'102'!#REF!</f>
        <v>#REF!</v>
      </c>
      <c r="U971" s="229" t="e">
        <f>'102'!#REF!</f>
        <v>#REF!</v>
      </c>
    </row>
    <row r="972" spans="1:21" ht="12.75" customHeight="1" x14ac:dyDescent="0.2">
      <c r="A972" s="5">
        <v>12021010</v>
      </c>
      <c r="B972" s="555">
        <v>101</v>
      </c>
      <c r="C972" s="42">
        <v>50130</v>
      </c>
      <c r="D972" s="43" t="s">
        <v>37</v>
      </c>
      <c r="E972" s="378">
        <v>40000</v>
      </c>
      <c r="F972" s="378">
        <v>40000</v>
      </c>
      <c r="G972" s="378">
        <v>40000</v>
      </c>
      <c r="H972" s="378">
        <v>40000</v>
      </c>
      <c r="I972" s="229" t="e">
        <f>#REF!-G972</f>
        <v>#REF!</v>
      </c>
      <c r="J972" s="229">
        <f t="shared" si="328"/>
        <v>0</v>
      </c>
      <c r="K972" s="378">
        <v>40000</v>
      </c>
      <c r="L972" s="229">
        <f t="shared" si="329"/>
        <v>0</v>
      </c>
      <c r="M972" s="378">
        <v>40000</v>
      </c>
      <c r="N972" s="229">
        <f t="shared" si="330"/>
        <v>0</v>
      </c>
      <c r="O972" s="378">
        <v>40000</v>
      </c>
      <c r="P972" s="229">
        <f t="shared" si="331"/>
        <v>0</v>
      </c>
      <c r="S972" s="378">
        <v>40000</v>
      </c>
      <c r="T972" s="378">
        <v>40000</v>
      </c>
      <c r="U972" s="378">
        <v>40000</v>
      </c>
    </row>
    <row r="973" spans="1:21" ht="12.75" customHeight="1" x14ac:dyDescent="0.2">
      <c r="A973" s="5">
        <v>12021010</v>
      </c>
      <c r="B973" s="555">
        <v>100</v>
      </c>
      <c r="C973" s="71" t="s">
        <v>554</v>
      </c>
      <c r="D973" s="43" t="s">
        <v>426</v>
      </c>
      <c r="E973" s="378">
        <v>3000</v>
      </c>
      <c r="F973" s="378">
        <v>3000</v>
      </c>
      <c r="G973" s="378">
        <v>3000</v>
      </c>
      <c r="H973" s="378">
        <v>3000</v>
      </c>
      <c r="I973" s="229" t="e">
        <f>#REF!-G973</f>
        <v>#REF!</v>
      </c>
      <c r="J973" s="229">
        <f t="shared" si="328"/>
        <v>0</v>
      </c>
      <c r="K973" s="378">
        <v>3000</v>
      </c>
      <c r="L973" s="229">
        <f t="shared" si="329"/>
        <v>0</v>
      </c>
      <c r="M973" s="378">
        <v>3000</v>
      </c>
      <c r="N973" s="229">
        <f t="shared" si="330"/>
        <v>0</v>
      </c>
      <c r="O973" s="378">
        <v>3000</v>
      </c>
      <c r="P973" s="229">
        <f t="shared" si="331"/>
        <v>0</v>
      </c>
      <c r="S973" s="378">
        <v>3000</v>
      </c>
      <c r="T973" s="378">
        <v>3000</v>
      </c>
      <c r="U973" s="378">
        <v>3000</v>
      </c>
    </row>
    <row r="974" spans="1:21" ht="12.75" customHeight="1" x14ac:dyDescent="0.2">
      <c r="A974" s="5">
        <v>12021010</v>
      </c>
      <c r="B974" s="555">
        <v>100</v>
      </c>
      <c r="C974" s="71">
        <v>50140</v>
      </c>
      <c r="D974" s="43" t="s">
        <v>598</v>
      </c>
      <c r="E974" s="378"/>
      <c r="F974" s="378"/>
      <c r="G974" s="378">
        <v>0</v>
      </c>
      <c r="H974" s="378">
        <v>3000</v>
      </c>
      <c r="I974" s="229" t="e">
        <f>#REF!-G974</f>
        <v>#REF!</v>
      </c>
      <c r="J974" s="229">
        <f t="shared" si="328"/>
        <v>3000</v>
      </c>
      <c r="K974" s="378">
        <v>3000</v>
      </c>
      <c r="L974" s="229">
        <f t="shared" si="329"/>
        <v>0</v>
      </c>
      <c r="M974" s="378">
        <v>3000</v>
      </c>
      <c r="N974" s="229">
        <f t="shared" si="330"/>
        <v>0</v>
      </c>
      <c r="O974" s="378">
        <v>3000</v>
      </c>
      <c r="P974" s="229">
        <f t="shared" si="331"/>
        <v>0</v>
      </c>
      <c r="S974" s="378">
        <v>3000</v>
      </c>
      <c r="T974" s="378">
        <v>3000</v>
      </c>
      <c r="U974" s="378">
        <v>3000</v>
      </c>
    </row>
    <row r="975" spans="1:21" ht="12.75" customHeight="1" x14ac:dyDescent="0.2">
      <c r="A975" s="5">
        <v>12021010</v>
      </c>
      <c r="B975" s="555">
        <v>100</v>
      </c>
      <c r="C975" s="71">
        <v>50165</v>
      </c>
      <c r="D975" s="43" t="s">
        <v>1309</v>
      </c>
      <c r="E975" s="378"/>
      <c r="F975" s="378"/>
      <c r="G975" s="378">
        <v>0</v>
      </c>
      <c r="H975" s="378">
        <v>5000</v>
      </c>
      <c r="I975" s="229" t="e">
        <f>#REF!-G975</f>
        <v>#REF!</v>
      </c>
      <c r="J975" s="229">
        <f t="shared" si="328"/>
        <v>5000</v>
      </c>
      <c r="K975" s="378">
        <v>5000</v>
      </c>
      <c r="L975" s="229">
        <f t="shared" si="329"/>
        <v>0</v>
      </c>
      <c r="M975" s="378">
        <v>5000</v>
      </c>
      <c r="N975" s="229">
        <f t="shared" si="330"/>
        <v>0</v>
      </c>
      <c r="O975" s="378">
        <v>5000</v>
      </c>
      <c r="P975" s="229">
        <f t="shared" si="331"/>
        <v>0</v>
      </c>
      <c r="S975" s="378">
        <v>5000</v>
      </c>
      <c r="T975" s="378">
        <v>5000</v>
      </c>
      <c r="U975" s="378">
        <v>5000</v>
      </c>
    </row>
    <row r="976" spans="1:21" ht="12.75" customHeight="1" x14ac:dyDescent="0.2">
      <c r="A976" s="5">
        <v>12021010</v>
      </c>
      <c r="B976" s="555">
        <v>100</v>
      </c>
      <c r="C976" s="42">
        <v>50175</v>
      </c>
      <c r="D976" s="43" t="s">
        <v>170</v>
      </c>
      <c r="E976" s="378">
        <v>21000</v>
      </c>
      <c r="F976" s="378">
        <v>21000</v>
      </c>
      <c r="G976" s="378">
        <v>21000</v>
      </c>
      <c r="H976" s="378">
        <v>21000</v>
      </c>
      <c r="I976" s="229" t="e">
        <f>#REF!-G976</f>
        <v>#REF!</v>
      </c>
      <c r="J976" s="229">
        <f t="shared" si="328"/>
        <v>0</v>
      </c>
      <c r="K976" s="378">
        <v>21000</v>
      </c>
      <c r="L976" s="229">
        <f t="shared" si="329"/>
        <v>0</v>
      </c>
      <c r="M976" s="378">
        <v>21000</v>
      </c>
      <c r="N976" s="229">
        <f t="shared" si="330"/>
        <v>0</v>
      </c>
      <c r="O976" s="378">
        <v>21000</v>
      </c>
      <c r="P976" s="229">
        <f t="shared" si="331"/>
        <v>0</v>
      </c>
      <c r="S976" s="378">
        <v>21000</v>
      </c>
      <c r="T976" s="378">
        <v>21000</v>
      </c>
      <c r="U976" s="378">
        <v>21000</v>
      </c>
    </row>
    <row r="977" spans="1:21" ht="12.75" customHeight="1" x14ac:dyDescent="0.2">
      <c r="A977" s="5">
        <v>12021010</v>
      </c>
      <c r="B977" s="555">
        <v>200</v>
      </c>
      <c r="C977" s="42">
        <v>52260</v>
      </c>
      <c r="D977" s="43" t="s">
        <v>76</v>
      </c>
      <c r="E977" s="378">
        <v>3000</v>
      </c>
      <c r="F977" s="378">
        <v>3000</v>
      </c>
      <c r="G977" s="378">
        <v>3000</v>
      </c>
      <c r="H977" s="378">
        <v>0</v>
      </c>
      <c r="I977" s="229" t="e">
        <f>#REF!-G977</f>
        <v>#REF!</v>
      </c>
      <c r="J977" s="229">
        <f t="shared" si="328"/>
        <v>-3000</v>
      </c>
      <c r="K977" s="378">
        <v>0</v>
      </c>
      <c r="L977" s="229">
        <f t="shared" si="329"/>
        <v>0</v>
      </c>
      <c r="M977" s="378">
        <v>0</v>
      </c>
      <c r="N977" s="229">
        <f t="shared" si="330"/>
        <v>0</v>
      </c>
      <c r="O977" s="378">
        <v>0</v>
      </c>
      <c r="P977" s="229">
        <f t="shared" si="331"/>
        <v>0</v>
      </c>
      <c r="S977" s="378">
        <v>0</v>
      </c>
      <c r="T977" s="378">
        <v>0</v>
      </c>
      <c r="U977" s="378">
        <v>0</v>
      </c>
    </row>
    <row r="978" spans="1:21" ht="12.75" customHeight="1" x14ac:dyDescent="0.2">
      <c r="A978" s="5">
        <v>12021010</v>
      </c>
      <c r="B978" s="555">
        <v>300</v>
      </c>
      <c r="C978" s="42">
        <v>53350</v>
      </c>
      <c r="D978" s="43" t="s">
        <v>311</v>
      </c>
      <c r="E978" s="378">
        <v>1270</v>
      </c>
      <c r="F978" s="378">
        <v>1270</v>
      </c>
      <c r="G978" s="378">
        <v>1270</v>
      </c>
      <c r="H978" s="378">
        <v>1270</v>
      </c>
      <c r="I978" s="229" t="e">
        <f>#REF!-G978</f>
        <v>#REF!</v>
      </c>
      <c r="J978" s="229">
        <f t="shared" si="328"/>
        <v>0</v>
      </c>
      <c r="K978" s="378">
        <v>1270</v>
      </c>
      <c r="L978" s="229">
        <f t="shared" si="329"/>
        <v>0</v>
      </c>
      <c r="M978" s="378">
        <v>1270</v>
      </c>
      <c r="N978" s="229">
        <f t="shared" si="330"/>
        <v>0</v>
      </c>
      <c r="O978" s="378">
        <v>1270</v>
      </c>
      <c r="P978" s="229">
        <f t="shared" si="331"/>
        <v>0</v>
      </c>
      <c r="S978" s="378">
        <v>1270</v>
      </c>
      <c r="T978" s="378">
        <v>1270</v>
      </c>
      <c r="U978" s="378">
        <v>1270</v>
      </c>
    </row>
    <row r="979" spans="1:21" ht="12.75" customHeight="1" x14ac:dyDescent="0.2">
      <c r="A979" s="5">
        <v>12021010</v>
      </c>
      <c r="B979" s="555">
        <v>400</v>
      </c>
      <c r="C979" s="42">
        <v>54410</v>
      </c>
      <c r="D979" s="43" t="s">
        <v>152</v>
      </c>
      <c r="E979" s="378">
        <v>5000</v>
      </c>
      <c r="F979" s="378">
        <v>5000</v>
      </c>
      <c r="G979" s="378">
        <v>5000</v>
      </c>
      <c r="H979" s="378">
        <v>5000</v>
      </c>
      <c r="I979" s="229" t="e">
        <f>#REF!-G979</f>
        <v>#REF!</v>
      </c>
      <c r="J979" s="229">
        <f t="shared" si="328"/>
        <v>0</v>
      </c>
      <c r="K979" s="378">
        <v>5000</v>
      </c>
      <c r="L979" s="229">
        <f t="shared" si="329"/>
        <v>0</v>
      </c>
      <c r="M979" s="378">
        <v>5000</v>
      </c>
      <c r="N979" s="229">
        <f t="shared" si="330"/>
        <v>0</v>
      </c>
      <c r="O979" s="378">
        <v>5000</v>
      </c>
      <c r="P979" s="229">
        <f t="shared" si="331"/>
        <v>0</v>
      </c>
      <c r="S979" s="378">
        <v>5000</v>
      </c>
      <c r="T979" s="378">
        <v>5000</v>
      </c>
      <c r="U979" s="378">
        <v>5000</v>
      </c>
    </row>
    <row r="980" spans="1:21" ht="12.75" customHeight="1" x14ac:dyDescent="0.2">
      <c r="A980" s="5">
        <v>12021010</v>
      </c>
      <c r="B980" s="156">
        <v>400</v>
      </c>
      <c r="C980" s="71" t="s">
        <v>171</v>
      </c>
      <c r="D980" s="43" t="s">
        <v>239</v>
      </c>
      <c r="E980" s="378">
        <v>5000</v>
      </c>
      <c r="F980" s="378">
        <v>5000</v>
      </c>
      <c r="G980" s="378">
        <v>5000</v>
      </c>
      <c r="H980" s="378">
        <v>5000</v>
      </c>
      <c r="I980" s="229" t="e">
        <f>#REF!-G980</f>
        <v>#REF!</v>
      </c>
      <c r="J980" s="229">
        <f t="shared" si="328"/>
        <v>0</v>
      </c>
      <c r="K980" s="378">
        <v>5000</v>
      </c>
      <c r="L980" s="229">
        <f t="shared" si="329"/>
        <v>0</v>
      </c>
      <c r="M980" s="378">
        <v>5000</v>
      </c>
      <c r="N980" s="229">
        <f t="shared" si="330"/>
        <v>0</v>
      </c>
      <c r="O980" s="378">
        <v>5000</v>
      </c>
      <c r="P980" s="229">
        <f t="shared" si="331"/>
        <v>0</v>
      </c>
      <c r="S980" s="378">
        <v>5000</v>
      </c>
      <c r="T980" s="378">
        <v>5000</v>
      </c>
      <c r="U980" s="378">
        <v>5000</v>
      </c>
    </row>
    <row r="981" spans="1:21" ht="12.75" customHeight="1" x14ac:dyDescent="0.2">
      <c r="A981" s="5">
        <v>12021010</v>
      </c>
      <c r="B981" s="156">
        <v>400</v>
      </c>
      <c r="C981" s="71" t="s">
        <v>604</v>
      </c>
      <c r="D981" s="50" t="s">
        <v>605</v>
      </c>
      <c r="E981" s="378">
        <v>10800</v>
      </c>
      <c r="F981" s="378">
        <v>10800</v>
      </c>
      <c r="G981" s="378">
        <v>10800</v>
      </c>
      <c r="H981" s="378">
        <v>10800</v>
      </c>
      <c r="I981" s="229" t="e">
        <f>#REF!-G981</f>
        <v>#REF!</v>
      </c>
      <c r="J981" s="229">
        <f t="shared" si="328"/>
        <v>0</v>
      </c>
      <c r="K981" s="378">
        <v>10800</v>
      </c>
      <c r="L981" s="229">
        <f t="shared" si="329"/>
        <v>0</v>
      </c>
      <c r="M981" s="378">
        <v>10800</v>
      </c>
      <c r="N981" s="229">
        <f t="shared" si="330"/>
        <v>0</v>
      </c>
      <c r="O981" s="378">
        <v>10800</v>
      </c>
      <c r="P981" s="229">
        <f t="shared" si="331"/>
        <v>0</v>
      </c>
      <c r="S981" s="378">
        <v>10800</v>
      </c>
      <c r="T981" s="378">
        <v>10800</v>
      </c>
      <c r="U981" s="378">
        <v>10800</v>
      </c>
    </row>
    <row r="982" spans="1:21" ht="12.75" customHeight="1" x14ac:dyDescent="0.2">
      <c r="A982" s="5">
        <v>12021010</v>
      </c>
      <c r="B982" s="555">
        <v>500</v>
      </c>
      <c r="C982" s="42">
        <v>55520</v>
      </c>
      <c r="D982" s="43" t="s">
        <v>431</v>
      </c>
      <c r="E982" s="378">
        <v>5000</v>
      </c>
      <c r="F982" s="378">
        <v>5000</v>
      </c>
      <c r="G982" s="378">
        <v>0</v>
      </c>
      <c r="H982" s="378">
        <v>0</v>
      </c>
      <c r="I982" s="229" t="e">
        <f>#REF!-G982</f>
        <v>#REF!</v>
      </c>
      <c r="J982" s="229">
        <f t="shared" si="328"/>
        <v>0</v>
      </c>
      <c r="K982" s="378">
        <v>0</v>
      </c>
      <c r="L982" s="229">
        <f t="shared" si="329"/>
        <v>0</v>
      </c>
      <c r="M982" s="378">
        <v>0</v>
      </c>
      <c r="N982" s="229">
        <f t="shared" si="330"/>
        <v>0</v>
      </c>
      <c r="O982" s="378">
        <v>0</v>
      </c>
      <c r="P982" s="229">
        <f t="shared" si="331"/>
        <v>0</v>
      </c>
      <c r="S982" s="378">
        <v>0</v>
      </c>
      <c r="T982" s="378">
        <v>0</v>
      </c>
      <c r="U982" s="378">
        <v>0</v>
      </c>
    </row>
    <row r="983" spans="1:21" ht="12.75" customHeight="1" x14ac:dyDescent="0.2">
      <c r="A983" s="5">
        <v>12021010</v>
      </c>
      <c r="B983" s="555">
        <v>500</v>
      </c>
      <c r="C983" s="42">
        <v>55530</v>
      </c>
      <c r="D983" s="43" t="s">
        <v>1082</v>
      </c>
      <c r="E983" s="378">
        <v>2650</v>
      </c>
      <c r="F983" s="378">
        <v>2650</v>
      </c>
      <c r="G983" s="378">
        <v>2650</v>
      </c>
      <c r="H983" s="378">
        <v>2650</v>
      </c>
      <c r="I983" s="229" t="e">
        <f>#REF!-G983</f>
        <v>#REF!</v>
      </c>
      <c r="J983" s="229">
        <f t="shared" si="328"/>
        <v>0</v>
      </c>
      <c r="K983" s="378">
        <v>2650</v>
      </c>
      <c r="L983" s="229">
        <f t="shared" si="329"/>
        <v>0</v>
      </c>
      <c r="M983" s="378">
        <v>2650</v>
      </c>
      <c r="N983" s="229">
        <f t="shared" si="330"/>
        <v>0</v>
      </c>
      <c r="O983" s="378">
        <v>2650</v>
      </c>
      <c r="P983" s="229">
        <f t="shared" si="331"/>
        <v>0</v>
      </c>
      <c r="S983" s="378">
        <v>2650</v>
      </c>
      <c r="T983" s="378">
        <v>2650</v>
      </c>
      <c r="U983" s="378">
        <v>2650</v>
      </c>
    </row>
    <row r="984" spans="1:21" ht="12.75" customHeight="1" x14ac:dyDescent="0.2">
      <c r="A984" s="5">
        <v>12021010</v>
      </c>
      <c r="B984" s="555">
        <v>500</v>
      </c>
      <c r="C984" s="71">
        <v>55570</v>
      </c>
      <c r="D984" s="43" t="s">
        <v>366</v>
      </c>
      <c r="E984" s="378">
        <v>1800</v>
      </c>
      <c r="F984" s="378">
        <v>1800</v>
      </c>
      <c r="G984" s="378">
        <v>1800</v>
      </c>
      <c r="H984" s="378">
        <v>1800</v>
      </c>
      <c r="I984" s="229" t="e">
        <f>#REF!-G984</f>
        <v>#REF!</v>
      </c>
      <c r="J984" s="229">
        <f t="shared" si="328"/>
        <v>0</v>
      </c>
      <c r="K984" s="378">
        <v>1800</v>
      </c>
      <c r="L984" s="229">
        <f t="shared" si="329"/>
        <v>0</v>
      </c>
      <c r="M984" s="378">
        <v>1800</v>
      </c>
      <c r="N984" s="229">
        <f t="shared" si="330"/>
        <v>0</v>
      </c>
      <c r="O984" s="378">
        <v>1800</v>
      </c>
      <c r="P984" s="229">
        <f t="shared" si="331"/>
        <v>0</v>
      </c>
      <c r="S984" s="378">
        <v>1800</v>
      </c>
      <c r="T984" s="378">
        <v>1800</v>
      </c>
      <c r="U984" s="378">
        <v>1800</v>
      </c>
    </row>
    <row r="985" spans="1:21" ht="12.75" customHeight="1" x14ac:dyDescent="0.2">
      <c r="A985" s="5">
        <v>12021010</v>
      </c>
      <c r="B985" s="555">
        <v>500</v>
      </c>
      <c r="C985" s="42">
        <v>55579</v>
      </c>
      <c r="D985" s="43" t="s">
        <v>505</v>
      </c>
      <c r="E985" s="378">
        <v>3500</v>
      </c>
      <c r="F985" s="378">
        <v>3500</v>
      </c>
      <c r="G985" s="378">
        <v>3500</v>
      </c>
      <c r="H985" s="378">
        <v>3500</v>
      </c>
      <c r="I985" s="229" t="e">
        <f>#REF!-G985</f>
        <v>#REF!</v>
      </c>
      <c r="J985" s="229">
        <f t="shared" si="328"/>
        <v>0</v>
      </c>
      <c r="K985" s="378">
        <v>3500</v>
      </c>
      <c r="L985" s="229">
        <f t="shared" si="329"/>
        <v>0</v>
      </c>
      <c r="M985" s="378">
        <v>3500</v>
      </c>
      <c r="N985" s="229">
        <f t="shared" si="330"/>
        <v>0</v>
      </c>
      <c r="O985" s="378">
        <v>3500</v>
      </c>
      <c r="P985" s="229">
        <f t="shared" si="331"/>
        <v>0</v>
      </c>
      <c r="S985" s="378">
        <v>3500</v>
      </c>
      <c r="T985" s="378">
        <v>3500</v>
      </c>
      <c r="U985" s="378">
        <v>3500</v>
      </c>
    </row>
    <row r="986" spans="1:21" ht="12.75" customHeight="1" x14ac:dyDescent="0.2">
      <c r="A986" s="5">
        <v>12021010</v>
      </c>
      <c r="B986" s="555">
        <v>600</v>
      </c>
      <c r="C986" s="42">
        <v>56615</v>
      </c>
      <c r="D986" s="43" t="s">
        <v>26</v>
      </c>
      <c r="E986" s="378">
        <v>4500</v>
      </c>
      <c r="F986" s="378">
        <v>4500</v>
      </c>
      <c r="G986" s="378">
        <v>4500</v>
      </c>
      <c r="H986" s="378">
        <v>4500</v>
      </c>
      <c r="I986" s="229" t="e">
        <f>#REF!-G986</f>
        <v>#REF!</v>
      </c>
      <c r="J986" s="229">
        <f t="shared" si="328"/>
        <v>0</v>
      </c>
      <c r="K986" s="378">
        <v>4500</v>
      </c>
      <c r="L986" s="229">
        <f t="shared" si="329"/>
        <v>0</v>
      </c>
      <c r="M986" s="378">
        <v>4500</v>
      </c>
      <c r="N986" s="229">
        <f t="shared" si="330"/>
        <v>0</v>
      </c>
      <c r="O986" s="378">
        <v>4500</v>
      </c>
      <c r="P986" s="229">
        <f t="shared" si="331"/>
        <v>0</v>
      </c>
      <c r="S986" s="378">
        <v>4500</v>
      </c>
      <c r="T986" s="378">
        <v>4500</v>
      </c>
      <c r="U986" s="378">
        <v>4500</v>
      </c>
    </row>
    <row r="987" spans="1:21" ht="12.75" customHeight="1" x14ac:dyDescent="0.2">
      <c r="A987" s="5">
        <v>12021010</v>
      </c>
      <c r="B987" s="555">
        <v>600</v>
      </c>
      <c r="C987" s="42">
        <v>56650</v>
      </c>
      <c r="D987" s="43" t="s">
        <v>329</v>
      </c>
      <c r="E987" s="378">
        <v>100</v>
      </c>
      <c r="F987" s="378">
        <v>100</v>
      </c>
      <c r="G987" s="378">
        <v>100</v>
      </c>
      <c r="H987" s="378">
        <v>100</v>
      </c>
      <c r="I987" s="229" t="e">
        <f>#REF!-G987</f>
        <v>#REF!</v>
      </c>
      <c r="J987" s="229">
        <f t="shared" si="328"/>
        <v>0</v>
      </c>
      <c r="K987" s="378">
        <v>100</v>
      </c>
      <c r="L987" s="229">
        <f t="shared" si="329"/>
        <v>0</v>
      </c>
      <c r="M987" s="378">
        <v>100</v>
      </c>
      <c r="N987" s="229">
        <f t="shared" si="330"/>
        <v>0</v>
      </c>
      <c r="O987" s="378">
        <v>100</v>
      </c>
      <c r="P987" s="229">
        <f t="shared" si="331"/>
        <v>0</v>
      </c>
      <c r="S987" s="378">
        <v>100</v>
      </c>
      <c r="T987" s="378">
        <v>100</v>
      </c>
      <c r="U987" s="378">
        <v>100</v>
      </c>
    </row>
    <row r="988" spans="1:21" ht="12.75" customHeight="1" x14ac:dyDescent="0.2">
      <c r="A988" s="5">
        <v>12021010</v>
      </c>
      <c r="B988" s="555">
        <v>600</v>
      </c>
      <c r="C988" s="71" t="s">
        <v>367</v>
      </c>
      <c r="D988" s="43" t="s">
        <v>85</v>
      </c>
      <c r="E988" s="378">
        <v>7500</v>
      </c>
      <c r="F988" s="378">
        <v>7500</v>
      </c>
      <c r="G988" s="378">
        <v>7500</v>
      </c>
      <c r="H988" s="378">
        <v>7500</v>
      </c>
      <c r="I988" s="229" t="e">
        <f>#REF!-G988</f>
        <v>#REF!</v>
      </c>
      <c r="J988" s="229">
        <f t="shared" si="328"/>
        <v>0</v>
      </c>
      <c r="K988" s="378">
        <v>7500</v>
      </c>
      <c r="L988" s="229">
        <f t="shared" si="329"/>
        <v>0</v>
      </c>
      <c r="M988" s="378">
        <v>7500</v>
      </c>
      <c r="N988" s="229">
        <f t="shared" si="330"/>
        <v>0</v>
      </c>
      <c r="O988" s="378">
        <v>7500</v>
      </c>
      <c r="P988" s="229">
        <f t="shared" si="331"/>
        <v>0</v>
      </c>
      <c r="S988" s="378">
        <v>7500</v>
      </c>
      <c r="T988" s="378">
        <v>7500</v>
      </c>
      <c r="U988" s="378">
        <v>7500</v>
      </c>
    </row>
    <row r="989" spans="1:21" ht="12.75" customHeight="1" x14ac:dyDescent="0.2">
      <c r="A989" s="5">
        <v>12021010</v>
      </c>
      <c r="B989" s="555">
        <v>600</v>
      </c>
      <c r="C989" s="71">
        <v>56656</v>
      </c>
      <c r="D989" s="43" t="s">
        <v>546</v>
      </c>
      <c r="E989" s="378">
        <v>0</v>
      </c>
      <c r="F989" s="378">
        <v>0</v>
      </c>
      <c r="G989" s="378">
        <v>0</v>
      </c>
      <c r="H989" s="378">
        <v>0</v>
      </c>
      <c r="I989" s="229" t="e">
        <f>#REF!-G989</f>
        <v>#REF!</v>
      </c>
      <c r="J989" s="229">
        <f t="shared" si="328"/>
        <v>0</v>
      </c>
      <c r="K989" s="378">
        <v>0</v>
      </c>
      <c r="L989" s="229">
        <f t="shared" si="329"/>
        <v>0</v>
      </c>
      <c r="M989" s="378">
        <v>0</v>
      </c>
      <c r="N989" s="229">
        <f t="shared" si="330"/>
        <v>0</v>
      </c>
      <c r="O989" s="378">
        <v>0</v>
      </c>
      <c r="P989" s="229">
        <f t="shared" si="331"/>
        <v>0</v>
      </c>
      <c r="S989" s="378">
        <v>0</v>
      </c>
      <c r="T989" s="378">
        <v>0</v>
      </c>
      <c r="U989" s="378">
        <v>0</v>
      </c>
    </row>
    <row r="990" spans="1:21" ht="12.75" customHeight="1" x14ac:dyDescent="0.2">
      <c r="A990" s="5">
        <v>12021010</v>
      </c>
      <c r="B990" s="555">
        <v>600</v>
      </c>
      <c r="C990" s="42">
        <v>56662</v>
      </c>
      <c r="D990" s="43" t="s">
        <v>541</v>
      </c>
      <c r="E990" s="378">
        <v>8800</v>
      </c>
      <c r="F990" s="378">
        <v>8800</v>
      </c>
      <c r="G990" s="378">
        <v>35000</v>
      </c>
      <c r="H990" s="378">
        <v>35000</v>
      </c>
      <c r="I990" s="229" t="e">
        <f>#REF!-G990</f>
        <v>#REF!</v>
      </c>
      <c r="J990" s="229">
        <f t="shared" si="328"/>
        <v>0</v>
      </c>
      <c r="K990" s="378">
        <v>35000</v>
      </c>
      <c r="L990" s="229">
        <f t="shared" si="329"/>
        <v>0</v>
      </c>
      <c r="M990" s="378">
        <v>35000</v>
      </c>
      <c r="N990" s="229">
        <f t="shared" si="330"/>
        <v>0</v>
      </c>
      <c r="O990" s="378">
        <v>35000</v>
      </c>
      <c r="P990" s="229">
        <f t="shared" si="331"/>
        <v>0</v>
      </c>
      <c r="S990" s="378">
        <v>35000</v>
      </c>
      <c r="T990" s="378">
        <v>35000</v>
      </c>
      <c r="U990" s="378">
        <v>35000</v>
      </c>
    </row>
    <row r="991" spans="1:21" ht="12.75" customHeight="1" x14ac:dyDescent="0.2">
      <c r="A991" s="5">
        <v>12021010</v>
      </c>
      <c r="B991" s="555">
        <v>600</v>
      </c>
      <c r="C991" s="42">
        <v>56677</v>
      </c>
      <c r="D991" s="43" t="s">
        <v>649</v>
      </c>
      <c r="E991" s="378">
        <v>300000</v>
      </c>
      <c r="F991" s="378">
        <v>300000</v>
      </c>
      <c r="G991" s="378">
        <v>300000</v>
      </c>
      <c r="H991" s="378">
        <v>300000</v>
      </c>
      <c r="I991" s="229" t="e">
        <f>#REF!-G991</f>
        <v>#REF!</v>
      </c>
      <c r="J991" s="229">
        <f t="shared" si="328"/>
        <v>0</v>
      </c>
      <c r="K991" s="378">
        <v>300000</v>
      </c>
      <c r="L991" s="229">
        <f t="shared" si="329"/>
        <v>0</v>
      </c>
      <c r="M991" s="378">
        <v>200000</v>
      </c>
      <c r="N991" s="229">
        <f t="shared" si="330"/>
        <v>-100000</v>
      </c>
      <c r="O991" s="378">
        <v>200000</v>
      </c>
      <c r="P991" s="229">
        <f t="shared" si="331"/>
        <v>-100000</v>
      </c>
      <c r="S991" s="378">
        <v>300000</v>
      </c>
      <c r="T991" s="378">
        <v>300000</v>
      </c>
      <c r="U991" s="378">
        <v>300000</v>
      </c>
    </row>
    <row r="992" spans="1:21" ht="12.75" customHeight="1" x14ac:dyDescent="0.2">
      <c r="A992" s="5">
        <v>12021010</v>
      </c>
      <c r="B992" s="555">
        <v>600</v>
      </c>
      <c r="C992" s="42">
        <v>56694</v>
      </c>
      <c r="D992" s="43" t="s">
        <v>376</v>
      </c>
      <c r="E992" s="378">
        <v>176600</v>
      </c>
      <c r="F992" s="378">
        <v>176600</v>
      </c>
      <c r="G992" s="378">
        <v>165000</v>
      </c>
      <c r="H992" s="378">
        <v>170000</v>
      </c>
      <c r="I992" s="229" t="e">
        <f>#REF!-G992</f>
        <v>#REF!</v>
      </c>
      <c r="J992" s="229">
        <f t="shared" si="328"/>
        <v>5000</v>
      </c>
      <c r="K992" s="378">
        <v>170000</v>
      </c>
      <c r="L992" s="229">
        <f t="shared" si="329"/>
        <v>0</v>
      </c>
      <c r="M992" s="378">
        <v>70000</v>
      </c>
      <c r="N992" s="229">
        <f t="shared" si="330"/>
        <v>-100000</v>
      </c>
      <c r="O992" s="378">
        <v>135000</v>
      </c>
      <c r="P992" s="229">
        <f t="shared" si="331"/>
        <v>-35000</v>
      </c>
      <c r="S992" s="378">
        <v>170000</v>
      </c>
      <c r="T992" s="378">
        <v>170000</v>
      </c>
      <c r="U992" s="378">
        <v>170000</v>
      </c>
    </row>
    <row r="993" spans="1:21" ht="12.75" customHeight="1" x14ac:dyDescent="0.2">
      <c r="A993" s="5">
        <v>12021010</v>
      </c>
      <c r="B993" s="555">
        <v>600</v>
      </c>
      <c r="C993" s="42">
        <v>56695</v>
      </c>
      <c r="D993" s="43" t="s">
        <v>298</v>
      </c>
      <c r="E993" s="378"/>
      <c r="F993" s="378"/>
      <c r="G993" s="378">
        <v>15000</v>
      </c>
      <c r="H993" s="378">
        <v>15000</v>
      </c>
      <c r="K993" s="378">
        <v>15000</v>
      </c>
      <c r="M993" s="378">
        <v>0</v>
      </c>
      <c r="O993" s="378">
        <v>15000</v>
      </c>
      <c r="S993" s="378">
        <v>15000</v>
      </c>
      <c r="T993" s="378">
        <v>15000</v>
      </c>
      <c r="U993" s="378">
        <v>15000</v>
      </c>
    </row>
    <row r="994" spans="1:21" ht="12.75" customHeight="1" x14ac:dyDescent="0.2">
      <c r="A994" s="5">
        <v>12021010</v>
      </c>
      <c r="B994" s="154">
        <v>600</v>
      </c>
      <c r="C994" s="42">
        <v>56696</v>
      </c>
      <c r="D994" s="45" t="s">
        <v>786</v>
      </c>
      <c r="E994" s="496">
        <v>30000</v>
      </c>
      <c r="F994" s="496">
        <v>30000</v>
      </c>
      <c r="G994" s="496">
        <v>0</v>
      </c>
      <c r="H994" s="496">
        <v>0</v>
      </c>
      <c r="I994" s="497" t="e">
        <f>#REF!-G994</f>
        <v>#REF!</v>
      </c>
      <c r="J994" s="497">
        <f>H994-G994</f>
        <v>0</v>
      </c>
      <c r="K994" s="496">
        <v>0</v>
      </c>
      <c r="L994" s="497">
        <f>K994-H994</f>
        <v>0</v>
      </c>
      <c r="M994" s="496">
        <v>0</v>
      </c>
      <c r="N994" s="497">
        <f>M994-H994</f>
        <v>0</v>
      </c>
      <c r="O994" s="496">
        <v>0</v>
      </c>
      <c r="P994" s="497">
        <f>O994-H994</f>
        <v>0</v>
      </c>
      <c r="Q994" s="497"/>
      <c r="R994" s="497"/>
      <c r="S994" s="496">
        <v>0</v>
      </c>
      <c r="T994" s="496">
        <v>0</v>
      </c>
      <c r="U994" s="496">
        <v>0</v>
      </c>
    </row>
    <row r="995" spans="1:21" ht="12.75" customHeight="1" x14ac:dyDescent="0.2">
      <c r="C995" s="42"/>
      <c r="D995" s="43"/>
      <c r="E995" s="378">
        <f t="shared" ref="E995" si="332">SUM(E971:E994)</f>
        <v>1913302</v>
      </c>
      <c r="F995" s="378">
        <f>SUM(F971:F994)</f>
        <v>1968598</v>
      </c>
      <c r="G995" s="378">
        <f>SUM(G971:G994)</f>
        <v>1801856</v>
      </c>
      <c r="H995" s="378">
        <f>SUM(H971:H994)</f>
        <v>1830592</v>
      </c>
      <c r="I995" s="229" t="e">
        <f>#REF!-G995</f>
        <v>#REF!</v>
      </c>
      <c r="J995" s="229">
        <f>H995-G995</f>
        <v>28736</v>
      </c>
      <c r="K995" s="378" t="e">
        <f>SUM(K971:K994)</f>
        <v>#REF!</v>
      </c>
      <c r="L995" s="229" t="e">
        <f>K995-H995</f>
        <v>#REF!</v>
      </c>
      <c r="M995" s="378" t="e">
        <f>SUM(M971:M994)</f>
        <v>#REF!</v>
      </c>
      <c r="N995" s="229" t="e">
        <f>M995-H995</f>
        <v>#REF!</v>
      </c>
      <c r="O995" s="378">
        <f>SUM(O971:O994)</f>
        <v>1699797</v>
      </c>
      <c r="P995" s="229">
        <f>O995-H995</f>
        <v>-130795</v>
      </c>
      <c r="S995" s="378" t="e">
        <f>SUM(S971:S994)</f>
        <v>#REF!</v>
      </c>
      <c r="T995" s="378" t="e">
        <f>SUM(T971:T994)</f>
        <v>#REF!</v>
      </c>
      <c r="U995" s="378" t="e">
        <f>SUM(U971:U994)</f>
        <v>#REF!</v>
      </c>
    </row>
    <row r="996" spans="1:21" ht="12.75" customHeight="1" x14ac:dyDescent="0.2">
      <c r="C996" s="42"/>
      <c r="D996" s="43"/>
    </row>
    <row r="997" spans="1:21" ht="12.75" customHeight="1" x14ac:dyDescent="0.2">
      <c r="C997" s="42"/>
      <c r="D997" s="43"/>
    </row>
    <row r="998" spans="1:21" ht="12.75" customHeight="1" x14ac:dyDescent="0.2">
      <c r="C998" s="76" t="s">
        <v>49</v>
      </c>
      <c r="D998" s="62"/>
    </row>
    <row r="999" spans="1:21" ht="12.75" customHeight="1" x14ac:dyDescent="0.2">
      <c r="A999" s="5">
        <v>12022260</v>
      </c>
      <c r="B999" s="555">
        <v>100</v>
      </c>
      <c r="C999" s="42">
        <v>50110</v>
      </c>
      <c r="D999" s="43" t="s">
        <v>36</v>
      </c>
      <c r="E999" s="229">
        <f>'102'!H1392</f>
        <v>1012914</v>
      </c>
      <c r="F999" s="229">
        <f>'102'!K1392</f>
        <v>1015172</v>
      </c>
      <c r="G999" s="229">
        <f>'102'!N1392</f>
        <v>1037219</v>
      </c>
      <c r="H999" s="229">
        <f>'102'!R1392</f>
        <v>1041336</v>
      </c>
      <c r="I999" s="229" t="e">
        <f>#REF!-G999</f>
        <v>#REF!</v>
      </c>
      <c r="J999" s="229">
        <f t="shared" ref="J999:J1005" si="333">H999-G999</f>
        <v>4117</v>
      </c>
      <c r="K999" s="229" t="e">
        <f>'102'!#REF!</f>
        <v>#REF!</v>
      </c>
      <c r="L999" s="229" t="e">
        <f t="shared" ref="L999:L1005" si="334">K999-H999</f>
        <v>#REF!</v>
      </c>
      <c r="M999" s="229" t="e">
        <f>'102'!#REF!</f>
        <v>#REF!</v>
      </c>
      <c r="N999" s="229" t="e">
        <f t="shared" ref="N999:N1005" si="335">M999-H999</f>
        <v>#REF!</v>
      </c>
      <c r="O999" s="229">
        <f>'102'!Z1392</f>
        <v>1092987</v>
      </c>
      <c r="P999" s="229">
        <f t="shared" ref="P999:P1005" si="336">O999-H999</f>
        <v>51651</v>
      </c>
      <c r="S999" s="229" t="e">
        <f>'102'!#REF!</f>
        <v>#REF!</v>
      </c>
      <c r="T999" s="229" t="e">
        <f>'102'!#REF!</f>
        <v>#REF!</v>
      </c>
      <c r="U999" s="229" t="e">
        <f>'102'!#REF!</f>
        <v>#REF!</v>
      </c>
    </row>
    <row r="1000" spans="1:21" ht="12.75" customHeight="1" x14ac:dyDescent="0.2">
      <c r="A1000" s="5">
        <v>12022260</v>
      </c>
      <c r="B1000" s="555">
        <v>101</v>
      </c>
      <c r="C1000" s="42">
        <v>50130</v>
      </c>
      <c r="D1000" s="43" t="s">
        <v>37</v>
      </c>
      <c r="E1000" s="378">
        <v>90000</v>
      </c>
      <c r="F1000" s="378">
        <v>90000</v>
      </c>
      <c r="G1000" s="378">
        <v>90000</v>
      </c>
      <c r="H1000" s="378">
        <v>90000</v>
      </c>
      <c r="I1000" s="229" t="e">
        <f>#REF!-G1000</f>
        <v>#REF!</v>
      </c>
      <c r="J1000" s="229">
        <f t="shared" si="333"/>
        <v>0</v>
      </c>
      <c r="K1000" s="378">
        <v>90000</v>
      </c>
      <c r="L1000" s="229">
        <f t="shared" si="334"/>
        <v>0</v>
      </c>
      <c r="M1000" s="378">
        <v>90000</v>
      </c>
      <c r="N1000" s="229">
        <f t="shared" si="335"/>
        <v>0</v>
      </c>
      <c r="O1000" s="378">
        <v>90000</v>
      </c>
      <c r="P1000" s="229">
        <f t="shared" si="336"/>
        <v>0</v>
      </c>
      <c r="S1000" s="378">
        <v>90000</v>
      </c>
      <c r="T1000" s="378">
        <v>90000</v>
      </c>
      <c r="U1000" s="378">
        <v>90000</v>
      </c>
    </row>
    <row r="1001" spans="1:21" ht="12.75" customHeight="1" x14ac:dyDescent="0.2">
      <c r="A1001" s="5">
        <v>12022260</v>
      </c>
      <c r="B1001" s="555">
        <v>100</v>
      </c>
      <c r="C1001" s="42">
        <v>50132</v>
      </c>
      <c r="D1001" s="43" t="s">
        <v>426</v>
      </c>
      <c r="E1001" s="378">
        <v>20000</v>
      </c>
      <c r="F1001" s="378">
        <v>20000</v>
      </c>
      <c r="G1001" s="378">
        <v>20000</v>
      </c>
      <c r="H1001" s="378">
        <v>20000</v>
      </c>
      <c r="I1001" s="229" t="e">
        <f>#REF!-G1001</f>
        <v>#REF!</v>
      </c>
      <c r="J1001" s="229">
        <f t="shared" si="333"/>
        <v>0</v>
      </c>
      <c r="K1001" s="378">
        <v>20000</v>
      </c>
      <c r="L1001" s="229">
        <f t="shared" si="334"/>
        <v>0</v>
      </c>
      <c r="M1001" s="378">
        <v>20000</v>
      </c>
      <c r="N1001" s="229">
        <f t="shared" si="335"/>
        <v>0</v>
      </c>
      <c r="O1001" s="378">
        <v>20000</v>
      </c>
      <c r="P1001" s="229">
        <f t="shared" si="336"/>
        <v>0</v>
      </c>
      <c r="S1001" s="378">
        <v>20000</v>
      </c>
      <c r="T1001" s="378">
        <v>20000</v>
      </c>
      <c r="U1001" s="378">
        <v>20000</v>
      </c>
    </row>
    <row r="1002" spans="1:21" ht="12.75" customHeight="1" x14ac:dyDescent="0.2">
      <c r="A1002" s="5">
        <v>12022260</v>
      </c>
      <c r="B1002" s="555">
        <v>100</v>
      </c>
      <c r="C1002" s="42">
        <v>50175</v>
      </c>
      <c r="D1002" s="43" t="s">
        <v>170</v>
      </c>
      <c r="E1002" s="378">
        <v>20000</v>
      </c>
      <c r="F1002" s="378">
        <v>20000</v>
      </c>
      <c r="G1002" s="378">
        <v>20000</v>
      </c>
      <c r="H1002" s="378">
        <v>20000</v>
      </c>
      <c r="I1002" s="229" t="e">
        <f>#REF!-G1002</f>
        <v>#REF!</v>
      </c>
      <c r="J1002" s="229">
        <f t="shared" si="333"/>
        <v>0</v>
      </c>
      <c r="K1002" s="378">
        <v>20000</v>
      </c>
      <c r="L1002" s="229">
        <f t="shared" si="334"/>
        <v>0</v>
      </c>
      <c r="M1002" s="378">
        <v>20000</v>
      </c>
      <c r="N1002" s="229">
        <f t="shared" si="335"/>
        <v>0</v>
      </c>
      <c r="O1002" s="378">
        <v>20000</v>
      </c>
      <c r="P1002" s="229">
        <f t="shared" si="336"/>
        <v>0</v>
      </c>
      <c r="S1002" s="378">
        <v>20000</v>
      </c>
      <c r="T1002" s="378">
        <v>20000</v>
      </c>
      <c r="U1002" s="378">
        <v>20000</v>
      </c>
    </row>
    <row r="1003" spans="1:21" ht="12.75" customHeight="1" x14ac:dyDescent="0.2">
      <c r="A1003" s="5">
        <v>12022260</v>
      </c>
      <c r="B1003" s="555">
        <v>300</v>
      </c>
      <c r="C1003" s="42">
        <v>53350</v>
      </c>
      <c r="D1003" s="43" t="s">
        <v>311</v>
      </c>
      <c r="E1003" s="378">
        <v>1500</v>
      </c>
      <c r="F1003" s="378">
        <v>1500</v>
      </c>
      <c r="G1003" s="378">
        <v>1500</v>
      </c>
      <c r="H1003" s="378">
        <v>1500</v>
      </c>
      <c r="I1003" s="229" t="e">
        <f>#REF!-G1003</f>
        <v>#REF!</v>
      </c>
      <c r="J1003" s="229">
        <f t="shared" si="333"/>
        <v>0</v>
      </c>
      <c r="K1003" s="378">
        <v>1500</v>
      </c>
      <c r="L1003" s="229">
        <f t="shared" si="334"/>
        <v>0</v>
      </c>
      <c r="M1003" s="378">
        <v>1500</v>
      </c>
      <c r="N1003" s="229">
        <f t="shared" si="335"/>
        <v>0</v>
      </c>
      <c r="O1003" s="378">
        <v>1500</v>
      </c>
      <c r="P1003" s="229">
        <f t="shared" si="336"/>
        <v>0</v>
      </c>
      <c r="S1003" s="378">
        <v>1500</v>
      </c>
      <c r="T1003" s="378">
        <v>1500</v>
      </c>
      <c r="U1003" s="378">
        <v>1500</v>
      </c>
    </row>
    <row r="1004" spans="1:21" ht="12.75" customHeight="1" x14ac:dyDescent="0.2">
      <c r="A1004" s="5">
        <v>12022260</v>
      </c>
      <c r="B1004" s="154">
        <v>600</v>
      </c>
      <c r="C1004" s="42">
        <v>56623</v>
      </c>
      <c r="D1004" s="45" t="s">
        <v>128</v>
      </c>
      <c r="E1004" s="496">
        <v>750</v>
      </c>
      <c r="F1004" s="496">
        <v>750</v>
      </c>
      <c r="G1004" s="496">
        <v>750</v>
      </c>
      <c r="H1004" s="496">
        <v>750</v>
      </c>
      <c r="I1004" s="497" t="e">
        <f>#REF!-G1004</f>
        <v>#REF!</v>
      </c>
      <c r="J1004" s="497">
        <f t="shared" si="333"/>
        <v>0</v>
      </c>
      <c r="K1004" s="496">
        <v>750</v>
      </c>
      <c r="L1004" s="497">
        <f t="shared" si="334"/>
        <v>0</v>
      </c>
      <c r="M1004" s="496">
        <v>750</v>
      </c>
      <c r="N1004" s="497">
        <f t="shared" si="335"/>
        <v>0</v>
      </c>
      <c r="O1004" s="496">
        <v>750</v>
      </c>
      <c r="P1004" s="497">
        <f t="shared" si="336"/>
        <v>0</v>
      </c>
      <c r="Q1004" s="497"/>
      <c r="R1004" s="497"/>
      <c r="S1004" s="496">
        <v>750</v>
      </c>
      <c r="T1004" s="496">
        <v>750</v>
      </c>
      <c r="U1004" s="496">
        <v>750</v>
      </c>
    </row>
    <row r="1005" spans="1:21" ht="12.75" customHeight="1" x14ac:dyDescent="0.2">
      <c r="C1005" s="42"/>
      <c r="D1005" s="43"/>
      <c r="E1005" s="378">
        <f t="shared" ref="E1005" si="337">SUM(E999:E1004)</f>
        <v>1145164</v>
      </c>
      <c r="F1005" s="378">
        <f>SUM(F999:F1004)</f>
        <v>1147422</v>
      </c>
      <c r="G1005" s="378">
        <f>SUM(G999:G1004)</f>
        <v>1169469</v>
      </c>
      <c r="H1005" s="378">
        <f>SUM(H999:H1004)</f>
        <v>1173586</v>
      </c>
      <c r="I1005" s="229" t="e">
        <f>#REF!-G1005</f>
        <v>#REF!</v>
      </c>
      <c r="J1005" s="229">
        <f t="shared" si="333"/>
        <v>4117</v>
      </c>
      <c r="K1005" s="378" t="e">
        <f>SUM(K999:K1004)</f>
        <v>#REF!</v>
      </c>
      <c r="L1005" s="229" t="e">
        <f t="shared" si="334"/>
        <v>#REF!</v>
      </c>
      <c r="M1005" s="378" t="e">
        <f>SUM(M999:M1004)</f>
        <v>#REF!</v>
      </c>
      <c r="N1005" s="229" t="e">
        <f t="shared" si="335"/>
        <v>#REF!</v>
      </c>
      <c r="O1005" s="378">
        <f>SUM(O999:O1004)</f>
        <v>1225237</v>
      </c>
      <c r="P1005" s="229">
        <f t="shared" si="336"/>
        <v>51651</v>
      </c>
      <c r="S1005" s="378" t="e">
        <f>SUM(S999:S1004)</f>
        <v>#REF!</v>
      </c>
      <c r="T1005" s="378" t="e">
        <f>SUM(T999:T1004)</f>
        <v>#REF!</v>
      </c>
      <c r="U1005" s="378" t="e">
        <f>SUM(U999:U1004)</f>
        <v>#REF!</v>
      </c>
    </row>
    <row r="1006" spans="1:21" ht="12.75" customHeight="1" x14ac:dyDescent="0.2">
      <c r="C1006" s="42"/>
      <c r="D1006" s="43"/>
    </row>
    <row r="1007" spans="1:21" ht="12.75" customHeight="1" x14ac:dyDescent="0.2">
      <c r="C1007" s="42"/>
      <c r="D1007" s="43"/>
    </row>
    <row r="1008" spans="1:21" ht="12.75" customHeight="1" x14ac:dyDescent="0.2">
      <c r="C1008" s="42"/>
      <c r="D1008" s="43"/>
    </row>
    <row r="1009" spans="1:21" ht="12.75" customHeight="1" x14ac:dyDescent="0.2">
      <c r="C1009" s="76" t="s">
        <v>77</v>
      </c>
      <c r="D1009" s="62"/>
    </row>
    <row r="1010" spans="1:21" ht="12.75" customHeight="1" x14ac:dyDescent="0.2">
      <c r="A1010" s="5">
        <v>12022270</v>
      </c>
      <c r="B1010" s="555">
        <v>100</v>
      </c>
      <c r="C1010" s="42">
        <v>50110</v>
      </c>
      <c r="D1010" s="43" t="s">
        <v>36</v>
      </c>
      <c r="E1010" s="229">
        <f>'102'!H1407</f>
        <v>346501</v>
      </c>
      <c r="F1010" s="229">
        <f>'102'!K1407</f>
        <v>360667</v>
      </c>
      <c r="G1010" s="229">
        <f>'102'!N1407</f>
        <v>368862</v>
      </c>
      <c r="H1010" s="229">
        <f>'102'!R1407</f>
        <v>383150</v>
      </c>
      <c r="I1010" s="229" t="e">
        <f>#REF!-G1010</f>
        <v>#REF!</v>
      </c>
      <c r="J1010" s="229">
        <f t="shared" ref="J1010:J1019" si="338">H1010-G1010</f>
        <v>14288</v>
      </c>
      <c r="K1010" s="229" t="e">
        <f>'102'!#REF!</f>
        <v>#REF!</v>
      </c>
      <c r="L1010" s="229" t="e">
        <f t="shared" ref="L1010:L1019" si="339">K1010-H1010</f>
        <v>#REF!</v>
      </c>
      <c r="M1010" s="229" t="e">
        <f>'102'!#REF!</f>
        <v>#REF!</v>
      </c>
      <c r="N1010" s="229" t="e">
        <f t="shared" ref="N1010:N1019" si="340">M1010-H1010</f>
        <v>#REF!</v>
      </c>
      <c r="O1010" s="229">
        <f>'102'!Z1407</f>
        <v>385153</v>
      </c>
      <c r="P1010" s="229">
        <f t="shared" ref="P1010:P1019" si="341">O1010-H1010</f>
        <v>2003</v>
      </c>
      <c r="S1010" s="229" t="e">
        <f>'102'!#REF!</f>
        <v>#REF!</v>
      </c>
      <c r="T1010" s="229" t="e">
        <f>'102'!#REF!</f>
        <v>#REF!</v>
      </c>
      <c r="U1010" s="229" t="e">
        <f>'102'!#REF!</f>
        <v>#REF!</v>
      </c>
    </row>
    <row r="1011" spans="1:21" ht="12.75" customHeight="1" x14ac:dyDescent="0.2">
      <c r="A1011" s="5">
        <v>12022270</v>
      </c>
      <c r="B1011" s="555">
        <v>101</v>
      </c>
      <c r="C1011" s="42">
        <v>50130</v>
      </c>
      <c r="D1011" s="43" t="s">
        <v>37</v>
      </c>
      <c r="E1011" s="378">
        <v>69000</v>
      </c>
      <c r="F1011" s="378">
        <v>69000</v>
      </c>
      <c r="G1011" s="378">
        <v>69000</v>
      </c>
      <c r="H1011" s="378">
        <v>69000</v>
      </c>
      <c r="I1011" s="229" t="e">
        <f>#REF!-G1011</f>
        <v>#REF!</v>
      </c>
      <c r="J1011" s="229">
        <f t="shared" si="338"/>
        <v>0</v>
      </c>
      <c r="K1011" s="378">
        <v>69000</v>
      </c>
      <c r="L1011" s="229">
        <f t="shared" si="339"/>
        <v>0</v>
      </c>
      <c r="M1011" s="378">
        <v>69000</v>
      </c>
      <c r="N1011" s="229">
        <f t="shared" si="340"/>
        <v>0</v>
      </c>
      <c r="O1011" s="378">
        <v>69000</v>
      </c>
      <c r="P1011" s="229">
        <f t="shared" si="341"/>
        <v>0</v>
      </c>
      <c r="S1011" s="378">
        <v>69000</v>
      </c>
      <c r="T1011" s="378">
        <v>69000</v>
      </c>
      <c r="U1011" s="378">
        <v>69000</v>
      </c>
    </row>
    <row r="1012" spans="1:21" ht="12.75" customHeight="1" x14ac:dyDescent="0.2">
      <c r="A1012" s="5">
        <v>12022270</v>
      </c>
      <c r="B1012" s="555">
        <v>100</v>
      </c>
      <c r="C1012" s="42">
        <v>50132</v>
      </c>
      <c r="D1012" s="43" t="s">
        <v>426</v>
      </c>
      <c r="E1012" s="378">
        <v>16300</v>
      </c>
      <c r="F1012" s="378">
        <v>16300</v>
      </c>
      <c r="G1012" s="378">
        <v>16300</v>
      </c>
      <c r="H1012" s="378">
        <v>16300</v>
      </c>
      <c r="I1012" s="229" t="e">
        <f>#REF!-G1012</f>
        <v>#REF!</v>
      </c>
      <c r="J1012" s="229">
        <f t="shared" si="338"/>
        <v>0</v>
      </c>
      <c r="K1012" s="378">
        <v>16300</v>
      </c>
      <c r="L1012" s="229">
        <f t="shared" si="339"/>
        <v>0</v>
      </c>
      <c r="M1012" s="378">
        <v>16300</v>
      </c>
      <c r="N1012" s="229">
        <f t="shared" si="340"/>
        <v>0</v>
      </c>
      <c r="O1012" s="378">
        <v>16300</v>
      </c>
      <c r="P1012" s="229">
        <f t="shared" si="341"/>
        <v>0</v>
      </c>
      <c r="S1012" s="378">
        <v>16300</v>
      </c>
      <c r="T1012" s="378">
        <v>16300</v>
      </c>
      <c r="U1012" s="378">
        <v>16300</v>
      </c>
    </row>
    <row r="1013" spans="1:21" ht="12.75" customHeight="1" x14ac:dyDescent="0.2">
      <c r="A1013" s="5">
        <v>12022270</v>
      </c>
      <c r="B1013" s="555">
        <v>400</v>
      </c>
      <c r="C1013" s="42">
        <v>54430</v>
      </c>
      <c r="D1013" s="43" t="s">
        <v>66</v>
      </c>
      <c r="E1013" s="378">
        <v>10000</v>
      </c>
      <c r="F1013" s="378">
        <v>10000</v>
      </c>
      <c r="G1013" s="378">
        <v>10000</v>
      </c>
      <c r="H1013" s="378">
        <v>10000</v>
      </c>
      <c r="I1013" s="229" t="e">
        <f>#REF!-G1013</f>
        <v>#REF!</v>
      </c>
      <c r="J1013" s="229">
        <f t="shared" si="338"/>
        <v>0</v>
      </c>
      <c r="K1013" s="378">
        <v>10000</v>
      </c>
      <c r="L1013" s="229">
        <f t="shared" si="339"/>
        <v>0</v>
      </c>
      <c r="M1013" s="378">
        <v>10000</v>
      </c>
      <c r="N1013" s="229">
        <f t="shared" si="340"/>
        <v>0</v>
      </c>
      <c r="O1013" s="378">
        <v>10000</v>
      </c>
      <c r="P1013" s="229">
        <f t="shared" si="341"/>
        <v>0</v>
      </c>
      <c r="S1013" s="378">
        <v>10000</v>
      </c>
      <c r="T1013" s="378">
        <v>10000</v>
      </c>
      <c r="U1013" s="378">
        <v>10000</v>
      </c>
    </row>
    <row r="1014" spans="1:21" ht="12.75" customHeight="1" x14ac:dyDescent="0.2">
      <c r="A1014" s="5">
        <v>12022270</v>
      </c>
      <c r="B1014" s="555">
        <v>400</v>
      </c>
      <c r="C1014" s="71">
        <v>54450</v>
      </c>
      <c r="D1014" s="43" t="s">
        <v>219</v>
      </c>
      <c r="E1014" s="378">
        <v>1000</v>
      </c>
      <c r="F1014" s="378">
        <v>1000</v>
      </c>
      <c r="G1014" s="378">
        <v>1000</v>
      </c>
      <c r="H1014" s="378">
        <v>1000</v>
      </c>
      <c r="I1014" s="229" t="e">
        <f>#REF!-G1014</f>
        <v>#REF!</v>
      </c>
      <c r="J1014" s="229">
        <f t="shared" si="338"/>
        <v>0</v>
      </c>
      <c r="K1014" s="378">
        <v>1000</v>
      </c>
      <c r="L1014" s="229">
        <f t="shared" si="339"/>
        <v>0</v>
      </c>
      <c r="M1014" s="378">
        <v>1000</v>
      </c>
      <c r="N1014" s="229">
        <f t="shared" si="340"/>
        <v>0</v>
      </c>
      <c r="O1014" s="378">
        <v>1000</v>
      </c>
      <c r="P1014" s="229">
        <f t="shared" si="341"/>
        <v>0</v>
      </c>
      <c r="S1014" s="378">
        <v>1000</v>
      </c>
      <c r="T1014" s="378">
        <v>1000</v>
      </c>
      <c r="U1014" s="378">
        <v>1000</v>
      </c>
    </row>
    <row r="1015" spans="1:21" ht="12.75" customHeight="1" x14ac:dyDescent="0.2">
      <c r="A1015" s="5">
        <v>12022270</v>
      </c>
      <c r="B1015" s="555">
        <v>400</v>
      </c>
      <c r="C1015" s="42">
        <v>54458</v>
      </c>
      <c r="D1015" s="43" t="s">
        <v>605</v>
      </c>
      <c r="E1015" s="378">
        <v>225</v>
      </c>
      <c r="F1015" s="378">
        <v>225</v>
      </c>
      <c r="G1015" s="378">
        <v>225</v>
      </c>
      <c r="H1015" s="378">
        <v>225</v>
      </c>
      <c r="I1015" s="229" t="e">
        <f>#REF!-G1015</f>
        <v>#REF!</v>
      </c>
      <c r="J1015" s="229">
        <f t="shared" si="338"/>
        <v>0</v>
      </c>
      <c r="K1015" s="378">
        <v>225</v>
      </c>
      <c r="L1015" s="229">
        <f t="shared" si="339"/>
        <v>0</v>
      </c>
      <c r="M1015" s="378">
        <v>225</v>
      </c>
      <c r="N1015" s="229">
        <f t="shared" si="340"/>
        <v>0</v>
      </c>
      <c r="O1015" s="378">
        <v>225</v>
      </c>
      <c r="P1015" s="229">
        <f t="shared" si="341"/>
        <v>0</v>
      </c>
      <c r="S1015" s="378">
        <v>225</v>
      </c>
      <c r="T1015" s="378">
        <v>225</v>
      </c>
      <c r="U1015" s="378">
        <v>225</v>
      </c>
    </row>
    <row r="1016" spans="1:21" ht="12.75" customHeight="1" x14ac:dyDescent="0.2">
      <c r="A1016" s="5">
        <v>12022270</v>
      </c>
      <c r="B1016" s="555">
        <v>500</v>
      </c>
      <c r="C1016" s="42">
        <v>55560</v>
      </c>
      <c r="D1016" s="43" t="s">
        <v>99</v>
      </c>
      <c r="E1016" s="378">
        <v>135000</v>
      </c>
      <c r="F1016" s="378">
        <v>135000</v>
      </c>
      <c r="G1016" s="378">
        <v>135000</v>
      </c>
      <c r="H1016" s="378">
        <v>148000</v>
      </c>
      <c r="I1016" s="229" t="e">
        <f>#REF!-G1016</f>
        <v>#REF!</v>
      </c>
      <c r="J1016" s="229">
        <f t="shared" si="338"/>
        <v>13000</v>
      </c>
      <c r="K1016" s="378">
        <v>148000</v>
      </c>
      <c r="L1016" s="229">
        <f t="shared" si="339"/>
        <v>0</v>
      </c>
      <c r="M1016" s="378">
        <v>148000</v>
      </c>
      <c r="N1016" s="229">
        <f t="shared" si="340"/>
        <v>0</v>
      </c>
      <c r="O1016" s="378">
        <v>110000</v>
      </c>
      <c r="P1016" s="229">
        <f t="shared" si="341"/>
        <v>-38000</v>
      </c>
      <c r="S1016" s="378">
        <v>148000</v>
      </c>
      <c r="T1016" s="378">
        <v>148000</v>
      </c>
      <c r="U1016" s="378">
        <v>148000</v>
      </c>
    </row>
    <row r="1017" spans="1:21" ht="12.75" customHeight="1" x14ac:dyDescent="0.2">
      <c r="A1017" s="5">
        <v>12022270</v>
      </c>
      <c r="B1017" s="555">
        <v>500</v>
      </c>
      <c r="C1017" s="42">
        <v>55570</v>
      </c>
      <c r="D1017" s="43" t="s">
        <v>223</v>
      </c>
      <c r="E1017" s="378">
        <v>25000</v>
      </c>
      <c r="F1017" s="378">
        <v>25000</v>
      </c>
      <c r="G1017" s="378">
        <v>25000</v>
      </c>
      <c r="H1017" s="378">
        <v>25000</v>
      </c>
      <c r="I1017" s="229" t="e">
        <f>#REF!-G1017</f>
        <v>#REF!</v>
      </c>
      <c r="J1017" s="229">
        <f t="shared" si="338"/>
        <v>0</v>
      </c>
      <c r="K1017" s="378">
        <v>25000</v>
      </c>
      <c r="L1017" s="229">
        <f t="shared" si="339"/>
        <v>0</v>
      </c>
      <c r="M1017" s="378">
        <v>25000</v>
      </c>
      <c r="N1017" s="229">
        <f t="shared" si="340"/>
        <v>0</v>
      </c>
      <c r="O1017" s="378">
        <v>25000</v>
      </c>
      <c r="P1017" s="229">
        <f t="shared" si="341"/>
        <v>0</v>
      </c>
      <c r="S1017" s="378">
        <v>25000</v>
      </c>
      <c r="T1017" s="378">
        <v>25000</v>
      </c>
      <c r="U1017" s="378">
        <v>25000</v>
      </c>
    </row>
    <row r="1018" spans="1:21" ht="12.75" customHeight="1" x14ac:dyDescent="0.2">
      <c r="A1018" s="5">
        <v>12022270</v>
      </c>
      <c r="B1018" s="154">
        <v>600</v>
      </c>
      <c r="C1018" s="42">
        <v>56623</v>
      </c>
      <c r="D1018" s="45" t="s">
        <v>128</v>
      </c>
      <c r="E1018" s="496">
        <v>75000</v>
      </c>
      <c r="F1018" s="496">
        <v>75000</v>
      </c>
      <c r="G1018" s="496">
        <v>75000</v>
      </c>
      <c r="H1018" s="496">
        <v>75000</v>
      </c>
      <c r="I1018" s="497" t="e">
        <f>#REF!-G1018</f>
        <v>#REF!</v>
      </c>
      <c r="J1018" s="497">
        <f t="shared" si="338"/>
        <v>0</v>
      </c>
      <c r="K1018" s="496">
        <v>75000</v>
      </c>
      <c r="L1018" s="497">
        <f t="shared" si="339"/>
        <v>0</v>
      </c>
      <c r="M1018" s="496">
        <v>75000</v>
      </c>
      <c r="N1018" s="497">
        <f t="shared" si="340"/>
        <v>0</v>
      </c>
      <c r="O1018" s="496">
        <v>75000</v>
      </c>
      <c r="P1018" s="497">
        <f t="shared" si="341"/>
        <v>0</v>
      </c>
      <c r="Q1018" s="497"/>
      <c r="R1018" s="497"/>
      <c r="S1018" s="496">
        <v>75000</v>
      </c>
      <c r="T1018" s="496">
        <v>75000</v>
      </c>
      <c r="U1018" s="496">
        <v>75000</v>
      </c>
    </row>
    <row r="1019" spans="1:21" ht="12.75" customHeight="1" x14ac:dyDescent="0.2">
      <c r="C1019" s="42"/>
      <c r="D1019" s="43"/>
      <c r="E1019" s="378">
        <f t="shared" ref="E1019" si="342">SUM(E1010:E1018)</f>
        <v>678026</v>
      </c>
      <c r="F1019" s="378">
        <f>SUM(F1010:F1018)</f>
        <v>692192</v>
      </c>
      <c r="G1019" s="378">
        <f>SUM(G1010:G1018)</f>
        <v>700387</v>
      </c>
      <c r="H1019" s="378">
        <f>SUM(H1010:H1018)</f>
        <v>727675</v>
      </c>
      <c r="I1019" s="229" t="e">
        <f>#REF!-G1019</f>
        <v>#REF!</v>
      </c>
      <c r="J1019" s="229">
        <f t="shared" si="338"/>
        <v>27288</v>
      </c>
      <c r="K1019" s="378" t="e">
        <f>SUM(K1010:K1018)</f>
        <v>#REF!</v>
      </c>
      <c r="L1019" s="229" t="e">
        <f t="shared" si="339"/>
        <v>#REF!</v>
      </c>
      <c r="M1019" s="378" t="e">
        <f>SUM(M1010:M1018)</f>
        <v>#REF!</v>
      </c>
      <c r="N1019" s="229" t="e">
        <f t="shared" si="340"/>
        <v>#REF!</v>
      </c>
      <c r="O1019" s="378">
        <f>SUM(O1010:O1018)</f>
        <v>691678</v>
      </c>
      <c r="P1019" s="229">
        <f t="shared" si="341"/>
        <v>-35997</v>
      </c>
      <c r="S1019" s="378" t="e">
        <f>SUM(S1010:S1018)</f>
        <v>#REF!</v>
      </c>
      <c r="T1019" s="378" t="e">
        <f>SUM(T1010:T1018)</f>
        <v>#REF!</v>
      </c>
      <c r="U1019" s="378" t="e">
        <f>SUM(U1010:U1018)</f>
        <v>#REF!</v>
      </c>
    </row>
    <row r="1020" spans="1:21" ht="12.75" customHeight="1" x14ac:dyDescent="0.25">
      <c r="C1020" s="61" t="s">
        <v>455</v>
      </c>
      <c r="D1020" s="43"/>
    </row>
    <row r="1021" spans="1:21" ht="12.75" customHeight="1" x14ac:dyDescent="0.2">
      <c r="C1021" s="78"/>
      <c r="D1021" s="43"/>
    </row>
    <row r="1022" spans="1:21" ht="12.75" customHeight="1" x14ac:dyDescent="0.2">
      <c r="C1022" s="76" t="s">
        <v>361</v>
      </c>
      <c r="D1022" s="62"/>
    </row>
    <row r="1023" spans="1:21" ht="12.75" customHeight="1" x14ac:dyDescent="0.2">
      <c r="A1023" s="5">
        <v>12022300</v>
      </c>
      <c r="B1023" s="555">
        <v>100</v>
      </c>
      <c r="C1023" s="42">
        <v>50110</v>
      </c>
      <c r="D1023" s="43" t="s">
        <v>36</v>
      </c>
      <c r="E1023" s="229">
        <f>'102'!H1762</f>
        <v>20477070</v>
      </c>
      <c r="F1023" s="229">
        <f>'102'!K1762</f>
        <v>21322486</v>
      </c>
      <c r="G1023" s="229">
        <f>'102'!N1762</f>
        <v>22814361</v>
      </c>
      <c r="H1023" s="229">
        <f>'102'!R1762</f>
        <v>24925894</v>
      </c>
      <c r="I1023" s="229" t="e">
        <f>#REF!-G1023</f>
        <v>#REF!</v>
      </c>
      <c r="J1023" s="229">
        <f t="shared" ref="J1023:J1043" si="343">H1023-G1023</f>
        <v>2111533</v>
      </c>
      <c r="K1023" s="229" t="e">
        <f>'102'!#REF!</f>
        <v>#REF!</v>
      </c>
      <c r="L1023" s="229" t="e">
        <f t="shared" ref="L1023:L1043" si="344">K1023-H1023</f>
        <v>#REF!</v>
      </c>
      <c r="M1023" s="229" t="e">
        <f>'102'!#REF!</f>
        <v>#REF!</v>
      </c>
      <c r="N1023" s="229" t="e">
        <f t="shared" ref="N1023:N1043" si="345">M1023-H1023</f>
        <v>#REF!</v>
      </c>
      <c r="O1023" s="229">
        <f>'102'!Z1762</f>
        <v>25324054</v>
      </c>
      <c r="P1023" s="229">
        <f t="shared" ref="P1023:P1043" si="346">O1023-H1023</f>
        <v>398160</v>
      </c>
      <c r="S1023" s="229" t="e">
        <f>'102'!#REF!</f>
        <v>#REF!</v>
      </c>
      <c r="T1023" s="229" t="e">
        <f>'102'!#REF!</f>
        <v>#REF!</v>
      </c>
      <c r="U1023" s="229" t="e">
        <f>'102'!#REF!</f>
        <v>#REF!</v>
      </c>
    </row>
    <row r="1024" spans="1:21" ht="12.75" customHeight="1" x14ac:dyDescent="0.2">
      <c r="A1024" s="5">
        <v>12022300</v>
      </c>
      <c r="B1024" s="555">
        <v>101</v>
      </c>
      <c r="C1024" s="42">
        <v>50130</v>
      </c>
      <c r="D1024" s="43" t="s">
        <v>37</v>
      </c>
      <c r="E1024" s="378">
        <v>1670000</v>
      </c>
      <c r="F1024" s="378">
        <f>1820000-150000</f>
        <v>1670000</v>
      </c>
      <c r="G1024" s="378">
        <v>1970000</v>
      </c>
      <c r="H1024" s="378">
        <v>1970000</v>
      </c>
      <c r="I1024" s="229" t="e">
        <f>#REF!-G1024</f>
        <v>#REF!</v>
      </c>
      <c r="J1024" s="229">
        <f t="shared" si="343"/>
        <v>0</v>
      </c>
      <c r="K1024" s="378">
        <v>4900000</v>
      </c>
      <c r="L1024" s="229">
        <f t="shared" si="344"/>
        <v>2930000</v>
      </c>
      <c r="M1024" s="378">
        <v>2500000</v>
      </c>
      <c r="N1024" s="229">
        <f t="shared" si="345"/>
        <v>530000</v>
      </c>
      <c r="O1024" s="378">
        <v>1970000</v>
      </c>
      <c r="P1024" s="229">
        <f t="shared" si="346"/>
        <v>0</v>
      </c>
      <c r="S1024" s="378">
        <v>1970000</v>
      </c>
      <c r="T1024" s="378">
        <v>1970000</v>
      </c>
      <c r="U1024" s="378">
        <v>1970000</v>
      </c>
    </row>
    <row r="1025" spans="1:21" ht="12.75" customHeight="1" x14ac:dyDescent="0.2">
      <c r="A1025" s="5">
        <v>12022300</v>
      </c>
      <c r="B1025" s="555">
        <v>102</v>
      </c>
      <c r="C1025" s="42">
        <v>50177</v>
      </c>
      <c r="D1025" s="43" t="s">
        <v>678</v>
      </c>
      <c r="E1025" s="378">
        <v>0</v>
      </c>
      <c r="F1025" s="378">
        <v>0</v>
      </c>
      <c r="G1025" s="378">
        <v>0</v>
      </c>
      <c r="H1025" s="378">
        <v>0</v>
      </c>
      <c r="I1025" s="229" t="e">
        <f>#REF!-G1025</f>
        <v>#REF!</v>
      </c>
      <c r="J1025" s="229">
        <f t="shared" si="343"/>
        <v>0</v>
      </c>
      <c r="K1025" s="378">
        <v>0</v>
      </c>
      <c r="L1025" s="229">
        <f t="shared" si="344"/>
        <v>0</v>
      </c>
      <c r="M1025" s="378">
        <v>0</v>
      </c>
      <c r="N1025" s="229">
        <f t="shared" si="345"/>
        <v>0</v>
      </c>
      <c r="O1025" s="378">
        <v>0</v>
      </c>
      <c r="P1025" s="229">
        <f t="shared" si="346"/>
        <v>0</v>
      </c>
      <c r="S1025" s="378">
        <v>0</v>
      </c>
      <c r="T1025" s="378">
        <v>0</v>
      </c>
      <c r="U1025" s="378">
        <v>0</v>
      </c>
    </row>
    <row r="1026" spans="1:21" ht="12.75" customHeight="1" x14ac:dyDescent="0.2">
      <c r="A1026" s="5">
        <v>12022300</v>
      </c>
      <c r="B1026" s="555">
        <v>100</v>
      </c>
      <c r="C1026" s="42">
        <v>50132</v>
      </c>
      <c r="D1026" s="43" t="s">
        <v>426</v>
      </c>
      <c r="E1026" s="378">
        <v>300000</v>
      </c>
      <c r="F1026" s="378">
        <v>300000</v>
      </c>
      <c r="G1026" s="378">
        <v>300000</v>
      </c>
      <c r="H1026" s="378">
        <v>280000</v>
      </c>
      <c r="I1026" s="229" t="e">
        <f>#REF!-G1026</f>
        <v>#REF!</v>
      </c>
      <c r="J1026" s="229">
        <f t="shared" si="343"/>
        <v>-20000</v>
      </c>
      <c r="K1026" s="378">
        <v>280000</v>
      </c>
      <c r="L1026" s="229">
        <f t="shared" si="344"/>
        <v>0</v>
      </c>
      <c r="M1026" s="378">
        <v>280000</v>
      </c>
      <c r="N1026" s="229">
        <f t="shared" si="345"/>
        <v>0</v>
      </c>
      <c r="O1026" s="378">
        <v>280000</v>
      </c>
      <c r="P1026" s="229">
        <f t="shared" si="346"/>
        <v>0</v>
      </c>
      <c r="S1026" s="378">
        <v>280000</v>
      </c>
      <c r="T1026" s="378">
        <v>280000</v>
      </c>
      <c r="U1026" s="378">
        <v>280000</v>
      </c>
    </row>
    <row r="1027" spans="1:21" ht="12.75" customHeight="1" x14ac:dyDescent="0.2">
      <c r="A1027" s="5">
        <v>12022300</v>
      </c>
      <c r="B1027" s="555">
        <v>100</v>
      </c>
      <c r="C1027" s="42">
        <v>50140</v>
      </c>
      <c r="D1027" s="43" t="s">
        <v>598</v>
      </c>
      <c r="E1027" s="378">
        <v>395000</v>
      </c>
      <c r="F1027" s="378">
        <v>395000</v>
      </c>
      <c r="G1027" s="378">
        <v>395000</v>
      </c>
      <c r="H1027" s="378">
        <v>395000</v>
      </c>
      <c r="I1027" s="229" t="e">
        <f>#REF!-G1027</f>
        <v>#REF!</v>
      </c>
      <c r="J1027" s="229">
        <f t="shared" si="343"/>
        <v>0</v>
      </c>
      <c r="K1027" s="378">
        <v>395000</v>
      </c>
      <c r="L1027" s="229">
        <f t="shared" si="344"/>
        <v>0</v>
      </c>
      <c r="M1027" s="378">
        <v>395000</v>
      </c>
      <c r="N1027" s="229">
        <f t="shared" si="345"/>
        <v>0</v>
      </c>
      <c r="O1027" s="378">
        <v>395000</v>
      </c>
      <c r="P1027" s="229">
        <f t="shared" si="346"/>
        <v>0</v>
      </c>
      <c r="S1027" s="378">
        <v>395000</v>
      </c>
      <c r="T1027" s="378">
        <v>395000</v>
      </c>
      <c r="U1027" s="378">
        <v>395000</v>
      </c>
    </row>
    <row r="1028" spans="1:21" ht="12.75" customHeight="1" x14ac:dyDescent="0.2">
      <c r="A1028" s="5">
        <v>12022300</v>
      </c>
      <c r="B1028" s="555">
        <v>100</v>
      </c>
      <c r="C1028" s="42">
        <v>50165</v>
      </c>
      <c r="D1028" s="43" t="s">
        <v>362</v>
      </c>
      <c r="E1028" s="378">
        <v>1300000</v>
      </c>
      <c r="F1028" s="378">
        <v>1300000</v>
      </c>
      <c r="G1028" s="378">
        <v>1300000</v>
      </c>
      <c r="H1028" s="378">
        <v>1300000</v>
      </c>
      <c r="I1028" s="229" t="e">
        <f>#REF!-G1028</f>
        <v>#REF!</v>
      </c>
      <c r="J1028" s="229">
        <f t="shared" si="343"/>
        <v>0</v>
      </c>
      <c r="K1028" s="378">
        <v>1300000</v>
      </c>
      <c r="L1028" s="229">
        <f t="shared" si="344"/>
        <v>0</v>
      </c>
      <c r="M1028" s="378">
        <v>1300000</v>
      </c>
      <c r="N1028" s="229">
        <f t="shared" si="345"/>
        <v>0</v>
      </c>
      <c r="O1028" s="378">
        <v>1300000</v>
      </c>
      <c r="P1028" s="229">
        <f t="shared" si="346"/>
        <v>0</v>
      </c>
      <c r="S1028" s="378">
        <v>1300000</v>
      </c>
      <c r="T1028" s="378">
        <v>1300000</v>
      </c>
      <c r="U1028" s="378">
        <v>1300000</v>
      </c>
    </row>
    <row r="1029" spans="1:21" ht="12.75" customHeight="1" x14ac:dyDescent="0.2">
      <c r="A1029" s="5">
        <v>12022300</v>
      </c>
      <c r="B1029" s="555">
        <v>100</v>
      </c>
      <c r="C1029" s="42">
        <v>50175</v>
      </c>
      <c r="D1029" s="43" t="s">
        <v>170</v>
      </c>
      <c r="E1029" s="378">
        <v>580000</v>
      </c>
      <c r="F1029" s="378">
        <v>580000</v>
      </c>
      <c r="G1029" s="378">
        <v>580000</v>
      </c>
      <c r="H1029" s="378">
        <v>580000</v>
      </c>
      <c r="I1029" s="229" t="e">
        <f>#REF!-G1029</f>
        <v>#REF!</v>
      </c>
      <c r="J1029" s="229">
        <f t="shared" si="343"/>
        <v>0</v>
      </c>
      <c r="K1029" s="378">
        <v>580000</v>
      </c>
      <c r="L1029" s="229">
        <f t="shared" si="344"/>
        <v>0</v>
      </c>
      <c r="M1029" s="378">
        <v>580000</v>
      </c>
      <c r="N1029" s="229">
        <f t="shared" si="345"/>
        <v>0</v>
      </c>
      <c r="O1029" s="378">
        <v>580000</v>
      </c>
      <c r="P1029" s="229">
        <f t="shared" si="346"/>
        <v>0</v>
      </c>
      <c r="S1029" s="378">
        <v>580000</v>
      </c>
      <c r="T1029" s="378">
        <v>580000</v>
      </c>
      <c r="U1029" s="378">
        <v>580000</v>
      </c>
    </row>
    <row r="1030" spans="1:21" ht="12.75" customHeight="1" x14ac:dyDescent="0.2">
      <c r="A1030" s="5">
        <v>12022300</v>
      </c>
      <c r="B1030" s="555">
        <v>200</v>
      </c>
      <c r="C1030" s="42">
        <v>52210</v>
      </c>
      <c r="D1030" s="43" t="s">
        <v>584</v>
      </c>
      <c r="E1030" s="378">
        <v>107900</v>
      </c>
      <c r="F1030" s="378">
        <v>107900</v>
      </c>
      <c r="G1030" s="378">
        <v>110000</v>
      </c>
      <c r="H1030" s="378">
        <v>0</v>
      </c>
      <c r="I1030" s="229" t="e">
        <f>#REF!-G1030</f>
        <v>#REF!</v>
      </c>
      <c r="J1030" s="229">
        <f t="shared" si="343"/>
        <v>-110000</v>
      </c>
      <c r="K1030" s="378">
        <v>0</v>
      </c>
      <c r="L1030" s="229">
        <f t="shared" si="344"/>
        <v>0</v>
      </c>
      <c r="M1030" s="378">
        <v>0</v>
      </c>
      <c r="N1030" s="229">
        <f t="shared" si="345"/>
        <v>0</v>
      </c>
      <c r="O1030" s="378">
        <v>0</v>
      </c>
      <c r="P1030" s="229">
        <f t="shared" si="346"/>
        <v>0</v>
      </c>
      <c r="S1030" s="378">
        <v>0</v>
      </c>
      <c r="T1030" s="378">
        <v>0</v>
      </c>
      <c r="U1030" s="378">
        <v>0</v>
      </c>
    </row>
    <row r="1031" spans="1:21" ht="12.75" customHeight="1" x14ac:dyDescent="0.2">
      <c r="A1031" s="5">
        <v>12022300</v>
      </c>
      <c r="B1031" s="555">
        <v>200</v>
      </c>
      <c r="C1031" s="42">
        <v>52220</v>
      </c>
      <c r="D1031" s="43" t="s">
        <v>585</v>
      </c>
      <c r="E1031" s="378">
        <v>224000</v>
      </c>
      <c r="F1031" s="378">
        <v>224000</v>
      </c>
      <c r="G1031" s="378">
        <v>220000</v>
      </c>
      <c r="H1031" s="378">
        <v>0</v>
      </c>
      <c r="I1031" s="229" t="e">
        <f>#REF!-G1031</f>
        <v>#REF!</v>
      </c>
      <c r="J1031" s="229">
        <f t="shared" si="343"/>
        <v>-220000</v>
      </c>
      <c r="K1031" s="378">
        <v>0</v>
      </c>
      <c r="L1031" s="229">
        <f t="shared" si="344"/>
        <v>0</v>
      </c>
      <c r="M1031" s="378">
        <v>0</v>
      </c>
      <c r="N1031" s="229">
        <f t="shared" si="345"/>
        <v>0</v>
      </c>
      <c r="O1031" s="378">
        <v>0</v>
      </c>
      <c r="P1031" s="229">
        <f t="shared" si="346"/>
        <v>0</v>
      </c>
      <c r="S1031" s="378">
        <v>0</v>
      </c>
      <c r="T1031" s="378">
        <v>0</v>
      </c>
      <c r="U1031" s="378">
        <v>0</v>
      </c>
    </row>
    <row r="1032" spans="1:21" ht="12.75" customHeight="1" x14ac:dyDescent="0.2">
      <c r="A1032" s="5">
        <v>12022300</v>
      </c>
      <c r="B1032" s="555">
        <v>200</v>
      </c>
      <c r="C1032" s="42">
        <v>52250</v>
      </c>
      <c r="D1032" s="43" t="s">
        <v>630</v>
      </c>
      <c r="E1032" s="378">
        <v>1050000</v>
      </c>
      <c r="F1032" s="378">
        <v>1050000</v>
      </c>
      <c r="G1032" s="378">
        <v>1150000</v>
      </c>
      <c r="H1032" s="378">
        <v>0</v>
      </c>
      <c r="I1032" s="229" t="e">
        <f>#REF!-G1032</f>
        <v>#REF!</v>
      </c>
      <c r="J1032" s="229">
        <f t="shared" si="343"/>
        <v>-1150000</v>
      </c>
      <c r="K1032" s="378">
        <v>0</v>
      </c>
      <c r="L1032" s="229">
        <f t="shared" si="344"/>
        <v>0</v>
      </c>
      <c r="M1032" s="378">
        <v>0</v>
      </c>
      <c r="N1032" s="229">
        <f t="shared" si="345"/>
        <v>0</v>
      </c>
      <c r="O1032" s="378">
        <v>0</v>
      </c>
      <c r="P1032" s="229">
        <f t="shared" si="346"/>
        <v>0</v>
      </c>
      <c r="S1032" s="378">
        <v>0</v>
      </c>
      <c r="T1032" s="378">
        <v>0</v>
      </c>
      <c r="U1032" s="378">
        <v>0</v>
      </c>
    </row>
    <row r="1033" spans="1:21" ht="12.75" customHeight="1" x14ac:dyDescent="0.2">
      <c r="A1033" s="5">
        <v>12022300</v>
      </c>
      <c r="B1033" s="555">
        <v>200</v>
      </c>
      <c r="C1033" s="42">
        <v>52290</v>
      </c>
      <c r="D1033" s="43" t="s">
        <v>349</v>
      </c>
      <c r="E1033" s="378">
        <v>8500</v>
      </c>
      <c r="F1033" s="378">
        <v>8500</v>
      </c>
      <c r="G1033" s="378">
        <v>20000</v>
      </c>
      <c r="H1033" s="378">
        <v>0</v>
      </c>
      <c r="I1033" s="229" t="e">
        <f>#REF!-G1033</f>
        <v>#REF!</v>
      </c>
      <c r="J1033" s="229">
        <f t="shared" si="343"/>
        <v>-20000</v>
      </c>
      <c r="K1033" s="378">
        <v>0</v>
      </c>
      <c r="L1033" s="229">
        <f t="shared" si="344"/>
        <v>0</v>
      </c>
      <c r="M1033" s="378">
        <v>0</v>
      </c>
      <c r="N1033" s="229">
        <f t="shared" si="345"/>
        <v>0</v>
      </c>
      <c r="O1033" s="378">
        <v>0</v>
      </c>
      <c r="P1033" s="229">
        <f t="shared" si="346"/>
        <v>0</v>
      </c>
      <c r="S1033" s="378">
        <v>0</v>
      </c>
      <c r="T1033" s="378">
        <v>0</v>
      </c>
      <c r="U1033" s="378">
        <v>0</v>
      </c>
    </row>
    <row r="1034" spans="1:21" ht="12.75" customHeight="1" x14ac:dyDescent="0.2">
      <c r="A1034" s="5">
        <v>12022300</v>
      </c>
      <c r="B1034" s="555">
        <v>400</v>
      </c>
      <c r="C1034" s="42">
        <v>54450</v>
      </c>
      <c r="D1034" s="43" t="s">
        <v>219</v>
      </c>
      <c r="E1034" s="378">
        <v>500</v>
      </c>
      <c r="F1034" s="378">
        <v>500</v>
      </c>
      <c r="G1034" s="378">
        <v>500</v>
      </c>
      <c r="H1034" s="378">
        <v>500</v>
      </c>
      <c r="I1034" s="229" t="e">
        <f>#REF!-G1034</f>
        <v>#REF!</v>
      </c>
      <c r="J1034" s="229">
        <f t="shared" si="343"/>
        <v>0</v>
      </c>
      <c r="K1034" s="378">
        <v>500</v>
      </c>
      <c r="L1034" s="229">
        <f t="shared" si="344"/>
        <v>0</v>
      </c>
      <c r="M1034" s="378">
        <v>500</v>
      </c>
      <c r="N1034" s="229">
        <f t="shared" si="345"/>
        <v>0</v>
      </c>
      <c r="O1034" s="378">
        <v>500</v>
      </c>
      <c r="P1034" s="229">
        <f t="shared" si="346"/>
        <v>0</v>
      </c>
      <c r="S1034" s="378">
        <v>500</v>
      </c>
      <c r="T1034" s="378">
        <v>500</v>
      </c>
      <c r="U1034" s="378">
        <v>500</v>
      </c>
    </row>
    <row r="1035" spans="1:21" ht="12.75" customHeight="1" x14ac:dyDescent="0.2">
      <c r="A1035" s="5">
        <v>12022300</v>
      </c>
      <c r="B1035" s="555">
        <v>400</v>
      </c>
      <c r="C1035" s="42">
        <v>54458</v>
      </c>
      <c r="D1035" s="43" t="s">
        <v>605</v>
      </c>
      <c r="E1035" s="378">
        <v>55000</v>
      </c>
      <c r="F1035" s="378">
        <v>55000</v>
      </c>
      <c r="G1035" s="378">
        <v>55000</v>
      </c>
      <c r="H1035" s="378">
        <v>55000</v>
      </c>
      <c r="I1035" s="229" t="e">
        <f>#REF!-G1035</f>
        <v>#REF!</v>
      </c>
      <c r="J1035" s="229">
        <f t="shared" si="343"/>
        <v>0</v>
      </c>
      <c r="K1035" s="378">
        <v>55000</v>
      </c>
      <c r="L1035" s="229">
        <f t="shared" si="344"/>
        <v>0</v>
      </c>
      <c r="M1035" s="378">
        <v>55000</v>
      </c>
      <c r="N1035" s="229">
        <f t="shared" si="345"/>
        <v>0</v>
      </c>
      <c r="O1035" s="378">
        <v>55000</v>
      </c>
      <c r="P1035" s="229">
        <f t="shared" si="346"/>
        <v>0</v>
      </c>
      <c r="S1035" s="378">
        <v>55000</v>
      </c>
      <c r="T1035" s="378">
        <v>55000</v>
      </c>
      <c r="U1035" s="378">
        <v>55000</v>
      </c>
    </row>
    <row r="1036" spans="1:21" ht="12.75" customHeight="1" x14ac:dyDescent="0.2">
      <c r="A1036" s="5">
        <v>12022300</v>
      </c>
      <c r="B1036" s="555">
        <v>500</v>
      </c>
      <c r="C1036" s="42">
        <v>55538</v>
      </c>
      <c r="D1036" s="43" t="s">
        <v>528</v>
      </c>
      <c r="E1036" s="378">
        <v>160000</v>
      </c>
      <c r="F1036" s="378">
        <v>160000</v>
      </c>
      <c r="G1036" s="378">
        <v>160000</v>
      </c>
      <c r="H1036" s="378">
        <v>0</v>
      </c>
      <c r="I1036" s="229" t="e">
        <f>#REF!-G1036</f>
        <v>#REF!</v>
      </c>
      <c r="J1036" s="229">
        <f t="shared" si="343"/>
        <v>-160000</v>
      </c>
      <c r="K1036" s="378">
        <v>0</v>
      </c>
      <c r="L1036" s="229">
        <f t="shared" si="344"/>
        <v>0</v>
      </c>
      <c r="M1036" s="378">
        <v>0</v>
      </c>
      <c r="N1036" s="229">
        <f t="shared" si="345"/>
        <v>0</v>
      </c>
      <c r="O1036" s="378">
        <v>0</v>
      </c>
      <c r="P1036" s="229">
        <f t="shared" si="346"/>
        <v>0</v>
      </c>
      <c r="S1036" s="378">
        <v>0</v>
      </c>
      <c r="T1036" s="378">
        <v>0</v>
      </c>
      <c r="U1036" s="378">
        <v>0</v>
      </c>
    </row>
    <row r="1037" spans="1:21" ht="12.75" customHeight="1" x14ac:dyDescent="0.2">
      <c r="A1037" s="5">
        <v>12022300</v>
      </c>
      <c r="B1037" s="555">
        <v>500</v>
      </c>
      <c r="C1037" s="42">
        <v>55570</v>
      </c>
      <c r="D1037" s="43" t="s">
        <v>223</v>
      </c>
      <c r="E1037" s="378">
        <v>5000</v>
      </c>
      <c r="F1037" s="378">
        <v>5000</v>
      </c>
      <c r="G1037" s="378">
        <v>5000</v>
      </c>
      <c r="H1037" s="378">
        <v>5000</v>
      </c>
      <c r="I1037" s="229" t="e">
        <f>#REF!-G1037</f>
        <v>#REF!</v>
      </c>
      <c r="J1037" s="229">
        <f t="shared" si="343"/>
        <v>0</v>
      </c>
      <c r="K1037" s="378">
        <v>5000</v>
      </c>
      <c r="L1037" s="229">
        <f t="shared" si="344"/>
        <v>0</v>
      </c>
      <c r="M1037" s="378">
        <v>5000</v>
      </c>
      <c r="N1037" s="229">
        <f t="shared" si="345"/>
        <v>0</v>
      </c>
      <c r="O1037" s="378">
        <v>5000</v>
      </c>
      <c r="P1037" s="229">
        <f t="shared" si="346"/>
        <v>0</v>
      </c>
      <c r="S1037" s="378">
        <v>5000</v>
      </c>
      <c r="T1037" s="378">
        <v>5000</v>
      </c>
      <c r="U1037" s="378">
        <v>5000</v>
      </c>
    </row>
    <row r="1038" spans="1:21" ht="12.75" customHeight="1" x14ac:dyDescent="0.2">
      <c r="A1038" s="5">
        <v>12022300</v>
      </c>
      <c r="B1038" s="555">
        <v>500</v>
      </c>
      <c r="C1038" s="42">
        <v>55586</v>
      </c>
      <c r="D1038" s="43" t="s">
        <v>347</v>
      </c>
      <c r="E1038" s="378">
        <v>325000</v>
      </c>
      <c r="F1038" s="378">
        <f>425000-100000</f>
        <v>325000</v>
      </c>
      <c r="G1038" s="378">
        <f>425000-100000</f>
        <v>325000</v>
      </c>
      <c r="H1038" s="378">
        <v>300000</v>
      </c>
      <c r="I1038" s="229" t="e">
        <f>#REF!-G1038</f>
        <v>#REF!</v>
      </c>
      <c r="J1038" s="229">
        <f t="shared" si="343"/>
        <v>-25000</v>
      </c>
      <c r="K1038" s="378">
        <v>300000</v>
      </c>
      <c r="L1038" s="229">
        <f t="shared" si="344"/>
        <v>0</v>
      </c>
      <c r="M1038" s="378">
        <v>300000</v>
      </c>
      <c r="N1038" s="229">
        <f t="shared" si="345"/>
        <v>0</v>
      </c>
      <c r="O1038" s="378">
        <v>300000</v>
      </c>
      <c r="P1038" s="229">
        <f t="shared" si="346"/>
        <v>0</v>
      </c>
      <c r="S1038" s="378">
        <v>300000</v>
      </c>
      <c r="T1038" s="378">
        <v>300000</v>
      </c>
      <c r="U1038" s="378">
        <v>300000</v>
      </c>
    </row>
    <row r="1039" spans="1:21" ht="12.75" customHeight="1" x14ac:dyDescent="0.2">
      <c r="A1039" s="5">
        <v>12022300</v>
      </c>
      <c r="B1039" s="555">
        <v>500</v>
      </c>
      <c r="C1039" s="42">
        <v>55594</v>
      </c>
      <c r="D1039" s="43" t="s">
        <v>524</v>
      </c>
      <c r="E1039" s="378">
        <v>130000</v>
      </c>
      <c r="F1039" s="378">
        <v>130000</v>
      </c>
      <c r="G1039" s="378">
        <v>130000</v>
      </c>
      <c r="H1039" s="378">
        <v>130000</v>
      </c>
      <c r="I1039" s="229" t="e">
        <f>#REF!-G1039</f>
        <v>#REF!</v>
      </c>
      <c r="J1039" s="229">
        <f t="shared" si="343"/>
        <v>0</v>
      </c>
      <c r="K1039" s="378">
        <v>130000</v>
      </c>
      <c r="L1039" s="229">
        <f t="shared" si="344"/>
        <v>0</v>
      </c>
      <c r="M1039" s="378">
        <v>130000</v>
      </c>
      <c r="N1039" s="229">
        <f t="shared" si="345"/>
        <v>0</v>
      </c>
      <c r="O1039" s="378">
        <v>130000</v>
      </c>
      <c r="P1039" s="229">
        <f t="shared" si="346"/>
        <v>0</v>
      </c>
      <c r="S1039" s="378">
        <v>130000</v>
      </c>
      <c r="T1039" s="378">
        <v>130000</v>
      </c>
      <c r="U1039" s="378">
        <v>130000</v>
      </c>
    </row>
    <row r="1040" spans="1:21" ht="12.75" customHeight="1" x14ac:dyDescent="0.2">
      <c r="A1040" s="5">
        <v>12022300</v>
      </c>
      <c r="B1040" s="555">
        <v>600</v>
      </c>
      <c r="C1040" s="42">
        <v>56610</v>
      </c>
      <c r="D1040" s="43" t="s">
        <v>297</v>
      </c>
      <c r="E1040" s="378">
        <v>0</v>
      </c>
      <c r="F1040" s="378">
        <v>0</v>
      </c>
      <c r="G1040" s="378">
        <v>0</v>
      </c>
      <c r="H1040" s="378">
        <v>0</v>
      </c>
      <c r="I1040" s="229" t="e">
        <f>#REF!-G1040</f>
        <v>#REF!</v>
      </c>
      <c r="J1040" s="229">
        <f t="shared" si="343"/>
        <v>0</v>
      </c>
      <c r="K1040" s="378">
        <v>0</v>
      </c>
      <c r="L1040" s="229">
        <f t="shared" si="344"/>
        <v>0</v>
      </c>
      <c r="M1040" s="378">
        <v>0</v>
      </c>
      <c r="N1040" s="229">
        <f t="shared" si="345"/>
        <v>0</v>
      </c>
      <c r="O1040" s="378">
        <v>0</v>
      </c>
      <c r="P1040" s="229">
        <f t="shared" si="346"/>
        <v>0</v>
      </c>
      <c r="S1040" s="378">
        <v>0</v>
      </c>
      <c r="T1040" s="378">
        <v>0</v>
      </c>
      <c r="U1040" s="378">
        <v>0</v>
      </c>
    </row>
    <row r="1041" spans="1:21" ht="12.75" customHeight="1" x14ac:dyDescent="0.2">
      <c r="A1041" s="5">
        <v>12022300</v>
      </c>
      <c r="B1041" s="555">
        <v>600</v>
      </c>
      <c r="C1041" s="42">
        <v>56623</v>
      </c>
      <c r="D1041" s="43" t="s">
        <v>128</v>
      </c>
      <c r="E1041" s="378">
        <v>4200</v>
      </c>
      <c r="F1041" s="378">
        <v>4200</v>
      </c>
      <c r="G1041" s="378">
        <v>4200</v>
      </c>
      <c r="H1041" s="378">
        <v>4200</v>
      </c>
      <c r="I1041" s="229" t="e">
        <f>#REF!-G1041</f>
        <v>#REF!</v>
      </c>
      <c r="J1041" s="229">
        <f t="shared" si="343"/>
        <v>0</v>
      </c>
      <c r="K1041" s="378">
        <v>4200</v>
      </c>
      <c r="L1041" s="229">
        <f t="shared" si="344"/>
        <v>0</v>
      </c>
      <c r="M1041" s="378">
        <v>4200</v>
      </c>
      <c r="N1041" s="229">
        <f t="shared" si="345"/>
        <v>0</v>
      </c>
      <c r="O1041" s="378">
        <v>4200</v>
      </c>
      <c r="P1041" s="229">
        <f t="shared" si="346"/>
        <v>0</v>
      </c>
      <c r="S1041" s="378">
        <v>4200</v>
      </c>
      <c r="T1041" s="378">
        <v>4200</v>
      </c>
      <c r="U1041" s="378">
        <v>4200</v>
      </c>
    </row>
    <row r="1042" spans="1:21" ht="12.75" customHeight="1" x14ac:dyDescent="0.2">
      <c r="A1042" s="5">
        <v>12022300</v>
      </c>
      <c r="B1042" s="154">
        <v>600</v>
      </c>
      <c r="C1042" s="42">
        <v>56694</v>
      </c>
      <c r="D1042" s="45" t="s">
        <v>376</v>
      </c>
      <c r="E1042" s="496">
        <v>25000</v>
      </c>
      <c r="F1042" s="496">
        <v>25000</v>
      </c>
      <c r="G1042" s="496">
        <v>20000</v>
      </c>
      <c r="H1042" s="496">
        <v>20000</v>
      </c>
      <c r="I1042" s="497" t="e">
        <f>#REF!-G1042</f>
        <v>#REF!</v>
      </c>
      <c r="J1042" s="497">
        <f t="shared" si="343"/>
        <v>0</v>
      </c>
      <c r="K1042" s="496">
        <v>20000</v>
      </c>
      <c r="L1042" s="497">
        <f t="shared" si="344"/>
        <v>0</v>
      </c>
      <c r="M1042" s="496">
        <v>20000</v>
      </c>
      <c r="N1042" s="497">
        <f t="shared" si="345"/>
        <v>0</v>
      </c>
      <c r="O1042" s="496">
        <v>20000</v>
      </c>
      <c r="P1042" s="497">
        <f t="shared" si="346"/>
        <v>0</v>
      </c>
      <c r="Q1042" s="497"/>
      <c r="R1042" s="497"/>
      <c r="S1042" s="496">
        <v>20000</v>
      </c>
      <c r="T1042" s="496">
        <v>20000</v>
      </c>
      <c r="U1042" s="496">
        <v>20000</v>
      </c>
    </row>
    <row r="1043" spans="1:21" ht="13.5" customHeight="1" x14ac:dyDescent="0.2">
      <c r="E1043" s="378">
        <f t="shared" ref="E1043" si="347">SUM(E1023:E1042)</f>
        <v>26817170</v>
      </c>
      <c r="F1043" s="378">
        <f>SUM(F1023:F1042)</f>
        <v>27662586</v>
      </c>
      <c r="G1043" s="378">
        <f>SUM(G1023:G1042)</f>
        <v>29559061</v>
      </c>
      <c r="H1043" s="378">
        <f>SUM(H1023:H1042)</f>
        <v>29965594</v>
      </c>
      <c r="I1043" s="229" t="e">
        <f>#REF!-G1043</f>
        <v>#REF!</v>
      </c>
      <c r="J1043" s="229">
        <f t="shared" si="343"/>
        <v>406533</v>
      </c>
      <c r="K1043" s="378" t="e">
        <f>SUM(K1023:K1042)</f>
        <v>#REF!</v>
      </c>
      <c r="L1043" s="229" t="e">
        <f t="shared" si="344"/>
        <v>#REF!</v>
      </c>
      <c r="M1043" s="378" t="e">
        <f>SUM(M1023:M1042)</f>
        <v>#REF!</v>
      </c>
      <c r="N1043" s="229" t="e">
        <f t="shared" si="345"/>
        <v>#REF!</v>
      </c>
      <c r="O1043" s="378">
        <f>SUM(O1023:O1042)</f>
        <v>30363754</v>
      </c>
      <c r="P1043" s="229">
        <f t="shared" si="346"/>
        <v>398160</v>
      </c>
      <c r="S1043" s="378" t="e">
        <f>SUM(S1023:S1042)</f>
        <v>#REF!</v>
      </c>
      <c r="T1043" s="378" t="e">
        <f>SUM(T1023:T1042)</f>
        <v>#REF!</v>
      </c>
      <c r="U1043" s="378" t="e">
        <f>SUM(U1023:U1042)</f>
        <v>#REF!</v>
      </c>
    </row>
    <row r="1046" spans="1:21" ht="12.75" customHeight="1" x14ac:dyDescent="0.2">
      <c r="C1046" s="41" t="s">
        <v>315</v>
      </c>
    </row>
    <row r="1047" spans="1:21" ht="9.75" customHeight="1" x14ac:dyDescent="0.2">
      <c r="C1047" s="50" t="s">
        <v>316</v>
      </c>
      <c r="H1047" s="229">
        <f>H1049/52</f>
        <v>41711.538461538461</v>
      </c>
    </row>
    <row r="1048" spans="1:21" ht="29.25" customHeight="1" x14ac:dyDescent="0.2">
      <c r="B1048" s="555">
        <v>100</v>
      </c>
      <c r="C1048" s="51" t="s">
        <v>317</v>
      </c>
      <c r="D1048" s="52" t="s">
        <v>339</v>
      </c>
      <c r="E1048" s="229">
        <f t="shared" ref="E1048:G1055" si="348">SUMIF($B$971:$B$1043,$B1048,E$971:E$1043)</f>
        <v>25775567</v>
      </c>
      <c r="F1048" s="229">
        <f t="shared" si="348"/>
        <v>26692703</v>
      </c>
      <c r="G1048" s="229">
        <f t="shared" si="348"/>
        <v>28053478</v>
      </c>
      <c r="H1048" s="229">
        <f t="shared" ref="H1048:H1055" si="349">SUMIF($B$971:$B$1043,$B1048,H$971:H$1043)</f>
        <v>30190152</v>
      </c>
      <c r="I1048" s="229" t="e">
        <f>#REF!-G1048</f>
        <v>#REF!</v>
      </c>
      <c r="J1048" s="229">
        <f t="shared" ref="J1048:J1056" si="350">H1048-G1048</f>
        <v>2136674</v>
      </c>
      <c r="K1048" s="229" t="e">
        <f t="shared" ref="K1048:U1055" si="351">SUMIF($B$971:$B$1043,$B1048,K$971:K$1043)</f>
        <v>#REF!</v>
      </c>
      <c r="L1048" s="229" t="e">
        <f t="shared" ref="L1048:L1056" si="352">K1048-H1048</f>
        <v>#REF!</v>
      </c>
      <c r="M1048" s="229" t="e">
        <f t="shared" si="351"/>
        <v>#REF!</v>
      </c>
      <c r="N1048" s="229" t="e">
        <f t="shared" ref="N1048:N1056" si="353">M1048-H1048</f>
        <v>#REF!</v>
      </c>
      <c r="O1048" s="229">
        <f t="shared" si="351"/>
        <v>30646171</v>
      </c>
      <c r="P1048" s="229">
        <f t="shared" ref="P1048:P1056" si="354">O1048-H1048</f>
        <v>456019</v>
      </c>
      <c r="S1048" s="229" t="e">
        <f t="shared" si="351"/>
        <v>#REF!</v>
      </c>
      <c r="T1048" s="229" t="e">
        <f t="shared" si="351"/>
        <v>#REF!</v>
      </c>
      <c r="U1048" s="229" t="e">
        <f t="shared" si="351"/>
        <v>#REF!</v>
      </c>
    </row>
    <row r="1049" spans="1:21" ht="12.75" customHeight="1" x14ac:dyDescent="0.2">
      <c r="B1049" s="555">
        <v>101</v>
      </c>
      <c r="C1049" s="51">
        <v>50130</v>
      </c>
      <c r="D1049" s="52" t="s">
        <v>37</v>
      </c>
      <c r="E1049" s="229">
        <f t="shared" si="348"/>
        <v>1869000</v>
      </c>
      <c r="F1049" s="229">
        <f t="shared" si="348"/>
        <v>1869000</v>
      </c>
      <c r="G1049" s="229">
        <f t="shared" si="348"/>
        <v>2169000</v>
      </c>
      <c r="H1049" s="229">
        <f t="shared" si="349"/>
        <v>2169000</v>
      </c>
      <c r="I1049" s="229" t="e">
        <f>#REF!-G1049</f>
        <v>#REF!</v>
      </c>
      <c r="J1049" s="229">
        <f t="shared" si="350"/>
        <v>0</v>
      </c>
      <c r="K1049" s="229">
        <f t="shared" si="351"/>
        <v>5099000</v>
      </c>
      <c r="L1049" s="229">
        <f t="shared" si="352"/>
        <v>2930000</v>
      </c>
      <c r="M1049" s="229">
        <f t="shared" si="351"/>
        <v>2699000</v>
      </c>
      <c r="N1049" s="229">
        <f t="shared" si="353"/>
        <v>530000</v>
      </c>
      <c r="O1049" s="229">
        <f t="shared" si="351"/>
        <v>2169000</v>
      </c>
      <c r="P1049" s="229">
        <f t="shared" si="354"/>
        <v>0</v>
      </c>
      <c r="S1049" s="229">
        <f t="shared" si="351"/>
        <v>2169000</v>
      </c>
      <c r="T1049" s="229">
        <f t="shared" si="351"/>
        <v>2169000</v>
      </c>
      <c r="U1049" s="229">
        <f t="shared" si="351"/>
        <v>2169000</v>
      </c>
    </row>
    <row r="1050" spans="1:21" ht="12.75" customHeight="1" x14ac:dyDescent="0.2">
      <c r="B1050" s="555">
        <v>102</v>
      </c>
      <c r="C1050" s="51">
        <v>50177</v>
      </c>
      <c r="D1050" s="52" t="s">
        <v>678</v>
      </c>
      <c r="E1050" s="229">
        <f t="shared" si="348"/>
        <v>0</v>
      </c>
      <c r="F1050" s="229">
        <f t="shared" si="348"/>
        <v>0</v>
      </c>
      <c r="G1050" s="229">
        <f t="shared" si="348"/>
        <v>0</v>
      </c>
      <c r="H1050" s="229">
        <f t="shared" si="349"/>
        <v>0</v>
      </c>
      <c r="I1050" s="229" t="e">
        <f>#REF!-G1050</f>
        <v>#REF!</v>
      </c>
      <c r="J1050" s="229">
        <f t="shared" si="350"/>
        <v>0</v>
      </c>
      <c r="K1050" s="229">
        <f t="shared" si="351"/>
        <v>0</v>
      </c>
      <c r="L1050" s="229">
        <f t="shared" si="352"/>
        <v>0</v>
      </c>
      <c r="M1050" s="229">
        <f t="shared" si="351"/>
        <v>0</v>
      </c>
      <c r="N1050" s="229">
        <f t="shared" si="353"/>
        <v>0</v>
      </c>
      <c r="O1050" s="229">
        <f t="shared" si="351"/>
        <v>0</v>
      </c>
      <c r="P1050" s="229">
        <f t="shared" si="354"/>
        <v>0</v>
      </c>
      <c r="S1050" s="229">
        <f t="shared" si="351"/>
        <v>0</v>
      </c>
      <c r="T1050" s="229">
        <f t="shared" si="351"/>
        <v>0</v>
      </c>
      <c r="U1050" s="229">
        <f t="shared" si="351"/>
        <v>0</v>
      </c>
    </row>
    <row r="1051" spans="1:21" ht="12.75" customHeight="1" x14ac:dyDescent="0.2">
      <c r="B1051" s="555">
        <v>200</v>
      </c>
      <c r="C1051" s="51">
        <v>52000</v>
      </c>
      <c r="D1051" s="52" t="s">
        <v>373</v>
      </c>
      <c r="E1051" s="229">
        <f t="shared" si="348"/>
        <v>1393400</v>
      </c>
      <c r="F1051" s="229">
        <f t="shared" si="348"/>
        <v>1393400</v>
      </c>
      <c r="G1051" s="229">
        <f t="shared" si="348"/>
        <v>1503000</v>
      </c>
      <c r="H1051" s="229">
        <f t="shared" si="349"/>
        <v>0</v>
      </c>
      <c r="I1051" s="229" t="e">
        <f>#REF!-G1051</f>
        <v>#REF!</v>
      </c>
      <c r="J1051" s="229">
        <f t="shared" si="350"/>
        <v>-1503000</v>
      </c>
      <c r="K1051" s="229">
        <f t="shared" si="351"/>
        <v>0</v>
      </c>
      <c r="L1051" s="229">
        <f t="shared" si="352"/>
        <v>0</v>
      </c>
      <c r="M1051" s="229">
        <f t="shared" si="351"/>
        <v>0</v>
      </c>
      <c r="N1051" s="229">
        <f t="shared" si="353"/>
        <v>0</v>
      </c>
      <c r="O1051" s="229">
        <f t="shared" si="351"/>
        <v>0</v>
      </c>
      <c r="P1051" s="229">
        <f t="shared" si="354"/>
        <v>0</v>
      </c>
      <c r="S1051" s="229">
        <f t="shared" si="351"/>
        <v>0</v>
      </c>
      <c r="T1051" s="229">
        <f t="shared" si="351"/>
        <v>0</v>
      </c>
      <c r="U1051" s="229">
        <f t="shared" si="351"/>
        <v>0</v>
      </c>
    </row>
    <row r="1052" spans="1:21" ht="12.75" customHeight="1" x14ac:dyDescent="0.2">
      <c r="B1052" s="555">
        <v>300</v>
      </c>
      <c r="C1052" s="51" t="s">
        <v>86</v>
      </c>
      <c r="D1052" s="52" t="s">
        <v>311</v>
      </c>
      <c r="E1052" s="229">
        <f t="shared" si="348"/>
        <v>2770</v>
      </c>
      <c r="F1052" s="229">
        <f t="shared" si="348"/>
        <v>2770</v>
      </c>
      <c r="G1052" s="229">
        <f t="shared" si="348"/>
        <v>2770</v>
      </c>
      <c r="H1052" s="229">
        <f t="shared" si="349"/>
        <v>2770</v>
      </c>
      <c r="I1052" s="229" t="e">
        <f>#REF!-G1052</f>
        <v>#REF!</v>
      </c>
      <c r="J1052" s="229">
        <f t="shared" si="350"/>
        <v>0</v>
      </c>
      <c r="K1052" s="229">
        <f t="shared" si="351"/>
        <v>2770</v>
      </c>
      <c r="L1052" s="229">
        <f t="shared" si="352"/>
        <v>0</v>
      </c>
      <c r="M1052" s="229">
        <f t="shared" si="351"/>
        <v>2770</v>
      </c>
      <c r="N1052" s="229">
        <f t="shared" si="353"/>
        <v>0</v>
      </c>
      <c r="O1052" s="229">
        <f t="shared" si="351"/>
        <v>2770</v>
      </c>
      <c r="P1052" s="229">
        <f t="shared" si="354"/>
        <v>0</v>
      </c>
      <c r="S1052" s="229">
        <f t="shared" si="351"/>
        <v>2770</v>
      </c>
      <c r="T1052" s="229">
        <f t="shared" si="351"/>
        <v>2770</v>
      </c>
      <c r="U1052" s="229">
        <f t="shared" si="351"/>
        <v>2770</v>
      </c>
    </row>
    <row r="1053" spans="1:21" ht="12.75" customHeight="1" x14ac:dyDescent="0.2">
      <c r="B1053" s="555">
        <v>400</v>
      </c>
      <c r="C1053" s="51" t="s">
        <v>574</v>
      </c>
      <c r="D1053" s="52" t="s">
        <v>239</v>
      </c>
      <c r="E1053" s="229">
        <f t="shared" si="348"/>
        <v>87525</v>
      </c>
      <c r="F1053" s="229">
        <f t="shared" si="348"/>
        <v>87525</v>
      </c>
      <c r="G1053" s="229">
        <f t="shared" si="348"/>
        <v>87525</v>
      </c>
      <c r="H1053" s="229">
        <f t="shared" si="349"/>
        <v>87525</v>
      </c>
      <c r="I1053" s="229" t="e">
        <f>#REF!-G1053</f>
        <v>#REF!</v>
      </c>
      <c r="J1053" s="229">
        <f t="shared" si="350"/>
        <v>0</v>
      </c>
      <c r="K1053" s="229">
        <f t="shared" si="351"/>
        <v>87525</v>
      </c>
      <c r="L1053" s="229">
        <f t="shared" si="352"/>
        <v>0</v>
      </c>
      <c r="M1053" s="229">
        <f t="shared" si="351"/>
        <v>87525</v>
      </c>
      <c r="N1053" s="229">
        <f t="shared" si="353"/>
        <v>0</v>
      </c>
      <c r="O1053" s="229">
        <f t="shared" si="351"/>
        <v>87525</v>
      </c>
      <c r="P1053" s="229">
        <f t="shared" si="354"/>
        <v>0</v>
      </c>
      <c r="S1053" s="229">
        <f t="shared" si="351"/>
        <v>87525</v>
      </c>
      <c r="T1053" s="229">
        <f t="shared" si="351"/>
        <v>87525</v>
      </c>
      <c r="U1053" s="229">
        <f t="shared" si="351"/>
        <v>87525</v>
      </c>
    </row>
    <row r="1054" spans="1:21" ht="12.75" customHeight="1" x14ac:dyDescent="0.2">
      <c r="B1054" s="555">
        <v>500</v>
      </c>
      <c r="C1054" s="51" t="s">
        <v>132</v>
      </c>
      <c r="D1054" s="52" t="s">
        <v>340</v>
      </c>
      <c r="E1054" s="229">
        <f t="shared" si="348"/>
        <v>792950</v>
      </c>
      <c r="F1054" s="229">
        <f t="shared" si="348"/>
        <v>792950</v>
      </c>
      <c r="G1054" s="229">
        <f t="shared" si="348"/>
        <v>787950</v>
      </c>
      <c r="H1054" s="229">
        <f t="shared" si="349"/>
        <v>615950</v>
      </c>
      <c r="I1054" s="229" t="e">
        <f>#REF!-G1054</f>
        <v>#REF!</v>
      </c>
      <c r="J1054" s="229">
        <f t="shared" si="350"/>
        <v>-172000</v>
      </c>
      <c r="K1054" s="229">
        <f t="shared" si="351"/>
        <v>615950</v>
      </c>
      <c r="L1054" s="229">
        <f t="shared" si="352"/>
        <v>0</v>
      </c>
      <c r="M1054" s="229">
        <f t="shared" si="351"/>
        <v>615950</v>
      </c>
      <c r="N1054" s="229">
        <f t="shared" si="353"/>
        <v>0</v>
      </c>
      <c r="O1054" s="229">
        <f t="shared" si="351"/>
        <v>577950</v>
      </c>
      <c r="P1054" s="229">
        <f t="shared" si="354"/>
        <v>-38000</v>
      </c>
      <c r="S1054" s="229">
        <f t="shared" si="351"/>
        <v>615950</v>
      </c>
      <c r="T1054" s="229">
        <f t="shared" si="351"/>
        <v>615950</v>
      </c>
      <c r="U1054" s="229">
        <f t="shared" si="351"/>
        <v>615950</v>
      </c>
    </row>
    <row r="1055" spans="1:21" ht="12.75" customHeight="1" x14ac:dyDescent="0.2">
      <c r="B1055" s="555">
        <v>600</v>
      </c>
      <c r="C1055" s="51" t="s">
        <v>341</v>
      </c>
      <c r="D1055" s="53" t="s">
        <v>342</v>
      </c>
      <c r="E1055" s="497">
        <f t="shared" si="348"/>
        <v>632450</v>
      </c>
      <c r="F1055" s="497">
        <f t="shared" si="348"/>
        <v>632450</v>
      </c>
      <c r="G1055" s="497">
        <f t="shared" si="348"/>
        <v>627050</v>
      </c>
      <c r="H1055" s="497">
        <f t="shared" si="349"/>
        <v>632050</v>
      </c>
      <c r="I1055" s="497" t="e">
        <f>#REF!-G1055</f>
        <v>#REF!</v>
      </c>
      <c r="J1055" s="497">
        <f t="shared" si="350"/>
        <v>5000</v>
      </c>
      <c r="K1055" s="497">
        <f t="shared" si="351"/>
        <v>632050</v>
      </c>
      <c r="L1055" s="497">
        <f t="shared" si="352"/>
        <v>0</v>
      </c>
      <c r="M1055" s="497">
        <f t="shared" si="351"/>
        <v>417050</v>
      </c>
      <c r="N1055" s="497">
        <f t="shared" si="353"/>
        <v>-215000</v>
      </c>
      <c r="O1055" s="497">
        <f t="shared" si="351"/>
        <v>497050</v>
      </c>
      <c r="P1055" s="497">
        <f t="shared" si="354"/>
        <v>-135000</v>
      </c>
      <c r="Q1055" s="497"/>
      <c r="R1055" s="497"/>
      <c r="S1055" s="497">
        <f t="shared" si="351"/>
        <v>632050</v>
      </c>
      <c r="T1055" s="497">
        <f t="shared" si="351"/>
        <v>632050</v>
      </c>
      <c r="U1055" s="497">
        <f t="shared" si="351"/>
        <v>632050</v>
      </c>
    </row>
    <row r="1056" spans="1:21" ht="12.75" customHeight="1" x14ac:dyDescent="0.2">
      <c r="C1056" s="51"/>
      <c r="D1056" s="48" t="s">
        <v>70</v>
      </c>
      <c r="E1056" s="229">
        <f t="shared" ref="E1056" si="355">SUM(E1048:E1055)</f>
        <v>30553662</v>
      </c>
      <c r="F1056" s="229">
        <f>SUM(F1048:F1055)</f>
        <v>31470798</v>
      </c>
      <c r="G1056" s="229">
        <f>SUM(G1048:G1055)</f>
        <v>33230773</v>
      </c>
      <c r="H1056" s="229">
        <f>SUM(H1048:H1055)</f>
        <v>33697447</v>
      </c>
      <c r="I1056" s="229" t="e">
        <f>#REF!-G1056</f>
        <v>#REF!</v>
      </c>
      <c r="J1056" s="229">
        <f t="shared" si="350"/>
        <v>466674</v>
      </c>
      <c r="K1056" s="229" t="e">
        <f>SUM(K1048:K1055)</f>
        <v>#REF!</v>
      </c>
      <c r="L1056" s="229" t="e">
        <f t="shared" si="352"/>
        <v>#REF!</v>
      </c>
      <c r="M1056" s="229" t="e">
        <f>SUM(M1048:M1055)</f>
        <v>#REF!</v>
      </c>
      <c r="N1056" s="229" t="e">
        <f t="shared" si="353"/>
        <v>#REF!</v>
      </c>
      <c r="O1056" s="229">
        <f>SUM(O1048:O1055)</f>
        <v>33980466</v>
      </c>
      <c r="P1056" s="229">
        <f t="shared" si="354"/>
        <v>283019</v>
      </c>
      <c r="S1056" s="229" t="e">
        <f>SUM(S1048:S1055)</f>
        <v>#REF!</v>
      </c>
      <c r="T1056" s="229" t="e">
        <f>SUM(T1048:T1055)</f>
        <v>#REF!</v>
      </c>
      <c r="U1056" s="229" t="e">
        <f>SUM(U1048:U1055)</f>
        <v>#REF!</v>
      </c>
    </row>
    <row r="1057" spans="1:21" ht="12.75" customHeight="1" x14ac:dyDescent="0.2">
      <c r="C1057" s="51"/>
      <c r="I1057" s="530" t="e">
        <f>I1056/G1056</f>
        <v>#REF!</v>
      </c>
      <c r="J1057" s="536">
        <f>J1056/G1056</f>
        <v>1.4043428962666622E-2</v>
      </c>
      <c r="L1057" s="530" t="e">
        <f>L1056/#REF!</f>
        <v>#REF!</v>
      </c>
      <c r="M1057" s="549" t="e">
        <f>(M1056-H1056)/H1056</f>
        <v>#REF!</v>
      </c>
      <c r="N1057" s="530" t="e">
        <f>N1056/I1056</f>
        <v>#REF!</v>
      </c>
      <c r="P1057" s="565">
        <f>P1056/H1056</f>
        <v>8.3988261781374716E-3</v>
      </c>
      <c r="Q1057" s="530"/>
      <c r="R1057" s="530"/>
    </row>
    <row r="1058" spans="1:21" ht="39.950000000000003" customHeight="1" x14ac:dyDescent="0.2">
      <c r="C1058" s="51"/>
    </row>
    <row r="1059" spans="1:21" ht="12.75" customHeight="1" x14ac:dyDescent="0.2">
      <c r="C1059" s="51"/>
      <c r="D1059" s="391" t="s">
        <v>123</v>
      </c>
      <c r="E1059" s="507" t="s">
        <v>784</v>
      </c>
      <c r="F1059" s="507" t="s">
        <v>783</v>
      </c>
      <c r="G1059" s="507" t="s">
        <v>1035</v>
      </c>
      <c r="H1059" s="507" t="s">
        <v>1130</v>
      </c>
      <c r="I1059" s="389"/>
      <c r="J1059" s="389"/>
      <c r="K1059" s="544" t="s">
        <v>1220</v>
      </c>
      <c r="L1059" s="389"/>
      <c r="M1059" s="544" t="s">
        <v>1220</v>
      </c>
      <c r="N1059" s="389"/>
      <c r="O1059" s="544" t="s">
        <v>1220</v>
      </c>
      <c r="P1059" s="389"/>
      <c r="Q1059" s="389"/>
      <c r="R1059" s="389"/>
      <c r="S1059" s="506" t="s">
        <v>1130</v>
      </c>
      <c r="T1059" s="506" t="s">
        <v>1130</v>
      </c>
      <c r="U1059" s="506" t="s">
        <v>1130</v>
      </c>
    </row>
    <row r="1060" spans="1:21" ht="28.5" customHeight="1" x14ac:dyDescent="0.25">
      <c r="C1060" s="51"/>
      <c r="D1060" s="561" t="s">
        <v>577</v>
      </c>
      <c r="E1060" s="507" t="s">
        <v>412</v>
      </c>
      <c r="F1060" s="507" t="s">
        <v>412</v>
      </c>
      <c r="G1060" s="507" t="s">
        <v>412</v>
      </c>
      <c r="H1060" s="507" t="s">
        <v>412</v>
      </c>
      <c r="I1060" s="389"/>
      <c r="J1060" s="389"/>
      <c r="K1060" s="541" t="s">
        <v>472</v>
      </c>
      <c r="L1060" s="389"/>
      <c r="M1060" s="541" t="s">
        <v>472</v>
      </c>
      <c r="N1060" s="389"/>
      <c r="O1060" s="541" t="s">
        <v>1456</v>
      </c>
      <c r="P1060" s="389"/>
      <c r="Q1060" s="389"/>
      <c r="R1060" s="389"/>
      <c r="S1060" s="508" t="s">
        <v>412</v>
      </c>
      <c r="T1060" s="508" t="s">
        <v>412</v>
      </c>
      <c r="U1060" s="508" t="s">
        <v>412</v>
      </c>
    </row>
    <row r="1061" spans="1:21" ht="28.5" customHeight="1" x14ac:dyDescent="0.2">
      <c r="C1061" s="51"/>
      <c r="D1061" s="563" t="s">
        <v>324</v>
      </c>
      <c r="E1061" s="388">
        <v>366</v>
      </c>
      <c r="F1061" s="389">
        <v>366</v>
      </c>
      <c r="G1061" s="389">
        <v>366</v>
      </c>
      <c r="H1061" s="389">
        <f>'102'!R1768</f>
        <v>357</v>
      </c>
      <c r="I1061" s="389"/>
      <c r="J1061" s="389"/>
      <c r="K1061" s="389" t="e">
        <f>'102'!#REF!</f>
        <v>#REF!</v>
      </c>
      <c r="L1061" s="389"/>
      <c r="M1061" s="389" t="e">
        <f>'102'!#REF!</f>
        <v>#REF!</v>
      </c>
      <c r="N1061" s="389"/>
      <c r="O1061" s="389">
        <f>'102'!Z1768</f>
        <v>349</v>
      </c>
      <c r="P1061" s="389"/>
      <c r="Q1061" s="389"/>
      <c r="R1061" s="389"/>
      <c r="S1061" s="393" t="e">
        <f>'102'!#REF!</f>
        <v>#REF!</v>
      </c>
      <c r="T1061" s="393" t="e">
        <f>'102'!#REF!</f>
        <v>#REF!</v>
      </c>
      <c r="U1061" s="393" t="e">
        <f>'102'!#REF!</f>
        <v>#REF!</v>
      </c>
    </row>
    <row r="1062" spans="1:21" ht="12.75" customHeight="1" x14ac:dyDescent="0.2">
      <c r="C1062" s="51"/>
      <c r="D1062" s="563" t="s">
        <v>164</v>
      </c>
      <c r="E1062" s="388">
        <v>2000000</v>
      </c>
      <c r="F1062" s="388">
        <v>1525000</v>
      </c>
      <c r="G1062" s="388">
        <v>1560000</v>
      </c>
      <c r="H1062" s="388">
        <v>1125000</v>
      </c>
      <c r="I1062" s="389"/>
      <c r="J1062" s="389"/>
      <c r="K1062" s="388">
        <v>1125000</v>
      </c>
      <c r="L1062" s="389"/>
      <c r="M1062" s="388">
        <v>1125000</v>
      </c>
      <c r="N1062" s="389"/>
      <c r="O1062" s="388">
        <v>0</v>
      </c>
      <c r="P1062" s="389"/>
      <c r="Q1062" s="389"/>
      <c r="R1062" s="389"/>
      <c r="S1062" s="392">
        <v>1125000</v>
      </c>
      <c r="T1062" s="392">
        <v>1125000</v>
      </c>
      <c r="U1062" s="392">
        <v>1125000</v>
      </c>
    </row>
    <row r="1063" spans="1:21" ht="12.75" customHeight="1" x14ac:dyDescent="0.2">
      <c r="C1063" s="51"/>
      <c r="D1063" s="563" t="s">
        <v>624</v>
      </c>
      <c r="E1063" s="388">
        <v>75000</v>
      </c>
      <c r="F1063" s="388">
        <v>0</v>
      </c>
      <c r="G1063" s="388">
        <v>0</v>
      </c>
      <c r="H1063" s="388">
        <v>1145241</v>
      </c>
      <c r="I1063" s="389"/>
      <c r="J1063" s="389"/>
      <c r="K1063" s="388">
        <v>1145241</v>
      </c>
      <c r="L1063" s="389"/>
      <c r="M1063" s="388">
        <v>1145241</v>
      </c>
      <c r="N1063" s="389"/>
      <c r="O1063" s="388">
        <v>5000</v>
      </c>
      <c r="P1063" s="389"/>
      <c r="Q1063" s="389"/>
      <c r="R1063" s="389"/>
      <c r="S1063" s="392">
        <v>1145241</v>
      </c>
      <c r="T1063" s="392">
        <v>1145241</v>
      </c>
      <c r="U1063" s="392">
        <v>1145241</v>
      </c>
    </row>
    <row r="1064" spans="1:21" ht="12.75" customHeight="1" x14ac:dyDescent="0.2">
      <c r="C1064" s="51"/>
      <c r="D1064" s="391"/>
      <c r="E1064" s="388"/>
      <c r="F1064" s="389"/>
      <c r="G1064" s="389"/>
      <c r="H1064" s="389"/>
      <c r="I1064" s="389"/>
      <c r="J1064" s="389"/>
      <c r="K1064" s="389"/>
      <c r="L1064" s="389"/>
      <c r="M1064" s="389"/>
      <c r="N1064" s="389"/>
      <c r="O1064" s="389"/>
      <c r="P1064" s="389"/>
      <c r="Q1064" s="389"/>
      <c r="R1064" s="389"/>
      <c r="S1064" s="393"/>
      <c r="T1064" s="393"/>
      <c r="U1064" s="393"/>
    </row>
    <row r="1065" spans="1:21" ht="12.75" customHeight="1" x14ac:dyDescent="0.25">
      <c r="C1065" s="51"/>
      <c r="D1065" s="562" t="s">
        <v>625</v>
      </c>
      <c r="E1065" s="388"/>
      <c r="F1065" s="388"/>
      <c r="G1065" s="388"/>
      <c r="H1065" s="388"/>
      <c r="I1065" s="389"/>
      <c r="J1065" s="389"/>
      <c r="K1065" s="388"/>
      <c r="L1065" s="389"/>
      <c r="M1065" s="388"/>
      <c r="N1065" s="389"/>
      <c r="O1065" s="388"/>
      <c r="P1065" s="389"/>
      <c r="Q1065" s="389"/>
      <c r="R1065" s="389"/>
      <c r="S1065" s="392"/>
      <c r="T1065" s="392"/>
      <c r="U1065" s="392"/>
    </row>
    <row r="1066" spans="1:21" ht="41.25" customHeight="1" x14ac:dyDescent="0.2">
      <c r="C1066" s="51"/>
      <c r="D1066" s="650" t="s">
        <v>1522</v>
      </c>
      <c r="E1066" s="650"/>
      <c r="F1066" s="650"/>
      <c r="G1066" s="650"/>
      <c r="H1066" s="650"/>
      <c r="I1066" s="650"/>
      <c r="J1066" s="650"/>
      <c r="K1066" s="650"/>
      <c r="L1066" s="650"/>
      <c r="M1066" s="650"/>
      <c r="N1066" s="650"/>
      <c r="O1066" s="650"/>
      <c r="P1066" s="388"/>
      <c r="Q1066" s="388"/>
      <c r="R1066" s="388"/>
      <c r="S1066" s="5"/>
      <c r="T1066" s="5"/>
      <c r="U1066" s="5"/>
    </row>
    <row r="1067" spans="1:21" ht="17.25" customHeight="1" x14ac:dyDescent="0.2">
      <c r="C1067" s="5"/>
      <c r="D1067" s="69"/>
      <c r="E1067" s="228"/>
      <c r="F1067" s="228"/>
      <c r="G1067" s="228"/>
      <c r="H1067" s="228"/>
      <c r="K1067" s="228"/>
      <c r="M1067" s="228"/>
      <c r="O1067" s="228"/>
      <c r="S1067" s="228"/>
      <c r="T1067" s="228"/>
      <c r="U1067" s="228"/>
    </row>
    <row r="1068" spans="1:21" ht="18" customHeight="1" x14ac:dyDescent="0.25">
      <c r="C1068" s="61" t="s">
        <v>12</v>
      </c>
      <c r="D1068" s="79"/>
      <c r="E1068" s="378"/>
      <c r="F1068" s="378"/>
      <c r="G1068" s="378"/>
      <c r="H1068" s="378"/>
      <c r="K1068" s="378"/>
      <c r="M1068" s="378"/>
      <c r="O1068" s="378"/>
      <c r="S1068" s="378"/>
      <c r="T1068" s="378"/>
      <c r="U1068" s="378"/>
    </row>
    <row r="1069" spans="1:21" ht="12.75" customHeight="1" x14ac:dyDescent="0.25">
      <c r="C1069" s="84"/>
      <c r="D1069" s="79"/>
      <c r="E1069" s="378"/>
      <c r="F1069" s="378"/>
      <c r="G1069" s="378"/>
      <c r="H1069" s="378"/>
      <c r="K1069" s="378"/>
      <c r="M1069" s="378"/>
      <c r="O1069" s="378"/>
      <c r="S1069" s="378"/>
      <c r="T1069" s="378"/>
      <c r="U1069" s="378"/>
    </row>
    <row r="1070" spans="1:21" ht="12.75" customHeight="1" x14ac:dyDescent="0.2">
      <c r="C1070" s="41" t="s">
        <v>314</v>
      </c>
      <c r="D1070" s="72"/>
      <c r="E1070" s="378"/>
      <c r="F1070" s="378"/>
      <c r="G1070" s="378"/>
      <c r="H1070" s="378"/>
      <c r="K1070" s="378"/>
      <c r="M1070" s="378"/>
      <c r="O1070" s="378"/>
      <c r="S1070" s="378"/>
      <c r="T1070" s="378"/>
      <c r="U1070" s="378"/>
    </row>
    <row r="1071" spans="1:21" ht="13.5" customHeight="1" x14ac:dyDescent="0.2">
      <c r="A1071" s="5">
        <v>13011010</v>
      </c>
      <c r="B1071" s="555">
        <v>100</v>
      </c>
      <c r="C1071" s="42">
        <v>50110</v>
      </c>
      <c r="D1071" s="43" t="s">
        <v>36</v>
      </c>
      <c r="E1071" s="229">
        <f>'102'!H1854</f>
        <v>3703212</v>
      </c>
      <c r="F1071" s="229">
        <f>'102'!K1854</f>
        <v>3600485</v>
      </c>
      <c r="G1071" s="229">
        <f>'102'!N1854</f>
        <v>3780698</v>
      </c>
      <c r="H1071" s="229">
        <f>'102'!R1854</f>
        <v>3804478</v>
      </c>
      <c r="I1071" s="229" t="e">
        <f>#REF!-G1071</f>
        <v>#REF!</v>
      </c>
      <c r="J1071" s="229">
        <f t="shared" ref="J1071:J1093" si="356">H1071-G1071</f>
        <v>23780</v>
      </c>
      <c r="K1071" s="229" t="e">
        <f>'102'!#REF!</f>
        <v>#REF!</v>
      </c>
      <c r="L1071" s="229" t="e">
        <f t="shared" ref="L1071:L1093" si="357">K1071-H1071</f>
        <v>#REF!</v>
      </c>
      <c r="M1071" s="229" t="e">
        <f>'102'!#REF!</f>
        <v>#REF!</v>
      </c>
      <c r="N1071" s="229" t="e">
        <f t="shared" ref="N1071:N1093" si="358">M1071-H1071</f>
        <v>#REF!</v>
      </c>
      <c r="O1071" s="229">
        <f>'102'!Z1854</f>
        <v>3879755</v>
      </c>
      <c r="P1071" s="229">
        <f t="shared" ref="P1071:P1093" si="359">O1071-H1071</f>
        <v>75277</v>
      </c>
      <c r="S1071" s="229" t="e">
        <f>'102'!#REF!</f>
        <v>#REF!</v>
      </c>
      <c r="T1071" s="229" t="e">
        <f>'102'!#REF!</f>
        <v>#REF!</v>
      </c>
      <c r="U1071" s="229" t="e">
        <f>'102'!#REF!</f>
        <v>#REF!</v>
      </c>
    </row>
    <row r="1072" spans="1:21" ht="12.75" customHeight="1" x14ac:dyDescent="0.2">
      <c r="A1072" s="5">
        <v>13011010</v>
      </c>
      <c r="B1072" s="555">
        <v>101</v>
      </c>
      <c r="C1072" s="80">
        <v>50130</v>
      </c>
      <c r="D1072" s="43" t="s">
        <v>37</v>
      </c>
      <c r="E1072" s="378">
        <v>45000</v>
      </c>
      <c r="F1072" s="378">
        <v>45000</v>
      </c>
      <c r="G1072" s="378">
        <v>45000</v>
      </c>
      <c r="H1072" s="378">
        <v>50000</v>
      </c>
      <c r="I1072" s="229" t="e">
        <f>#REF!-G1072</f>
        <v>#REF!</v>
      </c>
      <c r="J1072" s="229">
        <f t="shared" si="356"/>
        <v>5000</v>
      </c>
      <c r="K1072" s="378">
        <v>75000</v>
      </c>
      <c r="L1072" s="229">
        <f t="shared" si="357"/>
        <v>25000</v>
      </c>
      <c r="M1072" s="378">
        <v>75000</v>
      </c>
      <c r="N1072" s="229">
        <f t="shared" si="358"/>
        <v>25000</v>
      </c>
      <c r="O1072" s="378">
        <v>50000</v>
      </c>
      <c r="P1072" s="229">
        <f t="shared" si="359"/>
        <v>0</v>
      </c>
      <c r="S1072" s="378">
        <v>50000</v>
      </c>
      <c r="T1072" s="378">
        <v>50000</v>
      </c>
      <c r="U1072" s="378">
        <v>50000</v>
      </c>
    </row>
    <row r="1073" spans="1:21" ht="12.75" customHeight="1" x14ac:dyDescent="0.2">
      <c r="A1073" s="5">
        <v>13011010</v>
      </c>
      <c r="B1073" s="555">
        <v>100</v>
      </c>
      <c r="C1073" s="80">
        <v>50132</v>
      </c>
      <c r="D1073" s="43" t="s">
        <v>426</v>
      </c>
      <c r="E1073" s="378">
        <v>7500</v>
      </c>
      <c r="F1073" s="378">
        <v>7500</v>
      </c>
      <c r="G1073" s="378">
        <v>7500</v>
      </c>
      <c r="H1073" s="378">
        <v>11000</v>
      </c>
      <c r="I1073" s="229" t="e">
        <f>#REF!-G1073</f>
        <v>#REF!</v>
      </c>
      <c r="J1073" s="229">
        <f t="shared" si="356"/>
        <v>3500</v>
      </c>
      <c r="K1073" s="378">
        <v>14000</v>
      </c>
      <c r="L1073" s="229">
        <f t="shared" si="357"/>
        <v>3000</v>
      </c>
      <c r="M1073" s="378">
        <v>14000</v>
      </c>
      <c r="N1073" s="229">
        <f t="shared" si="358"/>
        <v>3000</v>
      </c>
      <c r="O1073" s="378">
        <v>14000</v>
      </c>
      <c r="P1073" s="229">
        <f t="shared" si="359"/>
        <v>3000</v>
      </c>
      <c r="S1073" s="378">
        <v>11000</v>
      </c>
      <c r="T1073" s="378">
        <v>11000</v>
      </c>
      <c r="U1073" s="378">
        <v>11000</v>
      </c>
    </row>
    <row r="1074" spans="1:21" ht="12.75" customHeight="1" x14ac:dyDescent="0.2">
      <c r="A1074" s="5">
        <v>13011010</v>
      </c>
      <c r="B1074" s="555">
        <v>300</v>
      </c>
      <c r="C1074" s="71">
        <v>53310</v>
      </c>
      <c r="D1074" s="43" t="s">
        <v>410</v>
      </c>
      <c r="E1074" s="378">
        <v>1200</v>
      </c>
      <c r="F1074" s="378">
        <v>1200</v>
      </c>
      <c r="G1074" s="378">
        <v>1200</v>
      </c>
      <c r="H1074" s="378">
        <v>1200</v>
      </c>
      <c r="I1074" s="229" t="e">
        <f>#REF!-G1074</f>
        <v>#REF!</v>
      </c>
      <c r="J1074" s="229">
        <f t="shared" si="356"/>
        <v>0</v>
      </c>
      <c r="K1074" s="378">
        <v>1200</v>
      </c>
      <c r="L1074" s="229">
        <f t="shared" si="357"/>
        <v>0</v>
      </c>
      <c r="M1074" s="378">
        <v>1200</v>
      </c>
      <c r="N1074" s="229">
        <f t="shared" si="358"/>
        <v>0</v>
      </c>
      <c r="O1074" s="378">
        <v>1200</v>
      </c>
      <c r="P1074" s="229">
        <f t="shared" si="359"/>
        <v>0</v>
      </c>
      <c r="S1074" s="378">
        <v>1200</v>
      </c>
      <c r="T1074" s="378">
        <v>1200</v>
      </c>
      <c r="U1074" s="378">
        <v>1200</v>
      </c>
    </row>
    <row r="1075" spans="1:21" ht="12.75" customHeight="1" x14ac:dyDescent="0.2">
      <c r="A1075" s="5">
        <v>13011010</v>
      </c>
      <c r="B1075" s="555">
        <v>300</v>
      </c>
      <c r="C1075" s="80">
        <v>53350</v>
      </c>
      <c r="D1075" s="43" t="s">
        <v>539</v>
      </c>
      <c r="E1075" s="378">
        <v>1300</v>
      </c>
      <c r="F1075" s="378">
        <v>1300</v>
      </c>
      <c r="G1075" s="378">
        <v>1300</v>
      </c>
      <c r="H1075" s="378">
        <v>1500</v>
      </c>
      <c r="I1075" s="229" t="e">
        <f>#REF!-G1075</f>
        <v>#REF!</v>
      </c>
      <c r="J1075" s="229">
        <f t="shared" si="356"/>
        <v>200</v>
      </c>
      <c r="K1075" s="378">
        <v>1500</v>
      </c>
      <c r="L1075" s="229">
        <f t="shared" si="357"/>
        <v>0</v>
      </c>
      <c r="M1075" s="378">
        <v>1500</v>
      </c>
      <c r="N1075" s="229">
        <f t="shared" si="358"/>
        <v>0</v>
      </c>
      <c r="O1075" s="378">
        <v>1500</v>
      </c>
      <c r="P1075" s="229">
        <f t="shared" si="359"/>
        <v>0</v>
      </c>
      <c r="S1075" s="378">
        <v>1500</v>
      </c>
      <c r="T1075" s="378">
        <v>1500</v>
      </c>
      <c r="U1075" s="378">
        <v>1500</v>
      </c>
    </row>
    <row r="1076" spans="1:21" ht="12.75" customHeight="1" x14ac:dyDescent="0.2">
      <c r="A1076" s="5">
        <v>13011010</v>
      </c>
      <c r="B1076" s="555">
        <v>400</v>
      </c>
      <c r="C1076" s="71">
        <v>54411</v>
      </c>
      <c r="D1076" s="43" t="s">
        <v>239</v>
      </c>
      <c r="E1076" s="378">
        <v>0</v>
      </c>
      <c r="F1076" s="378">
        <v>0</v>
      </c>
      <c r="G1076" s="378">
        <v>0</v>
      </c>
      <c r="H1076" s="378">
        <v>0</v>
      </c>
      <c r="I1076" s="229" t="e">
        <f>#REF!-G1076</f>
        <v>#REF!</v>
      </c>
      <c r="J1076" s="229">
        <f t="shared" si="356"/>
        <v>0</v>
      </c>
      <c r="K1076" s="378">
        <v>0</v>
      </c>
      <c r="L1076" s="229">
        <f t="shared" si="357"/>
        <v>0</v>
      </c>
      <c r="M1076" s="378">
        <v>0</v>
      </c>
      <c r="N1076" s="229">
        <f t="shared" si="358"/>
        <v>0</v>
      </c>
      <c r="O1076" s="378">
        <v>0</v>
      </c>
      <c r="P1076" s="229">
        <f t="shared" si="359"/>
        <v>0</v>
      </c>
      <c r="S1076" s="378">
        <v>0</v>
      </c>
      <c r="T1076" s="378">
        <v>0</v>
      </c>
      <c r="U1076" s="378">
        <v>0</v>
      </c>
    </row>
    <row r="1077" spans="1:21" ht="12.75" customHeight="1" x14ac:dyDescent="0.2">
      <c r="A1077" s="5">
        <v>13011010</v>
      </c>
      <c r="B1077" s="555">
        <v>400</v>
      </c>
      <c r="C1077" s="71">
        <v>54482</v>
      </c>
      <c r="D1077" s="43" t="s">
        <v>641</v>
      </c>
      <c r="E1077" s="378">
        <v>0</v>
      </c>
      <c r="F1077" s="378">
        <v>0</v>
      </c>
      <c r="G1077" s="378">
        <v>0</v>
      </c>
      <c r="H1077" s="378">
        <v>0</v>
      </c>
      <c r="I1077" s="229" t="e">
        <f>#REF!-G1077</f>
        <v>#REF!</v>
      </c>
      <c r="J1077" s="229">
        <f t="shared" si="356"/>
        <v>0</v>
      </c>
      <c r="K1077" s="378">
        <v>0</v>
      </c>
      <c r="L1077" s="229">
        <f t="shared" si="357"/>
        <v>0</v>
      </c>
      <c r="M1077" s="378">
        <v>0</v>
      </c>
      <c r="N1077" s="229">
        <f t="shared" si="358"/>
        <v>0</v>
      </c>
      <c r="O1077" s="378">
        <v>0</v>
      </c>
      <c r="P1077" s="229">
        <f t="shared" si="359"/>
        <v>0</v>
      </c>
      <c r="S1077" s="378">
        <v>0</v>
      </c>
      <c r="T1077" s="378">
        <v>0</v>
      </c>
      <c r="U1077" s="378">
        <v>0</v>
      </c>
    </row>
    <row r="1078" spans="1:21" ht="12.75" customHeight="1" x14ac:dyDescent="0.2">
      <c r="A1078" s="5">
        <v>13011010</v>
      </c>
      <c r="B1078" s="555">
        <v>500</v>
      </c>
      <c r="C1078" s="42">
        <v>55520</v>
      </c>
      <c r="D1078" s="43" t="s">
        <v>431</v>
      </c>
      <c r="E1078" s="378">
        <v>5000</v>
      </c>
      <c r="F1078" s="378">
        <v>5000</v>
      </c>
      <c r="G1078" s="378">
        <v>0</v>
      </c>
      <c r="H1078" s="378">
        <v>0</v>
      </c>
      <c r="I1078" s="229" t="e">
        <f>#REF!-G1078</f>
        <v>#REF!</v>
      </c>
      <c r="J1078" s="229">
        <f t="shared" si="356"/>
        <v>0</v>
      </c>
      <c r="K1078" s="378">
        <v>0</v>
      </c>
      <c r="L1078" s="229">
        <f t="shared" si="357"/>
        <v>0</v>
      </c>
      <c r="M1078" s="378">
        <v>0</v>
      </c>
      <c r="N1078" s="229">
        <f t="shared" si="358"/>
        <v>0</v>
      </c>
      <c r="O1078" s="378">
        <v>0</v>
      </c>
      <c r="P1078" s="229">
        <f t="shared" si="359"/>
        <v>0</v>
      </c>
      <c r="S1078" s="378">
        <v>0</v>
      </c>
      <c r="T1078" s="378">
        <v>0</v>
      </c>
      <c r="U1078" s="378">
        <v>0</v>
      </c>
    </row>
    <row r="1079" spans="1:21" ht="12.75" customHeight="1" x14ac:dyDescent="0.2">
      <c r="A1079" s="5">
        <v>13011010</v>
      </c>
      <c r="B1079" s="555">
        <v>500</v>
      </c>
      <c r="C1079" s="42">
        <v>55538</v>
      </c>
      <c r="D1079" s="43" t="s">
        <v>1083</v>
      </c>
      <c r="E1079" s="378">
        <v>0</v>
      </c>
      <c r="F1079" s="378">
        <v>0</v>
      </c>
      <c r="G1079" s="378">
        <v>0</v>
      </c>
      <c r="H1079" s="378">
        <v>0</v>
      </c>
      <c r="I1079" s="229" t="e">
        <f>#REF!-G1079</f>
        <v>#REF!</v>
      </c>
      <c r="J1079" s="229">
        <f t="shared" si="356"/>
        <v>0</v>
      </c>
      <c r="K1079" s="378">
        <v>0</v>
      </c>
      <c r="L1079" s="229">
        <f t="shared" si="357"/>
        <v>0</v>
      </c>
      <c r="M1079" s="378">
        <v>0</v>
      </c>
      <c r="N1079" s="229">
        <f t="shared" si="358"/>
        <v>0</v>
      </c>
      <c r="O1079" s="378">
        <v>0</v>
      </c>
      <c r="P1079" s="229">
        <f t="shared" si="359"/>
        <v>0</v>
      </c>
      <c r="S1079" s="378">
        <v>0</v>
      </c>
      <c r="T1079" s="378">
        <v>0</v>
      </c>
      <c r="U1079" s="378">
        <v>0</v>
      </c>
    </row>
    <row r="1080" spans="1:21" ht="12.75" customHeight="1" x14ac:dyDescent="0.2">
      <c r="A1080" s="5">
        <v>13011010</v>
      </c>
      <c r="B1080" s="555">
        <v>500</v>
      </c>
      <c r="C1080" s="42">
        <v>55538</v>
      </c>
      <c r="D1080" s="43" t="s">
        <v>528</v>
      </c>
      <c r="E1080" s="378">
        <v>11000</v>
      </c>
      <c r="F1080" s="378">
        <v>11000</v>
      </c>
      <c r="G1080" s="378">
        <v>11000</v>
      </c>
      <c r="H1080" s="378">
        <v>0</v>
      </c>
      <c r="I1080" s="229" t="e">
        <f>#REF!-G1080</f>
        <v>#REF!</v>
      </c>
      <c r="J1080" s="229">
        <f t="shared" si="356"/>
        <v>-11000</v>
      </c>
      <c r="K1080" s="378">
        <v>0</v>
      </c>
      <c r="L1080" s="229">
        <f t="shared" si="357"/>
        <v>0</v>
      </c>
      <c r="M1080" s="378">
        <v>0</v>
      </c>
      <c r="N1080" s="229">
        <f t="shared" si="358"/>
        <v>0</v>
      </c>
      <c r="O1080" s="378">
        <v>0</v>
      </c>
      <c r="P1080" s="229">
        <f t="shared" si="359"/>
        <v>0</v>
      </c>
      <c r="S1080" s="378">
        <v>0</v>
      </c>
      <c r="T1080" s="378">
        <v>0</v>
      </c>
      <c r="U1080" s="378">
        <v>0</v>
      </c>
    </row>
    <row r="1081" spans="1:21" ht="12.75" customHeight="1" x14ac:dyDescent="0.2">
      <c r="A1081" s="5">
        <v>13011010</v>
      </c>
      <c r="B1081" s="555">
        <v>500</v>
      </c>
      <c r="C1081" s="42">
        <v>55560</v>
      </c>
      <c r="D1081" s="43" t="s">
        <v>443</v>
      </c>
      <c r="E1081" s="378">
        <v>0</v>
      </c>
      <c r="F1081" s="378">
        <v>0</v>
      </c>
      <c r="G1081" s="378">
        <v>0</v>
      </c>
      <c r="H1081" s="378">
        <v>0</v>
      </c>
      <c r="I1081" s="229" t="e">
        <f>#REF!-G1081</f>
        <v>#REF!</v>
      </c>
      <c r="J1081" s="229">
        <f t="shared" si="356"/>
        <v>0</v>
      </c>
      <c r="K1081" s="378">
        <v>0</v>
      </c>
      <c r="L1081" s="229">
        <f t="shared" si="357"/>
        <v>0</v>
      </c>
      <c r="M1081" s="378">
        <v>0</v>
      </c>
      <c r="N1081" s="229">
        <f t="shared" si="358"/>
        <v>0</v>
      </c>
      <c r="O1081" s="378">
        <v>0</v>
      </c>
      <c r="P1081" s="229">
        <f t="shared" si="359"/>
        <v>0</v>
      </c>
      <c r="S1081" s="378">
        <v>0</v>
      </c>
      <c r="T1081" s="378">
        <v>0</v>
      </c>
      <c r="U1081" s="378">
        <v>0</v>
      </c>
    </row>
    <row r="1082" spans="1:21" ht="12.75" customHeight="1" x14ac:dyDescent="0.2">
      <c r="A1082" s="5">
        <v>13011010</v>
      </c>
      <c r="B1082" s="555">
        <v>500</v>
      </c>
      <c r="C1082" s="71">
        <v>55574</v>
      </c>
      <c r="D1082" s="43" t="s">
        <v>580</v>
      </c>
      <c r="E1082" s="378">
        <v>9000</v>
      </c>
      <c r="F1082" s="378">
        <v>9000</v>
      </c>
      <c r="G1082" s="378">
        <v>9000</v>
      </c>
      <c r="H1082" s="378">
        <v>9000</v>
      </c>
      <c r="I1082" s="229" t="e">
        <f>#REF!-G1082</f>
        <v>#REF!</v>
      </c>
      <c r="J1082" s="229">
        <f t="shared" si="356"/>
        <v>0</v>
      </c>
      <c r="K1082" s="378">
        <v>9000</v>
      </c>
      <c r="L1082" s="229">
        <f t="shared" si="357"/>
        <v>0</v>
      </c>
      <c r="M1082" s="378">
        <v>2000</v>
      </c>
      <c r="N1082" s="229">
        <f t="shared" si="358"/>
        <v>-7000</v>
      </c>
      <c r="O1082" s="378">
        <v>4000</v>
      </c>
      <c r="P1082" s="229">
        <f t="shared" si="359"/>
        <v>-5000</v>
      </c>
      <c r="S1082" s="378">
        <v>9000</v>
      </c>
      <c r="T1082" s="378">
        <v>9000</v>
      </c>
      <c r="U1082" s="378">
        <v>9000</v>
      </c>
    </row>
    <row r="1083" spans="1:21" ht="12.75" customHeight="1" x14ac:dyDescent="0.2">
      <c r="A1083" s="5">
        <v>13011010</v>
      </c>
      <c r="B1083" s="555">
        <v>500</v>
      </c>
      <c r="C1083" s="71">
        <v>55586</v>
      </c>
      <c r="D1083" s="43" t="s">
        <v>501</v>
      </c>
      <c r="E1083" s="378">
        <v>200</v>
      </c>
      <c r="F1083" s="378">
        <v>200</v>
      </c>
      <c r="G1083" s="378">
        <v>200</v>
      </c>
      <c r="H1083" s="378">
        <v>200</v>
      </c>
      <c r="I1083" s="229" t="e">
        <f>#REF!-G1083</f>
        <v>#REF!</v>
      </c>
      <c r="J1083" s="229">
        <f t="shared" si="356"/>
        <v>0</v>
      </c>
      <c r="K1083" s="378">
        <v>200</v>
      </c>
      <c r="L1083" s="229">
        <f t="shared" si="357"/>
        <v>0</v>
      </c>
      <c r="M1083" s="378">
        <v>200</v>
      </c>
      <c r="N1083" s="229">
        <f t="shared" si="358"/>
        <v>0</v>
      </c>
      <c r="O1083" s="378">
        <v>200</v>
      </c>
      <c r="P1083" s="229">
        <f t="shared" si="359"/>
        <v>0</v>
      </c>
      <c r="S1083" s="378">
        <v>200</v>
      </c>
      <c r="T1083" s="378">
        <v>200</v>
      </c>
      <c r="U1083" s="378">
        <v>200</v>
      </c>
    </row>
    <row r="1084" spans="1:21" ht="12.75" customHeight="1" x14ac:dyDescent="0.2">
      <c r="A1084" s="5">
        <v>13011010</v>
      </c>
      <c r="B1084" s="555">
        <v>500</v>
      </c>
      <c r="C1084" s="71">
        <v>55594</v>
      </c>
      <c r="D1084" s="43" t="s">
        <v>524</v>
      </c>
      <c r="E1084" s="378">
        <v>21200</v>
      </c>
      <c r="F1084" s="378">
        <v>21200</v>
      </c>
      <c r="G1084" s="378">
        <v>21200</v>
      </c>
      <c r="H1084" s="378">
        <v>21200</v>
      </c>
      <c r="I1084" s="229" t="e">
        <f>#REF!-G1084</f>
        <v>#REF!</v>
      </c>
      <c r="J1084" s="229">
        <f t="shared" si="356"/>
        <v>0</v>
      </c>
      <c r="K1084" s="378">
        <v>21200</v>
      </c>
      <c r="L1084" s="229">
        <f t="shared" si="357"/>
        <v>0</v>
      </c>
      <c r="M1084" s="378">
        <v>14000</v>
      </c>
      <c r="N1084" s="229">
        <f t="shared" si="358"/>
        <v>-7200</v>
      </c>
      <c r="O1084" s="378">
        <v>21200</v>
      </c>
      <c r="P1084" s="229">
        <f t="shared" si="359"/>
        <v>0</v>
      </c>
      <c r="S1084" s="378">
        <v>21200</v>
      </c>
      <c r="T1084" s="378">
        <v>21200</v>
      </c>
      <c r="U1084" s="378">
        <v>21200</v>
      </c>
    </row>
    <row r="1085" spans="1:21" ht="12.75" customHeight="1" x14ac:dyDescent="0.2">
      <c r="A1085" s="5">
        <v>13011010</v>
      </c>
      <c r="B1085" s="555">
        <v>600</v>
      </c>
      <c r="C1085" s="71">
        <v>56610</v>
      </c>
      <c r="D1085" s="43" t="s">
        <v>297</v>
      </c>
      <c r="E1085" s="378"/>
      <c r="F1085" s="378"/>
      <c r="G1085" s="378"/>
      <c r="H1085" s="378"/>
      <c r="I1085" s="229" t="e">
        <f>#REF!-G1085</f>
        <v>#REF!</v>
      </c>
      <c r="J1085" s="229">
        <f t="shared" si="356"/>
        <v>0</v>
      </c>
      <c r="K1085" s="378"/>
      <c r="L1085" s="229">
        <f t="shared" si="357"/>
        <v>0</v>
      </c>
      <c r="M1085" s="378"/>
      <c r="N1085" s="229">
        <f t="shared" si="358"/>
        <v>0</v>
      </c>
      <c r="O1085" s="378"/>
      <c r="P1085" s="229">
        <f t="shared" si="359"/>
        <v>0</v>
      </c>
      <c r="S1085" s="378"/>
      <c r="T1085" s="378"/>
      <c r="U1085" s="378"/>
    </row>
    <row r="1086" spans="1:21" ht="12.75" customHeight="1" x14ac:dyDescent="0.2">
      <c r="A1086" s="5">
        <v>13011010</v>
      </c>
      <c r="B1086" s="555">
        <v>600</v>
      </c>
      <c r="C1086" s="42">
        <v>56615</v>
      </c>
      <c r="D1086" s="43" t="s">
        <v>26</v>
      </c>
      <c r="E1086" s="378">
        <v>5000</v>
      </c>
      <c r="F1086" s="378">
        <v>5000</v>
      </c>
      <c r="G1086" s="378">
        <v>0</v>
      </c>
      <c r="H1086" s="378">
        <v>0</v>
      </c>
      <c r="I1086" s="229" t="e">
        <f>#REF!-G1086</f>
        <v>#REF!</v>
      </c>
      <c r="J1086" s="229">
        <f t="shared" si="356"/>
        <v>0</v>
      </c>
      <c r="K1086" s="378">
        <v>0</v>
      </c>
      <c r="L1086" s="229">
        <f t="shared" si="357"/>
        <v>0</v>
      </c>
      <c r="M1086" s="378">
        <v>0</v>
      </c>
      <c r="N1086" s="229">
        <f t="shared" si="358"/>
        <v>0</v>
      </c>
      <c r="O1086" s="378">
        <v>0</v>
      </c>
      <c r="P1086" s="229">
        <f t="shared" si="359"/>
        <v>0</v>
      </c>
      <c r="S1086" s="378">
        <v>0</v>
      </c>
      <c r="T1086" s="378">
        <v>0</v>
      </c>
      <c r="U1086" s="378">
        <v>0</v>
      </c>
    </row>
    <row r="1087" spans="1:21" ht="12.75" customHeight="1" x14ac:dyDescent="0.2">
      <c r="A1087" s="5">
        <v>13011010</v>
      </c>
      <c r="B1087" s="555">
        <v>600</v>
      </c>
      <c r="C1087" s="71">
        <v>56623</v>
      </c>
      <c r="D1087" s="43" t="s">
        <v>433</v>
      </c>
      <c r="E1087" s="378">
        <v>5000</v>
      </c>
      <c r="F1087" s="378">
        <v>5000</v>
      </c>
      <c r="G1087" s="378">
        <v>5000</v>
      </c>
      <c r="H1087" s="378">
        <v>5000</v>
      </c>
      <c r="I1087" s="229" t="e">
        <f>#REF!-G1087</f>
        <v>#REF!</v>
      </c>
      <c r="J1087" s="229">
        <f t="shared" si="356"/>
        <v>0</v>
      </c>
      <c r="K1087" s="378">
        <v>5000</v>
      </c>
      <c r="L1087" s="229">
        <f t="shared" si="357"/>
        <v>0</v>
      </c>
      <c r="M1087" s="378">
        <v>5000</v>
      </c>
      <c r="N1087" s="229">
        <f t="shared" si="358"/>
        <v>0</v>
      </c>
      <c r="O1087" s="378">
        <v>5000</v>
      </c>
      <c r="P1087" s="229">
        <f t="shared" si="359"/>
        <v>0</v>
      </c>
      <c r="S1087" s="378">
        <v>5000</v>
      </c>
      <c r="T1087" s="378">
        <v>5000</v>
      </c>
      <c r="U1087" s="378">
        <v>5000</v>
      </c>
    </row>
    <row r="1088" spans="1:21" ht="12.75" customHeight="1" x14ac:dyDescent="0.2">
      <c r="A1088" s="5">
        <v>13011010</v>
      </c>
      <c r="B1088" s="555">
        <v>600</v>
      </c>
      <c r="C1088" s="42">
        <v>56655</v>
      </c>
      <c r="D1088" s="43" t="s">
        <v>264</v>
      </c>
      <c r="E1088" s="378">
        <v>2625</v>
      </c>
      <c r="F1088" s="378">
        <v>2625</v>
      </c>
      <c r="G1088" s="378">
        <v>2625</v>
      </c>
      <c r="H1088" s="378">
        <v>2625</v>
      </c>
      <c r="I1088" s="229" t="e">
        <f>#REF!-G1088</f>
        <v>#REF!</v>
      </c>
      <c r="J1088" s="229">
        <f t="shared" si="356"/>
        <v>0</v>
      </c>
      <c r="K1088" s="378">
        <v>2625</v>
      </c>
      <c r="L1088" s="229">
        <f t="shared" si="357"/>
        <v>0</v>
      </c>
      <c r="M1088" s="378">
        <v>2625</v>
      </c>
      <c r="N1088" s="229">
        <f t="shared" si="358"/>
        <v>0</v>
      </c>
      <c r="O1088" s="378">
        <v>2625</v>
      </c>
      <c r="P1088" s="229">
        <f t="shared" si="359"/>
        <v>0</v>
      </c>
      <c r="S1088" s="378">
        <v>2625</v>
      </c>
      <c r="T1088" s="378">
        <v>2625</v>
      </c>
      <c r="U1088" s="378">
        <v>2625</v>
      </c>
    </row>
    <row r="1089" spans="1:21" ht="12.75" customHeight="1" x14ac:dyDescent="0.2">
      <c r="A1089" s="5">
        <v>13011010</v>
      </c>
      <c r="B1089" s="555">
        <v>600</v>
      </c>
      <c r="C1089" s="71">
        <v>56656</v>
      </c>
      <c r="D1089" s="43" t="s">
        <v>434</v>
      </c>
      <c r="E1089" s="378">
        <v>1500</v>
      </c>
      <c r="F1089" s="378">
        <v>1500</v>
      </c>
      <c r="G1089" s="378">
        <v>1500</v>
      </c>
      <c r="H1089" s="378">
        <v>1500</v>
      </c>
      <c r="I1089" s="229" t="e">
        <f>#REF!-G1089</f>
        <v>#REF!</v>
      </c>
      <c r="J1089" s="229">
        <f t="shared" si="356"/>
        <v>0</v>
      </c>
      <c r="K1089" s="378">
        <v>1500</v>
      </c>
      <c r="L1089" s="229">
        <f t="shared" si="357"/>
        <v>0</v>
      </c>
      <c r="M1089" s="378">
        <v>1500</v>
      </c>
      <c r="N1089" s="229">
        <f t="shared" si="358"/>
        <v>0</v>
      </c>
      <c r="O1089" s="378">
        <v>1500</v>
      </c>
      <c r="P1089" s="229">
        <f t="shared" si="359"/>
        <v>0</v>
      </c>
      <c r="S1089" s="378">
        <v>1500</v>
      </c>
      <c r="T1089" s="378">
        <v>1500</v>
      </c>
      <c r="U1089" s="378">
        <v>1500</v>
      </c>
    </row>
    <row r="1090" spans="1:21" ht="12.75" customHeight="1" x14ac:dyDescent="0.2">
      <c r="A1090" s="5">
        <v>13011010</v>
      </c>
      <c r="B1090" s="555">
        <v>600</v>
      </c>
      <c r="C1090" s="42">
        <v>56662</v>
      </c>
      <c r="D1090" s="43" t="s">
        <v>541</v>
      </c>
      <c r="E1090" s="378">
        <v>1000</v>
      </c>
      <c r="F1090" s="378">
        <v>1000</v>
      </c>
      <c r="G1090" s="378">
        <v>1000</v>
      </c>
      <c r="H1090" s="378">
        <v>1000</v>
      </c>
      <c r="I1090" s="229" t="e">
        <f>#REF!-G1090</f>
        <v>#REF!</v>
      </c>
      <c r="J1090" s="229">
        <f t="shared" si="356"/>
        <v>0</v>
      </c>
      <c r="K1090" s="378">
        <v>1000</v>
      </c>
      <c r="L1090" s="229">
        <f t="shared" si="357"/>
        <v>0</v>
      </c>
      <c r="M1090" s="378">
        <v>1000</v>
      </c>
      <c r="N1090" s="229">
        <f t="shared" si="358"/>
        <v>0</v>
      </c>
      <c r="O1090" s="378">
        <v>1000</v>
      </c>
      <c r="P1090" s="229">
        <f t="shared" si="359"/>
        <v>0</v>
      </c>
      <c r="S1090" s="378">
        <v>1000</v>
      </c>
      <c r="T1090" s="378">
        <v>1000</v>
      </c>
      <c r="U1090" s="378">
        <v>1000</v>
      </c>
    </row>
    <row r="1091" spans="1:21" ht="12.75" customHeight="1" x14ac:dyDescent="0.2">
      <c r="A1091" s="5">
        <v>13011010</v>
      </c>
      <c r="B1091" s="555">
        <v>600</v>
      </c>
      <c r="C1091" s="42">
        <v>56694</v>
      </c>
      <c r="D1091" s="43" t="s">
        <v>376</v>
      </c>
      <c r="E1091" s="378">
        <v>91998</v>
      </c>
      <c r="F1091" s="378">
        <v>91998</v>
      </c>
      <c r="G1091" s="378">
        <v>92000</v>
      </c>
      <c r="H1091" s="378">
        <v>70250</v>
      </c>
      <c r="I1091" s="229" t="e">
        <f>#REF!-G1091</f>
        <v>#REF!</v>
      </c>
      <c r="J1091" s="229">
        <f t="shared" si="356"/>
        <v>-21750</v>
      </c>
      <c r="K1091" s="378">
        <v>91012</v>
      </c>
      <c r="L1091" s="229">
        <f t="shared" si="357"/>
        <v>20762</v>
      </c>
      <c r="M1091" s="378">
        <v>91012</v>
      </c>
      <c r="N1091" s="229">
        <f t="shared" si="358"/>
        <v>20762</v>
      </c>
      <c r="O1091" s="378">
        <v>81012</v>
      </c>
      <c r="P1091" s="229">
        <f t="shared" si="359"/>
        <v>10762</v>
      </c>
      <c r="S1091" s="378">
        <v>70250</v>
      </c>
      <c r="T1091" s="378">
        <v>70250</v>
      </c>
      <c r="U1091" s="378">
        <v>70250</v>
      </c>
    </row>
    <row r="1092" spans="1:21" ht="12.75" customHeight="1" x14ac:dyDescent="0.2">
      <c r="A1092" s="5">
        <v>13011010</v>
      </c>
      <c r="B1092" s="154">
        <v>600</v>
      </c>
      <c r="C1092" s="42">
        <v>56695</v>
      </c>
      <c r="D1092" s="45" t="s">
        <v>298</v>
      </c>
      <c r="E1092" s="496">
        <v>12000</v>
      </c>
      <c r="F1092" s="496">
        <v>12000</v>
      </c>
      <c r="G1092" s="496">
        <v>12000</v>
      </c>
      <c r="H1092" s="496">
        <v>83054</v>
      </c>
      <c r="I1092" s="497" t="e">
        <f>#REF!-G1092</f>
        <v>#REF!</v>
      </c>
      <c r="J1092" s="497">
        <f t="shared" si="356"/>
        <v>71054</v>
      </c>
      <c r="K1092" s="496">
        <v>83054</v>
      </c>
      <c r="L1092" s="497">
        <f t="shared" si="357"/>
        <v>0</v>
      </c>
      <c r="M1092" s="496">
        <v>83054</v>
      </c>
      <c r="N1092" s="497">
        <f t="shared" si="358"/>
        <v>0</v>
      </c>
      <c r="O1092" s="496">
        <v>50000</v>
      </c>
      <c r="P1092" s="497">
        <f t="shared" si="359"/>
        <v>-33054</v>
      </c>
      <c r="Q1092" s="497"/>
      <c r="R1092" s="497"/>
      <c r="S1092" s="496">
        <v>83054</v>
      </c>
      <c r="T1092" s="496">
        <v>83054</v>
      </c>
      <c r="U1092" s="496">
        <v>83054</v>
      </c>
    </row>
    <row r="1093" spans="1:21" ht="12.75" customHeight="1" x14ac:dyDescent="0.2">
      <c r="C1093" s="42"/>
      <c r="D1093" s="43"/>
      <c r="E1093" s="378">
        <f t="shared" ref="E1093" si="360">SUM(E1071:E1092)</f>
        <v>3923735</v>
      </c>
      <c r="F1093" s="378">
        <f>SUM(F1071:F1092)</f>
        <v>3821008</v>
      </c>
      <c r="G1093" s="378">
        <f>SUM(G1071:G1092)</f>
        <v>3991223</v>
      </c>
      <c r="H1093" s="378">
        <f>SUM(H1071:H1092)</f>
        <v>4062007</v>
      </c>
      <c r="I1093" s="229" t="e">
        <f>#REF!-G1093</f>
        <v>#REF!</v>
      </c>
      <c r="J1093" s="229">
        <f t="shared" si="356"/>
        <v>70784</v>
      </c>
      <c r="K1093" s="378" t="e">
        <f>SUM(K1071:K1092)</f>
        <v>#REF!</v>
      </c>
      <c r="L1093" s="229" t="e">
        <f t="shared" si="357"/>
        <v>#REF!</v>
      </c>
      <c r="M1093" s="378" t="e">
        <f>SUM(M1071:M1092)</f>
        <v>#REF!</v>
      </c>
      <c r="N1093" s="229" t="e">
        <f t="shared" si="358"/>
        <v>#REF!</v>
      </c>
      <c r="O1093" s="378">
        <f>SUM(O1071:O1092)</f>
        <v>4112992</v>
      </c>
      <c r="P1093" s="229">
        <f t="shared" si="359"/>
        <v>50985</v>
      </c>
      <c r="S1093" s="378" t="e">
        <f>SUM(S1071:S1092)</f>
        <v>#REF!</v>
      </c>
      <c r="T1093" s="378" t="e">
        <f>SUM(T1071:T1092)</f>
        <v>#REF!</v>
      </c>
      <c r="U1093" s="378" t="e">
        <f>SUM(U1071:U1092)</f>
        <v>#REF!</v>
      </c>
    </row>
    <row r="1094" spans="1:21" ht="12.75" customHeight="1" x14ac:dyDescent="0.2">
      <c r="E1094" s="378"/>
      <c r="F1094" s="378"/>
      <c r="G1094" s="378"/>
      <c r="H1094" s="378"/>
      <c r="K1094" s="378"/>
      <c r="M1094" s="378"/>
      <c r="O1094" s="378"/>
      <c r="S1094" s="378"/>
      <c r="T1094" s="378"/>
      <c r="U1094" s="378"/>
    </row>
    <row r="1095" spans="1:21" ht="12.75" customHeight="1" x14ac:dyDescent="0.2">
      <c r="C1095" s="41" t="s">
        <v>315</v>
      </c>
      <c r="E1095" s="378"/>
      <c r="F1095" s="378"/>
      <c r="G1095" s="378"/>
      <c r="H1095" s="378"/>
      <c r="K1095" s="378"/>
      <c r="M1095" s="378"/>
      <c r="O1095" s="378"/>
      <c r="S1095" s="378"/>
      <c r="T1095" s="378"/>
      <c r="U1095" s="378"/>
    </row>
    <row r="1096" spans="1:21" ht="12.75" customHeight="1" x14ac:dyDescent="0.2">
      <c r="C1096" s="50" t="s">
        <v>316</v>
      </c>
      <c r="E1096" s="378"/>
      <c r="F1096" s="378"/>
      <c r="G1096" s="378"/>
      <c r="H1096" s="378"/>
      <c r="K1096" s="378"/>
      <c r="M1096" s="378"/>
      <c r="O1096" s="378"/>
      <c r="S1096" s="378"/>
      <c r="T1096" s="378"/>
      <c r="U1096" s="378"/>
    </row>
    <row r="1097" spans="1:21" ht="12.75" customHeight="1" x14ac:dyDescent="0.2">
      <c r="B1097" s="555">
        <v>100</v>
      </c>
      <c r="C1097" s="51" t="s">
        <v>317</v>
      </c>
      <c r="D1097" s="52" t="s">
        <v>339</v>
      </c>
      <c r="E1097" s="229">
        <f t="shared" ref="E1097:G1103" si="361">SUMIF($B$1071:$B$1093,$B1097,E$1071:E$1093)</f>
        <v>3710712</v>
      </c>
      <c r="F1097" s="229">
        <f t="shared" si="361"/>
        <v>3607985</v>
      </c>
      <c r="G1097" s="229">
        <f t="shared" si="361"/>
        <v>3788198</v>
      </c>
      <c r="H1097" s="229">
        <f t="shared" ref="H1097:H1103" si="362">SUMIF($B$1071:$B$1093,$B1097,H$1071:H$1093)</f>
        <v>3815478</v>
      </c>
      <c r="I1097" s="229" t="e">
        <f>#REF!-G1097</f>
        <v>#REF!</v>
      </c>
      <c r="J1097" s="229">
        <f t="shared" ref="J1097:J1104" si="363">H1097-G1097</f>
        <v>27280</v>
      </c>
      <c r="K1097" s="229" t="e">
        <f t="shared" ref="K1097:U1103" si="364">SUMIF($B$1071:$B$1093,$B1097,K$1071:K$1093)</f>
        <v>#REF!</v>
      </c>
      <c r="L1097" s="229" t="e">
        <f t="shared" ref="L1097:L1104" si="365">K1097-H1097</f>
        <v>#REF!</v>
      </c>
      <c r="M1097" s="229" t="e">
        <f t="shared" si="364"/>
        <v>#REF!</v>
      </c>
      <c r="N1097" s="229" t="e">
        <f t="shared" ref="N1097:N1104" si="366">M1097-H1097</f>
        <v>#REF!</v>
      </c>
      <c r="O1097" s="229">
        <f t="shared" si="364"/>
        <v>3893755</v>
      </c>
      <c r="P1097" s="229">
        <f t="shared" ref="P1097:P1104" si="367">O1097-H1097</f>
        <v>78277</v>
      </c>
      <c r="S1097" s="229" t="e">
        <f t="shared" si="364"/>
        <v>#REF!</v>
      </c>
      <c r="T1097" s="229" t="e">
        <f t="shared" si="364"/>
        <v>#REF!</v>
      </c>
      <c r="U1097" s="229" t="e">
        <f t="shared" si="364"/>
        <v>#REF!</v>
      </c>
    </row>
    <row r="1098" spans="1:21" ht="12.75" customHeight="1" x14ac:dyDescent="0.2">
      <c r="B1098" s="555">
        <v>101</v>
      </c>
      <c r="C1098" s="51">
        <v>50130</v>
      </c>
      <c r="D1098" s="52" t="s">
        <v>37</v>
      </c>
      <c r="E1098" s="229">
        <f t="shared" si="361"/>
        <v>45000</v>
      </c>
      <c r="F1098" s="229">
        <f t="shared" si="361"/>
        <v>45000</v>
      </c>
      <c r="G1098" s="229">
        <f t="shared" si="361"/>
        <v>45000</v>
      </c>
      <c r="H1098" s="229">
        <f t="shared" si="362"/>
        <v>50000</v>
      </c>
      <c r="I1098" s="229" t="e">
        <f>#REF!-G1098</f>
        <v>#REF!</v>
      </c>
      <c r="J1098" s="229">
        <f t="shared" si="363"/>
        <v>5000</v>
      </c>
      <c r="K1098" s="229">
        <f t="shared" si="364"/>
        <v>75000</v>
      </c>
      <c r="L1098" s="229">
        <f t="shared" si="365"/>
        <v>25000</v>
      </c>
      <c r="M1098" s="229">
        <f t="shared" si="364"/>
        <v>75000</v>
      </c>
      <c r="N1098" s="229">
        <f t="shared" si="366"/>
        <v>25000</v>
      </c>
      <c r="O1098" s="229">
        <f t="shared" si="364"/>
        <v>50000</v>
      </c>
      <c r="P1098" s="229">
        <f t="shared" si="367"/>
        <v>0</v>
      </c>
      <c r="S1098" s="229">
        <f t="shared" si="364"/>
        <v>50000</v>
      </c>
      <c r="T1098" s="229">
        <f t="shared" si="364"/>
        <v>50000</v>
      </c>
      <c r="U1098" s="229">
        <f t="shared" si="364"/>
        <v>50000</v>
      </c>
    </row>
    <row r="1099" spans="1:21" ht="12.75" customHeight="1" x14ac:dyDescent="0.2">
      <c r="B1099" s="555">
        <v>200</v>
      </c>
      <c r="C1099" s="51">
        <v>52000</v>
      </c>
      <c r="D1099" s="52" t="s">
        <v>373</v>
      </c>
      <c r="E1099" s="229">
        <f t="shared" si="361"/>
        <v>0</v>
      </c>
      <c r="F1099" s="229">
        <f t="shared" si="361"/>
        <v>0</v>
      </c>
      <c r="G1099" s="229">
        <f t="shared" si="361"/>
        <v>0</v>
      </c>
      <c r="H1099" s="229">
        <f t="shared" si="362"/>
        <v>0</v>
      </c>
      <c r="I1099" s="229" t="e">
        <f>#REF!-G1099</f>
        <v>#REF!</v>
      </c>
      <c r="J1099" s="229">
        <f t="shared" si="363"/>
        <v>0</v>
      </c>
      <c r="K1099" s="229">
        <f t="shared" si="364"/>
        <v>0</v>
      </c>
      <c r="L1099" s="229">
        <f t="shared" si="365"/>
        <v>0</v>
      </c>
      <c r="M1099" s="229">
        <f t="shared" si="364"/>
        <v>0</v>
      </c>
      <c r="N1099" s="229">
        <f t="shared" si="366"/>
        <v>0</v>
      </c>
      <c r="O1099" s="229">
        <f t="shared" si="364"/>
        <v>0</v>
      </c>
      <c r="P1099" s="229">
        <f t="shared" si="367"/>
        <v>0</v>
      </c>
      <c r="S1099" s="229">
        <f t="shared" si="364"/>
        <v>0</v>
      </c>
      <c r="T1099" s="229">
        <f t="shared" si="364"/>
        <v>0</v>
      </c>
      <c r="U1099" s="229">
        <f t="shared" si="364"/>
        <v>0</v>
      </c>
    </row>
    <row r="1100" spans="1:21" ht="12.75" customHeight="1" x14ac:dyDescent="0.2">
      <c r="B1100" s="555">
        <v>300</v>
      </c>
      <c r="C1100" s="51" t="s">
        <v>86</v>
      </c>
      <c r="D1100" s="52" t="s">
        <v>521</v>
      </c>
      <c r="E1100" s="229">
        <f t="shared" si="361"/>
        <v>2500</v>
      </c>
      <c r="F1100" s="229">
        <f t="shared" si="361"/>
        <v>2500</v>
      </c>
      <c r="G1100" s="229">
        <f t="shared" si="361"/>
        <v>2500</v>
      </c>
      <c r="H1100" s="229">
        <f t="shared" si="362"/>
        <v>2700</v>
      </c>
      <c r="I1100" s="229" t="e">
        <f>#REF!-G1100</f>
        <v>#REF!</v>
      </c>
      <c r="J1100" s="229">
        <f t="shared" si="363"/>
        <v>200</v>
      </c>
      <c r="K1100" s="229">
        <f t="shared" si="364"/>
        <v>2700</v>
      </c>
      <c r="L1100" s="229">
        <f t="shared" si="365"/>
        <v>0</v>
      </c>
      <c r="M1100" s="229">
        <f t="shared" si="364"/>
        <v>2700</v>
      </c>
      <c r="N1100" s="229">
        <f t="shared" si="366"/>
        <v>0</v>
      </c>
      <c r="O1100" s="229">
        <f t="shared" si="364"/>
        <v>2700</v>
      </c>
      <c r="P1100" s="229">
        <f t="shared" si="367"/>
        <v>0</v>
      </c>
      <c r="S1100" s="229">
        <f t="shared" si="364"/>
        <v>2700</v>
      </c>
      <c r="T1100" s="229">
        <f t="shared" si="364"/>
        <v>2700</v>
      </c>
      <c r="U1100" s="229">
        <f t="shared" si="364"/>
        <v>2700</v>
      </c>
    </row>
    <row r="1101" spans="1:21" ht="12.75" customHeight="1" x14ac:dyDescent="0.2">
      <c r="B1101" s="555">
        <v>400</v>
      </c>
      <c r="C1101" s="51" t="s">
        <v>574</v>
      </c>
      <c r="D1101" s="52" t="s">
        <v>239</v>
      </c>
      <c r="E1101" s="229">
        <f t="shared" si="361"/>
        <v>0</v>
      </c>
      <c r="F1101" s="229">
        <f t="shared" si="361"/>
        <v>0</v>
      </c>
      <c r="G1101" s="229">
        <f t="shared" si="361"/>
        <v>0</v>
      </c>
      <c r="H1101" s="229">
        <f t="shared" si="362"/>
        <v>0</v>
      </c>
      <c r="I1101" s="229" t="e">
        <f>#REF!-G1101</f>
        <v>#REF!</v>
      </c>
      <c r="J1101" s="229">
        <f t="shared" si="363"/>
        <v>0</v>
      </c>
      <c r="K1101" s="229">
        <f t="shared" si="364"/>
        <v>0</v>
      </c>
      <c r="L1101" s="229">
        <f t="shared" si="365"/>
        <v>0</v>
      </c>
      <c r="M1101" s="229">
        <f t="shared" si="364"/>
        <v>0</v>
      </c>
      <c r="N1101" s="229">
        <f t="shared" si="366"/>
        <v>0</v>
      </c>
      <c r="O1101" s="229">
        <f t="shared" si="364"/>
        <v>0</v>
      </c>
      <c r="P1101" s="229">
        <f t="shared" si="367"/>
        <v>0</v>
      </c>
      <c r="S1101" s="229">
        <f t="shared" si="364"/>
        <v>0</v>
      </c>
      <c r="T1101" s="229">
        <f t="shared" si="364"/>
        <v>0</v>
      </c>
      <c r="U1101" s="229">
        <f t="shared" si="364"/>
        <v>0</v>
      </c>
    </row>
    <row r="1102" spans="1:21" ht="12.75" customHeight="1" x14ac:dyDescent="0.2">
      <c r="B1102" s="555">
        <v>500</v>
      </c>
      <c r="C1102" s="51" t="s">
        <v>132</v>
      </c>
      <c r="D1102" s="52" t="s">
        <v>340</v>
      </c>
      <c r="E1102" s="229">
        <f t="shared" si="361"/>
        <v>46400</v>
      </c>
      <c r="F1102" s="229">
        <f t="shared" si="361"/>
        <v>46400</v>
      </c>
      <c r="G1102" s="229">
        <f t="shared" si="361"/>
        <v>41400</v>
      </c>
      <c r="H1102" s="229">
        <f t="shared" si="362"/>
        <v>30400</v>
      </c>
      <c r="I1102" s="229" t="e">
        <f>#REF!-G1102</f>
        <v>#REF!</v>
      </c>
      <c r="J1102" s="229">
        <f t="shared" si="363"/>
        <v>-11000</v>
      </c>
      <c r="K1102" s="229">
        <f t="shared" si="364"/>
        <v>30400</v>
      </c>
      <c r="L1102" s="229">
        <f t="shared" si="365"/>
        <v>0</v>
      </c>
      <c r="M1102" s="229">
        <f t="shared" si="364"/>
        <v>16200</v>
      </c>
      <c r="N1102" s="229">
        <f t="shared" si="366"/>
        <v>-14200</v>
      </c>
      <c r="O1102" s="229">
        <f t="shared" si="364"/>
        <v>25400</v>
      </c>
      <c r="P1102" s="229">
        <f t="shared" si="367"/>
        <v>-5000</v>
      </c>
      <c r="S1102" s="229">
        <f t="shared" si="364"/>
        <v>30400</v>
      </c>
      <c r="T1102" s="229">
        <f t="shared" si="364"/>
        <v>30400</v>
      </c>
      <c r="U1102" s="229">
        <f t="shared" si="364"/>
        <v>30400</v>
      </c>
    </row>
    <row r="1103" spans="1:21" ht="12.75" customHeight="1" x14ac:dyDescent="0.2">
      <c r="B1103" s="555">
        <v>600</v>
      </c>
      <c r="C1103" s="51" t="s">
        <v>341</v>
      </c>
      <c r="D1103" s="53" t="s">
        <v>342</v>
      </c>
      <c r="E1103" s="497">
        <f t="shared" si="361"/>
        <v>119123</v>
      </c>
      <c r="F1103" s="497">
        <f t="shared" si="361"/>
        <v>119123</v>
      </c>
      <c r="G1103" s="497">
        <f t="shared" si="361"/>
        <v>114125</v>
      </c>
      <c r="H1103" s="497">
        <f t="shared" si="362"/>
        <v>163429</v>
      </c>
      <c r="I1103" s="497" t="e">
        <f>#REF!-G1103</f>
        <v>#REF!</v>
      </c>
      <c r="J1103" s="497">
        <f t="shared" si="363"/>
        <v>49304</v>
      </c>
      <c r="K1103" s="497">
        <f t="shared" si="364"/>
        <v>184191</v>
      </c>
      <c r="L1103" s="497">
        <f t="shared" si="365"/>
        <v>20762</v>
      </c>
      <c r="M1103" s="497">
        <f t="shared" si="364"/>
        <v>184191</v>
      </c>
      <c r="N1103" s="497">
        <f t="shared" si="366"/>
        <v>20762</v>
      </c>
      <c r="O1103" s="497">
        <f t="shared" si="364"/>
        <v>141137</v>
      </c>
      <c r="P1103" s="497">
        <f t="shared" si="367"/>
        <v>-22292</v>
      </c>
      <c r="Q1103" s="497"/>
      <c r="R1103" s="497"/>
      <c r="S1103" s="497">
        <f t="shared" si="364"/>
        <v>163429</v>
      </c>
      <c r="T1103" s="497">
        <f t="shared" si="364"/>
        <v>163429</v>
      </c>
      <c r="U1103" s="497">
        <f t="shared" si="364"/>
        <v>163429</v>
      </c>
    </row>
    <row r="1104" spans="1:21" ht="24" customHeight="1" x14ac:dyDescent="0.2">
      <c r="C1104" s="51"/>
      <c r="D1104" s="48" t="s">
        <v>70</v>
      </c>
      <c r="E1104" s="229">
        <f t="shared" ref="E1104" si="368">SUM(E1097:E1103)</f>
        <v>3923735</v>
      </c>
      <c r="F1104" s="229">
        <f>SUM(F1097:F1103)</f>
        <v>3821008</v>
      </c>
      <c r="G1104" s="229">
        <f>SUM(G1097:G1103)</f>
        <v>3991223</v>
      </c>
      <c r="H1104" s="229">
        <f>SUM(H1097:H1103)</f>
        <v>4062007</v>
      </c>
      <c r="I1104" s="229" t="e">
        <f>#REF!-G1104</f>
        <v>#REF!</v>
      </c>
      <c r="J1104" s="229">
        <f t="shared" si="363"/>
        <v>70784</v>
      </c>
      <c r="K1104" s="229" t="e">
        <f>SUM(K1097:K1103)</f>
        <v>#REF!</v>
      </c>
      <c r="L1104" s="229" t="e">
        <f t="shared" si="365"/>
        <v>#REF!</v>
      </c>
      <c r="M1104" s="229" t="e">
        <f>SUM(M1097:M1103)</f>
        <v>#REF!</v>
      </c>
      <c r="N1104" s="229" t="e">
        <f t="shared" si="366"/>
        <v>#REF!</v>
      </c>
      <c r="O1104" s="229">
        <f>SUM(O1097:O1103)</f>
        <v>4112992</v>
      </c>
      <c r="P1104" s="229">
        <f t="shared" si="367"/>
        <v>50985</v>
      </c>
      <c r="S1104" s="229" t="e">
        <f>SUM(S1097:S1103)</f>
        <v>#REF!</v>
      </c>
      <c r="T1104" s="229" t="e">
        <f>SUM(T1097:T1103)</f>
        <v>#REF!</v>
      </c>
      <c r="U1104" s="229" t="e">
        <f>SUM(U1097:U1103)</f>
        <v>#REF!</v>
      </c>
    </row>
    <row r="1105" spans="1:21" ht="12.75" customHeight="1" x14ac:dyDescent="0.2">
      <c r="C1105" s="51"/>
      <c r="I1105" s="530" t="e">
        <f>I1104/G1104</f>
        <v>#REF!</v>
      </c>
      <c r="J1105" s="536">
        <f>J1104/G1104</f>
        <v>1.7734914836880826E-2</v>
      </c>
      <c r="L1105" s="530" t="e">
        <f>L1104/#REF!</f>
        <v>#REF!</v>
      </c>
      <c r="M1105" s="549" t="e">
        <f>(M1104-H1104)/H1104</f>
        <v>#REF!</v>
      </c>
      <c r="N1105" s="530" t="e">
        <f>N1104/I1104</f>
        <v>#REF!</v>
      </c>
      <c r="P1105" s="565">
        <f>P1104/H1104</f>
        <v>1.2551677040438384E-2</v>
      </c>
      <c r="Q1105" s="530"/>
      <c r="R1105" s="530"/>
    </row>
    <row r="1106" spans="1:21" ht="39.950000000000003" customHeight="1" x14ac:dyDescent="0.2">
      <c r="C1106" s="51"/>
    </row>
    <row r="1107" spans="1:21" ht="12.75" customHeight="1" x14ac:dyDescent="0.2">
      <c r="C1107" s="51"/>
      <c r="D1107" s="391" t="s">
        <v>123</v>
      </c>
      <c r="E1107" s="507" t="s">
        <v>784</v>
      </c>
      <c r="F1107" s="507" t="s">
        <v>783</v>
      </c>
      <c r="G1107" s="507" t="s">
        <v>1035</v>
      </c>
      <c r="H1107" s="507" t="s">
        <v>1130</v>
      </c>
      <c r="I1107" s="389"/>
      <c r="J1107" s="389"/>
      <c r="K1107" s="544" t="s">
        <v>1220</v>
      </c>
      <c r="L1107" s="389"/>
      <c r="M1107" s="544" t="s">
        <v>1220</v>
      </c>
      <c r="N1107" s="389"/>
      <c r="O1107" s="544" t="s">
        <v>1220</v>
      </c>
      <c r="P1107" s="389"/>
      <c r="Q1107" s="389"/>
      <c r="R1107" s="389"/>
      <c r="S1107" s="506" t="s">
        <v>1130</v>
      </c>
      <c r="T1107" s="506" t="s">
        <v>1130</v>
      </c>
      <c r="U1107" s="506" t="s">
        <v>1130</v>
      </c>
    </row>
    <row r="1108" spans="1:21" ht="27.75" customHeight="1" x14ac:dyDescent="0.25">
      <c r="C1108" s="51"/>
      <c r="D1108" s="561" t="s">
        <v>577</v>
      </c>
      <c r="E1108" s="507" t="s">
        <v>412</v>
      </c>
      <c r="F1108" s="507" t="s">
        <v>412</v>
      </c>
      <c r="G1108" s="507" t="s">
        <v>412</v>
      </c>
      <c r="H1108" s="507" t="s">
        <v>412</v>
      </c>
      <c r="I1108" s="389"/>
      <c r="J1108" s="389"/>
      <c r="K1108" s="541" t="s">
        <v>472</v>
      </c>
      <c r="L1108" s="389"/>
      <c r="M1108" s="541" t="s">
        <v>472</v>
      </c>
      <c r="N1108" s="389"/>
      <c r="O1108" s="541" t="s">
        <v>1456</v>
      </c>
      <c r="P1108" s="389"/>
      <c r="Q1108" s="389"/>
      <c r="R1108" s="389"/>
      <c r="S1108" s="508" t="s">
        <v>412</v>
      </c>
      <c r="T1108" s="508" t="s">
        <v>412</v>
      </c>
      <c r="U1108" s="508" t="s">
        <v>412</v>
      </c>
    </row>
    <row r="1109" spans="1:21" ht="12.75" customHeight="1" x14ac:dyDescent="0.2">
      <c r="C1109" s="51"/>
      <c r="D1109" s="563" t="s">
        <v>324</v>
      </c>
      <c r="E1109" s="388">
        <v>68</v>
      </c>
      <c r="F1109" s="389">
        <v>66</v>
      </c>
      <c r="G1109" s="389">
        <v>66</v>
      </c>
      <c r="H1109" s="389">
        <f>'102'!R1857</f>
        <v>65</v>
      </c>
      <c r="I1109" s="389"/>
      <c r="J1109" s="389"/>
      <c r="K1109" s="389" t="e">
        <f>'102'!#REF!</f>
        <v>#REF!</v>
      </c>
      <c r="L1109" s="389"/>
      <c r="M1109" s="389" t="e">
        <f>'102'!#REF!</f>
        <v>#REF!</v>
      </c>
      <c r="N1109" s="389"/>
      <c r="O1109" s="389">
        <f>'102'!Z1857</f>
        <v>69</v>
      </c>
      <c r="P1109" s="389"/>
      <c r="Q1109" s="389"/>
      <c r="R1109" s="389"/>
      <c r="S1109" s="393" t="e">
        <f>'102'!#REF!</f>
        <v>#REF!</v>
      </c>
      <c r="T1109" s="393" t="e">
        <f>'102'!#REF!</f>
        <v>#REF!</v>
      </c>
      <c r="U1109" s="393" t="e">
        <f>'102'!#REF!</f>
        <v>#REF!</v>
      </c>
    </row>
    <row r="1110" spans="1:21" ht="13.5" customHeight="1" x14ac:dyDescent="0.2">
      <c r="C1110" s="51"/>
      <c r="D1110" s="563" t="s">
        <v>164</v>
      </c>
      <c r="E1110" s="389">
        <v>0</v>
      </c>
      <c r="F1110" s="389">
        <v>125000</v>
      </c>
      <c r="G1110" s="389">
        <v>250000</v>
      </c>
      <c r="H1110" s="389">
        <v>0</v>
      </c>
      <c r="I1110" s="389"/>
      <c r="J1110" s="389"/>
      <c r="K1110" s="389">
        <v>0</v>
      </c>
      <c r="L1110" s="389"/>
      <c r="M1110" s="389">
        <v>0</v>
      </c>
      <c r="N1110" s="389"/>
      <c r="O1110" s="389">
        <v>0</v>
      </c>
      <c r="P1110" s="389"/>
      <c r="Q1110" s="389"/>
      <c r="R1110" s="389"/>
      <c r="S1110" s="393">
        <v>0</v>
      </c>
      <c r="T1110" s="393">
        <v>0</v>
      </c>
      <c r="U1110" s="393">
        <v>0</v>
      </c>
    </row>
    <row r="1111" spans="1:21" ht="12.75" customHeight="1" x14ac:dyDescent="0.2">
      <c r="C1111" s="51"/>
      <c r="D1111" s="563" t="s">
        <v>624</v>
      </c>
      <c r="E1111" s="389">
        <v>9421012</v>
      </c>
      <c r="F1111" s="389">
        <v>7329596</v>
      </c>
      <c r="G1111" s="389">
        <v>8456934</v>
      </c>
      <c r="H1111" s="389">
        <v>7379650.4399999995</v>
      </c>
      <c r="I1111" s="389"/>
      <c r="J1111" s="389"/>
      <c r="K1111" s="389">
        <v>6948096.0099999988</v>
      </c>
      <c r="L1111" s="389"/>
      <c r="M1111" s="389">
        <v>6948096.0099999988</v>
      </c>
      <c r="N1111" s="389"/>
      <c r="O1111" s="389">
        <v>7283725.4600000009</v>
      </c>
      <c r="P1111" s="389"/>
      <c r="Q1111" s="389"/>
      <c r="R1111" s="389"/>
      <c r="S1111" s="393">
        <v>7379650.4399999995</v>
      </c>
      <c r="T1111" s="393">
        <v>7379650.4399999995</v>
      </c>
      <c r="U1111" s="393">
        <v>7379650.4399999995</v>
      </c>
    </row>
    <row r="1112" spans="1:21" ht="12.75" customHeight="1" x14ac:dyDescent="0.2">
      <c r="C1112" s="51"/>
      <c r="D1112" s="391"/>
      <c r="E1112" s="388"/>
      <c r="F1112" s="388"/>
      <c r="G1112" s="388"/>
      <c r="H1112" s="388"/>
      <c r="I1112" s="389"/>
      <c r="J1112" s="389"/>
      <c r="K1112" s="388"/>
      <c r="L1112" s="389"/>
      <c r="M1112" s="388"/>
      <c r="N1112" s="389"/>
      <c r="O1112" s="388"/>
      <c r="P1112" s="389"/>
      <c r="Q1112" s="389"/>
      <c r="R1112" s="389"/>
      <c r="S1112" s="392"/>
      <c r="T1112" s="392"/>
      <c r="U1112" s="392"/>
    </row>
    <row r="1113" spans="1:21" ht="12.75" customHeight="1" x14ac:dyDescent="0.25">
      <c r="C1113" s="51"/>
      <c r="D1113" s="562" t="s">
        <v>625</v>
      </c>
      <c r="E1113" s="388"/>
      <c r="F1113" s="388"/>
      <c r="G1113" s="388"/>
      <c r="H1113" s="388"/>
      <c r="I1113" s="389"/>
      <c r="J1113" s="389"/>
      <c r="K1113" s="388"/>
      <c r="L1113" s="389"/>
      <c r="M1113" s="388"/>
      <c r="N1113" s="389"/>
      <c r="O1113" s="388"/>
      <c r="P1113" s="389"/>
      <c r="Q1113" s="389"/>
      <c r="R1113" s="389"/>
      <c r="S1113" s="392"/>
      <c r="T1113" s="392"/>
      <c r="U1113" s="392"/>
    </row>
    <row r="1114" spans="1:21" ht="45" customHeight="1" x14ac:dyDescent="0.2">
      <c r="C1114" s="51"/>
      <c r="D1114" s="638" t="s">
        <v>1523</v>
      </c>
      <c r="E1114" s="638"/>
      <c r="F1114" s="638"/>
      <c r="G1114" s="638"/>
      <c r="H1114" s="638"/>
      <c r="I1114" s="638"/>
      <c r="J1114" s="638"/>
      <c r="K1114" s="638"/>
      <c r="L1114" s="638"/>
      <c r="M1114" s="638"/>
      <c r="N1114" s="638"/>
      <c r="O1114" s="638"/>
      <c r="P1114" s="388"/>
      <c r="Q1114" s="388"/>
      <c r="R1114" s="388"/>
      <c r="S1114" s="5"/>
      <c r="T1114" s="5"/>
      <c r="U1114" s="5"/>
    </row>
    <row r="1115" spans="1:21" ht="12.75" customHeight="1" x14ac:dyDescent="0.2">
      <c r="C1115" s="51"/>
      <c r="D1115" s="69"/>
      <c r="E1115" s="228"/>
      <c r="F1115" s="228"/>
      <c r="G1115" s="228"/>
      <c r="H1115" s="228"/>
      <c r="K1115" s="228"/>
      <c r="M1115" s="228"/>
      <c r="O1115" s="228"/>
      <c r="S1115" s="228"/>
      <c r="T1115" s="228"/>
      <c r="U1115" s="228"/>
    </row>
    <row r="1116" spans="1:21" x14ac:dyDescent="0.2">
      <c r="C1116" s="51"/>
      <c r="D1116" s="5"/>
      <c r="E1116" s="228"/>
      <c r="F1116" s="228"/>
      <c r="G1116" s="228"/>
      <c r="H1116" s="228"/>
      <c r="K1116" s="228"/>
      <c r="M1116" s="228"/>
      <c r="O1116" s="228"/>
      <c r="S1116" s="228"/>
      <c r="T1116" s="228"/>
      <c r="U1116" s="228"/>
    </row>
    <row r="1117" spans="1:21" ht="15.75" x14ac:dyDescent="0.25">
      <c r="C1117" s="77" t="s">
        <v>168</v>
      </c>
      <c r="D1117" s="72"/>
      <c r="E1117" s="378"/>
      <c r="F1117" s="378"/>
      <c r="G1117" s="378"/>
      <c r="H1117" s="378"/>
      <c r="K1117" s="378"/>
      <c r="M1117" s="378"/>
      <c r="O1117" s="378"/>
      <c r="S1117" s="378"/>
      <c r="T1117" s="378"/>
      <c r="U1117" s="378"/>
    </row>
    <row r="1118" spans="1:21" ht="12.75" customHeight="1" x14ac:dyDescent="0.25">
      <c r="C1118" s="61"/>
      <c r="D1118" s="72"/>
      <c r="E1118" s="378"/>
      <c r="F1118" s="378"/>
      <c r="G1118" s="378"/>
      <c r="H1118" s="378"/>
      <c r="K1118" s="378"/>
      <c r="M1118" s="378"/>
      <c r="O1118" s="378"/>
      <c r="S1118" s="378"/>
      <c r="T1118" s="378"/>
      <c r="U1118" s="378"/>
    </row>
    <row r="1119" spans="1:21" ht="12.75" customHeight="1" x14ac:dyDescent="0.2">
      <c r="C1119" s="41" t="s">
        <v>449</v>
      </c>
      <c r="D1119" s="72"/>
      <c r="E1119" s="378"/>
      <c r="F1119" s="378"/>
      <c r="G1119" s="378"/>
      <c r="H1119" s="378"/>
      <c r="K1119" s="378"/>
      <c r="M1119" s="378"/>
      <c r="O1119" s="378"/>
      <c r="S1119" s="378"/>
      <c r="T1119" s="378"/>
      <c r="U1119" s="378"/>
    </row>
    <row r="1120" spans="1:21" ht="12.75" customHeight="1" x14ac:dyDescent="0.2">
      <c r="A1120" s="5">
        <v>13021010</v>
      </c>
      <c r="B1120" s="555">
        <v>100</v>
      </c>
      <c r="C1120" s="42">
        <v>50110</v>
      </c>
      <c r="D1120" s="43" t="s">
        <v>36</v>
      </c>
      <c r="E1120" s="229">
        <f>'102'!H1865</f>
        <v>73000</v>
      </c>
      <c r="F1120" s="229">
        <f>'102'!K1865</f>
        <v>73000</v>
      </c>
      <c r="G1120" s="229">
        <f>'102'!N1865</f>
        <v>73000</v>
      </c>
      <c r="H1120" s="229">
        <f>'102'!R1865</f>
        <v>124650</v>
      </c>
      <c r="I1120" s="229" t="e">
        <f>#REF!-G1120</f>
        <v>#REF!</v>
      </c>
      <c r="J1120" s="229">
        <f>H1120-G1120</f>
        <v>51650</v>
      </c>
      <c r="K1120" s="229" t="e">
        <f>'102'!#REF!</f>
        <v>#REF!</v>
      </c>
      <c r="L1120" s="229" t="e">
        <f>K1120-H1120</f>
        <v>#REF!</v>
      </c>
      <c r="M1120" s="229" t="e">
        <f>'102'!#REF!</f>
        <v>#REF!</v>
      </c>
      <c r="N1120" s="229" t="e">
        <f>M1120-H1120</f>
        <v>#REF!</v>
      </c>
      <c r="O1120" s="229">
        <f>'102'!Z1865</f>
        <v>125784</v>
      </c>
      <c r="P1120" s="229">
        <f>O1120-H1120</f>
        <v>1134</v>
      </c>
      <c r="S1120" s="229" t="e">
        <f>'102'!#REF!</f>
        <v>#REF!</v>
      </c>
      <c r="T1120" s="229" t="e">
        <f>'102'!#REF!</f>
        <v>#REF!</v>
      </c>
      <c r="U1120" s="229" t="e">
        <f>'102'!#REF!</f>
        <v>#REF!</v>
      </c>
    </row>
    <row r="1121" spans="1:21" ht="12.75" customHeight="1" x14ac:dyDescent="0.2">
      <c r="B1121" s="555">
        <v>300</v>
      </c>
      <c r="C1121" s="42">
        <v>53330</v>
      </c>
      <c r="D1121" s="43" t="s">
        <v>521</v>
      </c>
      <c r="E1121" s="378">
        <v>0</v>
      </c>
      <c r="F1121" s="378">
        <v>0</v>
      </c>
      <c r="G1121" s="378">
        <v>0</v>
      </c>
      <c r="H1121" s="378">
        <v>0</v>
      </c>
      <c r="I1121" s="229" t="e">
        <f>#REF!-G1121</f>
        <v>#REF!</v>
      </c>
      <c r="J1121" s="229" t="e">
        <f>#REF!-G1121</f>
        <v>#REF!</v>
      </c>
      <c r="K1121" s="378">
        <v>0</v>
      </c>
      <c r="L1121" s="229" t="e">
        <f>#REF!-H1121</f>
        <v>#REF!</v>
      </c>
      <c r="M1121" s="378">
        <v>0</v>
      </c>
      <c r="N1121" s="229" t="e">
        <f>#REF!-H1121</f>
        <v>#REF!</v>
      </c>
      <c r="O1121" s="378">
        <v>0</v>
      </c>
      <c r="P1121" s="229">
        <f t="shared" ref="P1121:P1129" si="369">O1121-H1121</f>
        <v>0</v>
      </c>
      <c r="S1121" s="378">
        <v>0</v>
      </c>
      <c r="T1121" s="378">
        <v>0</v>
      </c>
      <c r="U1121" s="378">
        <v>0</v>
      </c>
    </row>
    <row r="1122" spans="1:21" ht="12.75" customHeight="1" x14ac:dyDescent="0.2">
      <c r="A1122" s="5">
        <v>13021010</v>
      </c>
      <c r="B1122" s="555">
        <v>500</v>
      </c>
      <c r="C1122" s="42">
        <v>55520</v>
      </c>
      <c r="D1122" s="43" t="s">
        <v>431</v>
      </c>
      <c r="E1122" s="378">
        <v>200</v>
      </c>
      <c r="F1122" s="378">
        <v>200</v>
      </c>
      <c r="G1122" s="378">
        <v>0</v>
      </c>
      <c r="H1122" s="378">
        <v>0</v>
      </c>
      <c r="I1122" s="229" t="e">
        <f>#REF!-G1122</f>
        <v>#REF!</v>
      </c>
      <c r="J1122" s="229">
        <f t="shared" ref="J1122:J1129" si="370">H1122-G1122</f>
        <v>0</v>
      </c>
      <c r="K1122" s="378">
        <v>0</v>
      </c>
      <c r="L1122" s="229">
        <f t="shared" ref="L1122:L1129" si="371">K1122-H1122</f>
        <v>0</v>
      </c>
      <c r="M1122" s="378">
        <v>0</v>
      </c>
      <c r="N1122" s="229">
        <f t="shared" ref="N1122:N1129" si="372">M1122-H1122</f>
        <v>0</v>
      </c>
      <c r="O1122" s="378">
        <v>0</v>
      </c>
      <c r="P1122" s="229">
        <f t="shared" si="369"/>
        <v>0</v>
      </c>
      <c r="S1122" s="378">
        <v>0</v>
      </c>
      <c r="T1122" s="378">
        <v>0</v>
      </c>
      <c r="U1122" s="378">
        <v>0</v>
      </c>
    </row>
    <row r="1123" spans="1:21" ht="12.75" customHeight="1" x14ac:dyDescent="0.2">
      <c r="A1123" s="5">
        <v>13021010</v>
      </c>
      <c r="B1123" s="555">
        <v>300</v>
      </c>
      <c r="C1123" s="42">
        <v>53330</v>
      </c>
      <c r="D1123" s="43" t="s">
        <v>150</v>
      </c>
      <c r="E1123" s="378">
        <v>250</v>
      </c>
      <c r="F1123" s="378">
        <v>250</v>
      </c>
      <c r="G1123" s="378">
        <v>250</v>
      </c>
      <c r="H1123" s="378">
        <v>250</v>
      </c>
      <c r="I1123" s="229" t="e">
        <f>#REF!-G1123</f>
        <v>#REF!</v>
      </c>
      <c r="J1123" s="229">
        <f t="shared" si="370"/>
        <v>0</v>
      </c>
      <c r="K1123" s="378">
        <v>250</v>
      </c>
      <c r="L1123" s="229">
        <f t="shared" si="371"/>
        <v>0</v>
      </c>
      <c r="M1123" s="378">
        <v>250</v>
      </c>
      <c r="N1123" s="229">
        <f t="shared" si="372"/>
        <v>0</v>
      </c>
      <c r="O1123" s="378">
        <v>250</v>
      </c>
      <c r="P1123" s="229">
        <f t="shared" si="369"/>
        <v>0</v>
      </c>
      <c r="S1123" s="378">
        <v>250</v>
      </c>
      <c r="T1123" s="378">
        <v>250</v>
      </c>
      <c r="U1123" s="378">
        <v>250</v>
      </c>
    </row>
    <row r="1124" spans="1:21" ht="12.75" customHeight="1" x14ac:dyDescent="0.2">
      <c r="A1124" s="5">
        <v>13021010</v>
      </c>
      <c r="B1124" s="555">
        <v>500</v>
      </c>
      <c r="C1124" s="42">
        <v>55579</v>
      </c>
      <c r="D1124" s="43" t="s">
        <v>444</v>
      </c>
      <c r="E1124" s="378">
        <v>0</v>
      </c>
      <c r="F1124" s="378">
        <v>0</v>
      </c>
      <c r="G1124" s="378">
        <v>0</v>
      </c>
      <c r="H1124" s="378">
        <v>0</v>
      </c>
      <c r="I1124" s="229" t="e">
        <f>#REF!-G1124</f>
        <v>#REF!</v>
      </c>
      <c r="J1124" s="229">
        <f t="shared" si="370"/>
        <v>0</v>
      </c>
      <c r="K1124" s="378">
        <v>0</v>
      </c>
      <c r="L1124" s="229">
        <f t="shared" si="371"/>
        <v>0</v>
      </c>
      <c r="M1124" s="378">
        <v>0</v>
      </c>
      <c r="N1124" s="229">
        <f t="shared" si="372"/>
        <v>0</v>
      </c>
      <c r="O1124" s="378">
        <v>0</v>
      </c>
      <c r="P1124" s="229">
        <f t="shared" si="369"/>
        <v>0</v>
      </c>
      <c r="S1124" s="378">
        <v>0</v>
      </c>
      <c r="T1124" s="378">
        <v>0</v>
      </c>
      <c r="U1124" s="378">
        <v>0</v>
      </c>
    </row>
    <row r="1125" spans="1:21" ht="12.75" customHeight="1" x14ac:dyDescent="0.2">
      <c r="A1125" s="5">
        <v>13021010</v>
      </c>
      <c r="B1125" s="555">
        <v>600</v>
      </c>
      <c r="C1125" s="42">
        <v>56610</v>
      </c>
      <c r="D1125" s="43" t="s">
        <v>297</v>
      </c>
      <c r="E1125" s="378">
        <v>0</v>
      </c>
      <c r="F1125" s="378">
        <v>0</v>
      </c>
      <c r="G1125" s="378">
        <v>0</v>
      </c>
      <c r="H1125" s="378">
        <v>0</v>
      </c>
      <c r="I1125" s="229" t="e">
        <f>#REF!-G1125</f>
        <v>#REF!</v>
      </c>
      <c r="J1125" s="229">
        <f t="shared" si="370"/>
        <v>0</v>
      </c>
      <c r="K1125" s="378">
        <v>0</v>
      </c>
      <c r="L1125" s="229">
        <f t="shared" si="371"/>
        <v>0</v>
      </c>
      <c r="M1125" s="378">
        <v>0</v>
      </c>
      <c r="N1125" s="229">
        <f t="shared" si="372"/>
        <v>0</v>
      </c>
      <c r="O1125" s="378">
        <v>0</v>
      </c>
      <c r="P1125" s="229">
        <f t="shared" si="369"/>
        <v>0</v>
      </c>
      <c r="S1125" s="378">
        <v>0</v>
      </c>
      <c r="T1125" s="378">
        <v>0</v>
      </c>
      <c r="U1125" s="378">
        <v>0</v>
      </c>
    </row>
    <row r="1126" spans="1:21" ht="12.75" customHeight="1" x14ac:dyDescent="0.2">
      <c r="A1126" s="5">
        <v>13021010</v>
      </c>
      <c r="B1126" s="555">
        <v>600</v>
      </c>
      <c r="C1126" s="42">
        <v>56615</v>
      </c>
      <c r="D1126" s="43" t="s">
        <v>26</v>
      </c>
      <c r="E1126" s="378">
        <v>200</v>
      </c>
      <c r="F1126" s="378">
        <v>200</v>
      </c>
      <c r="G1126" s="378">
        <v>0</v>
      </c>
      <c r="H1126" s="378">
        <v>0</v>
      </c>
      <c r="I1126" s="229" t="e">
        <f>#REF!-G1126</f>
        <v>#REF!</v>
      </c>
      <c r="J1126" s="229">
        <f t="shared" si="370"/>
        <v>0</v>
      </c>
      <c r="K1126" s="378">
        <v>0</v>
      </c>
      <c r="L1126" s="229">
        <f t="shared" si="371"/>
        <v>0</v>
      </c>
      <c r="M1126" s="378">
        <v>0</v>
      </c>
      <c r="N1126" s="229">
        <f t="shared" si="372"/>
        <v>0</v>
      </c>
      <c r="O1126" s="378">
        <v>0</v>
      </c>
      <c r="P1126" s="229">
        <f t="shared" si="369"/>
        <v>0</v>
      </c>
      <c r="S1126" s="378">
        <v>0</v>
      </c>
      <c r="T1126" s="378">
        <v>0</v>
      </c>
      <c r="U1126" s="378">
        <v>0</v>
      </c>
    </row>
    <row r="1127" spans="1:21" ht="12.75" customHeight="1" x14ac:dyDescent="0.2">
      <c r="A1127" s="5">
        <v>13021010</v>
      </c>
      <c r="B1127" s="555">
        <v>600</v>
      </c>
      <c r="C1127" s="42">
        <v>56694</v>
      </c>
      <c r="D1127" s="43" t="s">
        <v>376</v>
      </c>
      <c r="E1127" s="378"/>
      <c r="F1127" s="378"/>
      <c r="G1127" s="378">
        <v>2500</v>
      </c>
      <c r="H1127" s="378">
        <v>2500</v>
      </c>
      <c r="I1127" s="229" t="e">
        <f>#REF!-G1127</f>
        <v>#REF!</v>
      </c>
      <c r="J1127" s="229">
        <f t="shared" si="370"/>
        <v>0</v>
      </c>
      <c r="K1127" s="378">
        <v>2500</v>
      </c>
      <c r="L1127" s="229">
        <f t="shared" si="371"/>
        <v>0</v>
      </c>
      <c r="M1127" s="378">
        <v>2500</v>
      </c>
      <c r="N1127" s="229">
        <f t="shared" si="372"/>
        <v>0</v>
      </c>
      <c r="O1127" s="378">
        <v>1000</v>
      </c>
      <c r="P1127" s="229">
        <f t="shared" si="369"/>
        <v>-1500</v>
      </c>
      <c r="S1127" s="378">
        <v>2500</v>
      </c>
      <c r="T1127" s="378">
        <v>2500</v>
      </c>
      <c r="U1127" s="378">
        <v>2500</v>
      </c>
    </row>
    <row r="1128" spans="1:21" ht="3.75" customHeight="1" x14ac:dyDescent="0.2">
      <c r="B1128" s="154"/>
      <c r="C1128" s="71"/>
      <c r="D1128" s="45"/>
      <c r="E1128" s="496"/>
      <c r="F1128" s="496"/>
      <c r="G1128" s="496"/>
      <c r="H1128" s="496"/>
      <c r="I1128" s="497" t="e">
        <f>#REF!-G1128</f>
        <v>#REF!</v>
      </c>
      <c r="J1128" s="497">
        <f t="shared" si="370"/>
        <v>0</v>
      </c>
      <c r="K1128" s="496"/>
      <c r="L1128" s="497">
        <f t="shared" si="371"/>
        <v>0</v>
      </c>
      <c r="M1128" s="496"/>
      <c r="N1128" s="497">
        <f t="shared" si="372"/>
        <v>0</v>
      </c>
      <c r="O1128" s="496"/>
      <c r="P1128" s="497">
        <f t="shared" si="369"/>
        <v>0</v>
      </c>
      <c r="Q1128" s="497"/>
      <c r="R1128" s="497"/>
      <c r="S1128" s="496"/>
      <c r="T1128" s="496"/>
      <c r="U1128" s="496"/>
    </row>
    <row r="1129" spans="1:21" ht="12.75" customHeight="1" x14ac:dyDescent="0.2">
      <c r="E1129" s="378">
        <f t="shared" ref="E1129" si="373">SUM(E1120:E1128)</f>
        <v>73650</v>
      </c>
      <c r="F1129" s="378">
        <f>SUM(F1120:F1128)</f>
        <v>73650</v>
      </c>
      <c r="G1129" s="378">
        <f>SUM(G1120:G1128)</f>
        <v>75750</v>
      </c>
      <c r="H1129" s="378">
        <f>SUM(H1120:H1128)</f>
        <v>127400</v>
      </c>
      <c r="I1129" s="229" t="e">
        <f>#REF!-G1129</f>
        <v>#REF!</v>
      </c>
      <c r="J1129" s="229">
        <f t="shared" si="370"/>
        <v>51650</v>
      </c>
      <c r="K1129" s="378" t="e">
        <f>SUM(K1120:K1128)</f>
        <v>#REF!</v>
      </c>
      <c r="L1129" s="229" t="e">
        <f t="shared" si="371"/>
        <v>#REF!</v>
      </c>
      <c r="M1129" s="378" t="e">
        <f>SUM(M1120:M1128)</f>
        <v>#REF!</v>
      </c>
      <c r="N1129" s="229" t="e">
        <f t="shared" si="372"/>
        <v>#REF!</v>
      </c>
      <c r="O1129" s="378">
        <f>SUM(O1120:O1128)</f>
        <v>127034</v>
      </c>
      <c r="P1129" s="229">
        <f t="shared" si="369"/>
        <v>-366</v>
      </c>
      <c r="S1129" s="378" t="e">
        <f>SUM(S1120:S1128)</f>
        <v>#REF!</v>
      </c>
      <c r="T1129" s="378" t="e">
        <f>SUM(T1120:T1128)</f>
        <v>#REF!</v>
      </c>
      <c r="U1129" s="378" t="e">
        <f>SUM(U1120:U1128)</f>
        <v>#REF!</v>
      </c>
    </row>
    <row r="1130" spans="1:21" ht="12.75" customHeight="1" x14ac:dyDescent="0.2">
      <c r="E1130" s="378"/>
      <c r="F1130" s="378"/>
      <c r="G1130" s="378"/>
      <c r="H1130" s="378"/>
      <c r="K1130" s="378"/>
      <c r="M1130" s="378"/>
      <c r="O1130" s="378"/>
      <c r="S1130" s="378"/>
      <c r="T1130" s="378"/>
      <c r="U1130" s="378"/>
    </row>
    <row r="1131" spans="1:21" ht="12.75" customHeight="1" x14ac:dyDescent="0.2">
      <c r="E1131" s="378"/>
      <c r="F1131" s="378"/>
      <c r="G1131" s="378"/>
      <c r="H1131" s="378"/>
      <c r="K1131" s="378"/>
      <c r="M1131" s="378"/>
      <c r="O1131" s="378"/>
      <c r="S1131" s="378"/>
      <c r="T1131" s="378"/>
      <c r="U1131" s="378"/>
    </row>
    <row r="1132" spans="1:21" ht="12.75" customHeight="1" x14ac:dyDescent="0.2">
      <c r="C1132" s="41" t="s">
        <v>315</v>
      </c>
      <c r="E1132" s="378"/>
      <c r="F1132" s="378"/>
      <c r="G1132" s="378"/>
      <c r="H1132" s="378"/>
      <c r="K1132" s="378"/>
      <c r="M1132" s="378"/>
      <c r="O1132" s="378"/>
      <c r="S1132" s="378"/>
      <c r="T1132" s="378"/>
      <c r="U1132" s="378"/>
    </row>
    <row r="1133" spans="1:21" ht="12.75" customHeight="1" x14ac:dyDescent="0.2">
      <c r="C1133" s="50" t="s">
        <v>316</v>
      </c>
      <c r="E1133" s="378"/>
      <c r="F1133" s="378"/>
      <c r="G1133" s="378"/>
      <c r="H1133" s="378"/>
      <c r="K1133" s="378"/>
      <c r="M1133" s="378"/>
      <c r="O1133" s="378"/>
      <c r="S1133" s="378"/>
      <c r="T1133" s="378"/>
      <c r="U1133" s="378"/>
    </row>
    <row r="1134" spans="1:21" ht="12.75" customHeight="1" x14ac:dyDescent="0.2">
      <c r="B1134" s="555">
        <v>100</v>
      </c>
      <c r="C1134" s="51" t="s">
        <v>317</v>
      </c>
      <c r="D1134" s="52" t="s">
        <v>339</v>
      </c>
      <c r="E1134" s="378">
        <f t="shared" ref="E1134:H1140" si="374">SUMIF($B$1120:$B$1128,$B1134,E$1120:E$1128)</f>
        <v>73000</v>
      </c>
      <c r="F1134" s="378">
        <f t="shared" si="374"/>
        <v>73000</v>
      </c>
      <c r="G1134" s="378">
        <f t="shared" si="374"/>
        <v>73000</v>
      </c>
      <c r="H1134" s="378">
        <f t="shared" si="374"/>
        <v>124650</v>
      </c>
      <c r="I1134" s="229" t="e">
        <f>#REF!-G1134</f>
        <v>#REF!</v>
      </c>
      <c r="J1134" s="229">
        <f t="shared" ref="J1134:J1141" si="375">H1134-G1134</f>
        <v>51650</v>
      </c>
      <c r="K1134" s="378" t="e">
        <f t="shared" ref="K1134:U1140" si="376">SUMIF($B$1120:$B$1128,$B1134,K$1120:K$1128)</f>
        <v>#REF!</v>
      </c>
      <c r="L1134" s="229" t="e">
        <f t="shared" ref="L1134:L1141" si="377">K1134-H1134</f>
        <v>#REF!</v>
      </c>
      <c r="M1134" s="378" t="e">
        <f t="shared" si="376"/>
        <v>#REF!</v>
      </c>
      <c r="N1134" s="229" t="e">
        <f t="shared" ref="N1134:N1141" si="378">M1134-H1134</f>
        <v>#REF!</v>
      </c>
      <c r="O1134" s="378">
        <f t="shared" si="376"/>
        <v>125784</v>
      </c>
      <c r="P1134" s="229">
        <f t="shared" ref="P1134:P1141" si="379">O1134-H1134</f>
        <v>1134</v>
      </c>
      <c r="S1134" s="378" t="e">
        <f t="shared" si="376"/>
        <v>#REF!</v>
      </c>
      <c r="T1134" s="378" t="e">
        <f t="shared" si="376"/>
        <v>#REF!</v>
      </c>
      <c r="U1134" s="378" t="e">
        <f t="shared" si="376"/>
        <v>#REF!</v>
      </c>
    </row>
    <row r="1135" spans="1:21" ht="12.75" customHeight="1" x14ac:dyDescent="0.2">
      <c r="B1135" s="555">
        <v>101</v>
      </c>
      <c r="C1135" s="51">
        <v>50130</v>
      </c>
      <c r="D1135" s="52" t="s">
        <v>37</v>
      </c>
      <c r="E1135" s="378">
        <f t="shared" si="374"/>
        <v>0</v>
      </c>
      <c r="F1135" s="378">
        <f t="shared" si="374"/>
        <v>0</v>
      </c>
      <c r="G1135" s="378">
        <f t="shared" si="374"/>
        <v>0</v>
      </c>
      <c r="H1135" s="378">
        <f t="shared" si="374"/>
        <v>0</v>
      </c>
      <c r="I1135" s="229" t="e">
        <f>#REF!-G1135</f>
        <v>#REF!</v>
      </c>
      <c r="J1135" s="229">
        <f t="shared" si="375"/>
        <v>0</v>
      </c>
      <c r="K1135" s="378">
        <f t="shared" si="376"/>
        <v>0</v>
      </c>
      <c r="L1135" s="229">
        <f t="shared" si="377"/>
        <v>0</v>
      </c>
      <c r="M1135" s="378">
        <f t="shared" si="376"/>
        <v>0</v>
      </c>
      <c r="N1135" s="229">
        <f t="shared" si="378"/>
        <v>0</v>
      </c>
      <c r="O1135" s="378">
        <f t="shared" si="376"/>
        <v>0</v>
      </c>
      <c r="P1135" s="229">
        <f t="shared" si="379"/>
        <v>0</v>
      </c>
      <c r="S1135" s="378">
        <f t="shared" si="376"/>
        <v>0</v>
      </c>
      <c r="T1135" s="378">
        <f t="shared" si="376"/>
        <v>0</v>
      </c>
      <c r="U1135" s="378">
        <f t="shared" si="376"/>
        <v>0</v>
      </c>
    </row>
    <row r="1136" spans="1:21" ht="12.75" customHeight="1" x14ac:dyDescent="0.2">
      <c r="B1136" s="555">
        <v>200</v>
      </c>
      <c r="C1136" s="51">
        <v>52000</v>
      </c>
      <c r="D1136" s="52" t="s">
        <v>373</v>
      </c>
      <c r="E1136" s="378">
        <f t="shared" si="374"/>
        <v>0</v>
      </c>
      <c r="F1136" s="378">
        <f t="shared" si="374"/>
        <v>0</v>
      </c>
      <c r="G1136" s="378">
        <f t="shared" si="374"/>
        <v>0</v>
      </c>
      <c r="H1136" s="378">
        <f t="shared" si="374"/>
        <v>0</v>
      </c>
      <c r="I1136" s="229" t="e">
        <f>#REF!-G1136</f>
        <v>#REF!</v>
      </c>
      <c r="J1136" s="229">
        <f t="shared" si="375"/>
        <v>0</v>
      </c>
      <c r="K1136" s="378">
        <f t="shared" si="376"/>
        <v>0</v>
      </c>
      <c r="L1136" s="229">
        <f t="shared" si="377"/>
        <v>0</v>
      </c>
      <c r="M1136" s="378">
        <f t="shared" si="376"/>
        <v>0</v>
      </c>
      <c r="N1136" s="229">
        <f t="shared" si="378"/>
        <v>0</v>
      </c>
      <c r="O1136" s="378">
        <f t="shared" si="376"/>
        <v>0</v>
      </c>
      <c r="P1136" s="229">
        <f t="shared" si="379"/>
        <v>0</v>
      </c>
      <c r="S1136" s="378">
        <f t="shared" si="376"/>
        <v>0</v>
      </c>
      <c r="T1136" s="378">
        <f t="shared" si="376"/>
        <v>0</v>
      </c>
      <c r="U1136" s="378">
        <f t="shared" si="376"/>
        <v>0</v>
      </c>
    </row>
    <row r="1137" spans="2:21" ht="12.75" customHeight="1" x14ac:dyDescent="0.2">
      <c r="B1137" s="555">
        <v>300</v>
      </c>
      <c r="C1137" s="51" t="s">
        <v>86</v>
      </c>
      <c r="D1137" s="52" t="s">
        <v>411</v>
      </c>
      <c r="E1137" s="378">
        <f t="shared" si="374"/>
        <v>250</v>
      </c>
      <c r="F1137" s="378">
        <f t="shared" si="374"/>
        <v>250</v>
      </c>
      <c r="G1137" s="378">
        <f t="shared" si="374"/>
        <v>250</v>
      </c>
      <c r="H1137" s="378">
        <f t="shared" si="374"/>
        <v>250</v>
      </c>
      <c r="I1137" s="229" t="e">
        <f>#REF!-G1137</f>
        <v>#REF!</v>
      </c>
      <c r="J1137" s="229">
        <f t="shared" si="375"/>
        <v>0</v>
      </c>
      <c r="K1137" s="378">
        <f t="shared" si="376"/>
        <v>250</v>
      </c>
      <c r="L1137" s="229">
        <f t="shared" si="377"/>
        <v>0</v>
      </c>
      <c r="M1137" s="378">
        <f t="shared" si="376"/>
        <v>250</v>
      </c>
      <c r="N1137" s="229">
        <f t="shared" si="378"/>
        <v>0</v>
      </c>
      <c r="O1137" s="378">
        <f t="shared" si="376"/>
        <v>250</v>
      </c>
      <c r="P1137" s="229">
        <f t="shared" si="379"/>
        <v>0</v>
      </c>
      <c r="S1137" s="378">
        <f t="shared" si="376"/>
        <v>250</v>
      </c>
      <c r="T1137" s="378">
        <f t="shared" si="376"/>
        <v>250</v>
      </c>
      <c r="U1137" s="378">
        <f t="shared" si="376"/>
        <v>250</v>
      </c>
    </row>
    <row r="1138" spans="2:21" ht="12.75" customHeight="1" x14ac:dyDescent="0.2">
      <c r="B1138" s="555">
        <v>400</v>
      </c>
      <c r="C1138" s="51" t="s">
        <v>574</v>
      </c>
      <c r="D1138" s="52" t="s">
        <v>239</v>
      </c>
      <c r="E1138" s="378">
        <f t="shared" si="374"/>
        <v>0</v>
      </c>
      <c r="F1138" s="378">
        <f t="shared" si="374"/>
        <v>0</v>
      </c>
      <c r="G1138" s="378">
        <f t="shared" si="374"/>
        <v>0</v>
      </c>
      <c r="H1138" s="378">
        <f t="shared" si="374"/>
        <v>0</v>
      </c>
      <c r="I1138" s="229" t="e">
        <f>#REF!-G1138</f>
        <v>#REF!</v>
      </c>
      <c r="J1138" s="229">
        <f t="shared" si="375"/>
        <v>0</v>
      </c>
      <c r="K1138" s="378">
        <f t="shared" si="376"/>
        <v>0</v>
      </c>
      <c r="L1138" s="229">
        <f t="shared" si="377"/>
        <v>0</v>
      </c>
      <c r="M1138" s="378">
        <f t="shared" si="376"/>
        <v>0</v>
      </c>
      <c r="N1138" s="229">
        <f t="shared" si="378"/>
        <v>0</v>
      </c>
      <c r="O1138" s="378">
        <f t="shared" si="376"/>
        <v>0</v>
      </c>
      <c r="P1138" s="229">
        <f t="shared" si="379"/>
        <v>0</v>
      </c>
      <c r="S1138" s="378">
        <f t="shared" si="376"/>
        <v>0</v>
      </c>
      <c r="T1138" s="378">
        <f t="shared" si="376"/>
        <v>0</v>
      </c>
      <c r="U1138" s="378">
        <f t="shared" si="376"/>
        <v>0</v>
      </c>
    </row>
    <row r="1139" spans="2:21" ht="12.75" customHeight="1" x14ac:dyDescent="0.2">
      <c r="B1139" s="555">
        <v>500</v>
      </c>
      <c r="C1139" s="51" t="s">
        <v>132</v>
      </c>
      <c r="D1139" s="52" t="s">
        <v>340</v>
      </c>
      <c r="E1139" s="378">
        <f t="shared" si="374"/>
        <v>200</v>
      </c>
      <c r="F1139" s="378">
        <f t="shared" si="374"/>
        <v>200</v>
      </c>
      <c r="G1139" s="378">
        <f t="shared" si="374"/>
        <v>0</v>
      </c>
      <c r="H1139" s="378">
        <f t="shared" si="374"/>
        <v>0</v>
      </c>
      <c r="I1139" s="229" t="e">
        <f>#REF!-G1139</f>
        <v>#REF!</v>
      </c>
      <c r="J1139" s="229">
        <f t="shared" si="375"/>
        <v>0</v>
      </c>
      <c r="K1139" s="378">
        <f t="shared" si="376"/>
        <v>0</v>
      </c>
      <c r="L1139" s="229">
        <f t="shared" si="377"/>
        <v>0</v>
      </c>
      <c r="M1139" s="378">
        <f t="shared" si="376"/>
        <v>0</v>
      </c>
      <c r="N1139" s="229">
        <f t="shared" si="378"/>
        <v>0</v>
      </c>
      <c r="O1139" s="378">
        <f t="shared" si="376"/>
        <v>0</v>
      </c>
      <c r="P1139" s="229">
        <f t="shared" si="379"/>
        <v>0</v>
      </c>
      <c r="S1139" s="378">
        <f t="shared" si="376"/>
        <v>0</v>
      </c>
      <c r="T1139" s="378">
        <f t="shared" si="376"/>
        <v>0</v>
      </c>
      <c r="U1139" s="378">
        <f t="shared" si="376"/>
        <v>0</v>
      </c>
    </row>
    <row r="1140" spans="2:21" ht="12.75" customHeight="1" x14ac:dyDescent="0.2">
      <c r="B1140" s="555">
        <v>600</v>
      </c>
      <c r="C1140" s="51" t="s">
        <v>341</v>
      </c>
      <c r="D1140" s="53" t="s">
        <v>342</v>
      </c>
      <c r="E1140" s="496">
        <f t="shared" si="374"/>
        <v>200</v>
      </c>
      <c r="F1140" s="496">
        <f t="shared" si="374"/>
        <v>200</v>
      </c>
      <c r="G1140" s="496">
        <f t="shared" si="374"/>
        <v>2500</v>
      </c>
      <c r="H1140" s="496">
        <f t="shared" si="374"/>
        <v>2500</v>
      </c>
      <c r="I1140" s="497" t="e">
        <f>#REF!-G1140</f>
        <v>#REF!</v>
      </c>
      <c r="J1140" s="497">
        <f t="shared" si="375"/>
        <v>0</v>
      </c>
      <c r="K1140" s="496">
        <f t="shared" si="376"/>
        <v>2500</v>
      </c>
      <c r="L1140" s="497">
        <f t="shared" si="377"/>
        <v>0</v>
      </c>
      <c r="M1140" s="496">
        <f t="shared" si="376"/>
        <v>2500</v>
      </c>
      <c r="N1140" s="497">
        <f t="shared" si="378"/>
        <v>0</v>
      </c>
      <c r="O1140" s="496">
        <f t="shared" si="376"/>
        <v>1000</v>
      </c>
      <c r="P1140" s="497">
        <f t="shared" si="379"/>
        <v>-1500</v>
      </c>
      <c r="Q1140" s="497"/>
      <c r="R1140" s="497"/>
      <c r="S1140" s="496">
        <f t="shared" si="376"/>
        <v>2500</v>
      </c>
      <c r="T1140" s="496">
        <f t="shared" si="376"/>
        <v>2500</v>
      </c>
      <c r="U1140" s="496">
        <f t="shared" si="376"/>
        <v>2500</v>
      </c>
    </row>
    <row r="1141" spans="2:21" ht="12.75" customHeight="1" x14ac:dyDescent="0.2">
      <c r="C1141" s="51"/>
      <c r="D1141" s="48" t="s">
        <v>70</v>
      </c>
      <c r="E1141" s="378">
        <f t="shared" ref="E1141" si="380">SUM(E1134:E1140)</f>
        <v>73650</v>
      </c>
      <c r="F1141" s="378">
        <f>SUM(F1134:F1140)</f>
        <v>73650</v>
      </c>
      <c r="G1141" s="378">
        <f>SUM(G1134:G1140)</f>
        <v>75750</v>
      </c>
      <c r="H1141" s="378">
        <f>SUM(H1134:H1140)</f>
        <v>127400</v>
      </c>
      <c r="I1141" s="229" t="e">
        <f>#REF!-G1141</f>
        <v>#REF!</v>
      </c>
      <c r="J1141" s="229">
        <f t="shared" si="375"/>
        <v>51650</v>
      </c>
      <c r="K1141" s="378" t="e">
        <f>SUM(K1134:K1140)</f>
        <v>#REF!</v>
      </c>
      <c r="L1141" s="229" t="e">
        <f t="shared" si="377"/>
        <v>#REF!</v>
      </c>
      <c r="M1141" s="378" t="e">
        <f>SUM(M1134:M1140)</f>
        <v>#REF!</v>
      </c>
      <c r="N1141" s="229" t="e">
        <f t="shared" si="378"/>
        <v>#REF!</v>
      </c>
      <c r="O1141" s="378">
        <f>SUM(O1134:O1140)</f>
        <v>127034</v>
      </c>
      <c r="P1141" s="229">
        <f t="shared" si="379"/>
        <v>-366</v>
      </c>
      <c r="S1141" s="378" t="e">
        <f>SUM(S1134:S1140)</f>
        <v>#REF!</v>
      </c>
      <c r="T1141" s="378" t="e">
        <f>SUM(T1134:T1140)</f>
        <v>#REF!</v>
      </c>
      <c r="U1141" s="378" t="e">
        <f>SUM(U1134:U1140)</f>
        <v>#REF!</v>
      </c>
    </row>
    <row r="1142" spans="2:21" ht="12.75" customHeight="1" x14ac:dyDescent="0.2">
      <c r="C1142" s="51"/>
      <c r="E1142" s="378"/>
      <c r="F1142" s="378"/>
      <c r="G1142" s="378"/>
      <c r="H1142" s="378"/>
      <c r="I1142" s="530" t="e">
        <f>I1141/G1141</f>
        <v>#REF!</v>
      </c>
      <c r="J1142" s="536">
        <f>J1141/G1141</f>
        <v>0.68184818481848186</v>
      </c>
      <c r="K1142" s="378"/>
      <c r="L1142" s="530" t="e">
        <f>L1141/#REF!</f>
        <v>#REF!</v>
      </c>
      <c r="M1142" s="378"/>
      <c r="N1142" s="530" t="e">
        <f>N1141/I1141</f>
        <v>#REF!</v>
      </c>
      <c r="O1142" s="378"/>
      <c r="P1142" s="565">
        <f>P1141/H1141</f>
        <v>-2.8728414442700159E-3</v>
      </c>
      <c r="Q1142" s="530"/>
      <c r="R1142" s="530"/>
      <c r="S1142" s="378"/>
      <c r="T1142" s="378"/>
      <c r="U1142" s="378"/>
    </row>
    <row r="1143" spans="2:21" ht="39.950000000000003" customHeight="1" x14ac:dyDescent="0.2">
      <c r="C1143" s="51"/>
      <c r="E1143" s="378"/>
      <c r="F1143" s="378"/>
      <c r="G1143" s="378"/>
      <c r="H1143" s="378"/>
      <c r="K1143" s="378"/>
      <c r="M1143" s="378"/>
      <c r="O1143" s="378"/>
      <c r="S1143" s="378"/>
      <c r="T1143" s="378"/>
      <c r="U1143" s="378"/>
    </row>
    <row r="1144" spans="2:21" ht="7.5" customHeight="1" x14ac:dyDescent="0.2">
      <c r="C1144" s="51"/>
      <c r="E1144" s="378"/>
      <c r="F1144" s="378"/>
      <c r="G1144" s="378"/>
      <c r="H1144" s="378"/>
      <c r="K1144" s="378"/>
      <c r="M1144" s="378"/>
      <c r="O1144" s="378"/>
      <c r="S1144" s="378"/>
      <c r="T1144" s="378"/>
      <c r="U1144" s="378"/>
    </row>
    <row r="1145" spans="2:21" ht="17.25" customHeight="1" x14ac:dyDescent="0.2">
      <c r="C1145" s="51"/>
      <c r="D1145" s="391" t="s">
        <v>123</v>
      </c>
      <c r="E1145" s="507" t="s">
        <v>784</v>
      </c>
      <c r="F1145" s="507" t="s">
        <v>783</v>
      </c>
      <c r="G1145" s="507" t="s">
        <v>1035</v>
      </c>
      <c r="H1145" s="507" t="s">
        <v>1130</v>
      </c>
      <c r="I1145" s="389"/>
      <c r="J1145" s="389"/>
      <c r="K1145" s="544" t="s">
        <v>1220</v>
      </c>
      <c r="L1145" s="389"/>
      <c r="M1145" s="544" t="s">
        <v>1220</v>
      </c>
      <c r="N1145" s="389"/>
      <c r="O1145" s="544" t="s">
        <v>1220</v>
      </c>
      <c r="P1145" s="389"/>
      <c r="Q1145" s="389"/>
      <c r="R1145" s="389"/>
      <c r="S1145" s="506" t="s">
        <v>1130</v>
      </c>
      <c r="T1145" s="506" t="s">
        <v>1130</v>
      </c>
      <c r="U1145" s="506" t="s">
        <v>1130</v>
      </c>
    </row>
    <row r="1146" spans="2:21" ht="33" customHeight="1" x14ac:dyDescent="0.25">
      <c r="C1146" s="51"/>
      <c r="D1146" s="561" t="s">
        <v>577</v>
      </c>
      <c r="E1146" s="507" t="s">
        <v>412</v>
      </c>
      <c r="F1146" s="507" t="s">
        <v>412</v>
      </c>
      <c r="G1146" s="507" t="s">
        <v>412</v>
      </c>
      <c r="H1146" s="507" t="s">
        <v>412</v>
      </c>
      <c r="I1146" s="389"/>
      <c r="J1146" s="389"/>
      <c r="K1146" s="541" t="s">
        <v>472</v>
      </c>
      <c r="L1146" s="389"/>
      <c r="M1146" s="541" t="s">
        <v>472</v>
      </c>
      <c r="N1146" s="389"/>
      <c r="O1146" s="541" t="s">
        <v>1456</v>
      </c>
      <c r="P1146" s="389"/>
      <c r="Q1146" s="389"/>
      <c r="R1146" s="389"/>
      <c r="S1146" s="508" t="s">
        <v>412</v>
      </c>
      <c r="T1146" s="508" t="s">
        <v>412</v>
      </c>
      <c r="U1146" s="508" t="s">
        <v>412</v>
      </c>
    </row>
    <row r="1147" spans="2:21" ht="18" customHeight="1" x14ac:dyDescent="0.2">
      <c r="C1147" s="51"/>
      <c r="D1147" s="563" t="s">
        <v>324</v>
      </c>
      <c r="E1147" s="388">
        <v>1</v>
      </c>
      <c r="F1147" s="389">
        <v>1</v>
      </c>
      <c r="G1147" s="389">
        <v>1</v>
      </c>
      <c r="H1147" s="389">
        <f>'102'!R1868</f>
        <v>2</v>
      </c>
      <c r="I1147" s="389"/>
      <c r="J1147" s="389"/>
      <c r="K1147" s="389" t="e">
        <f>'102'!#REF!</f>
        <v>#REF!</v>
      </c>
      <c r="L1147" s="389"/>
      <c r="M1147" s="389" t="e">
        <f>'102'!#REF!</f>
        <v>#REF!</v>
      </c>
      <c r="N1147" s="389"/>
      <c r="O1147" s="389">
        <f>'102'!Z1868</f>
        <v>2</v>
      </c>
      <c r="P1147" s="389"/>
      <c r="Q1147" s="389"/>
      <c r="R1147" s="389"/>
      <c r="S1147" s="393" t="e">
        <f>'102'!#REF!</f>
        <v>#REF!</v>
      </c>
      <c r="T1147" s="393" t="e">
        <f>'102'!#REF!</f>
        <v>#REF!</v>
      </c>
      <c r="U1147" s="393" t="e">
        <f>'102'!#REF!</f>
        <v>#REF!</v>
      </c>
    </row>
    <row r="1148" spans="2:21" ht="12.75" customHeight="1" x14ac:dyDescent="0.2">
      <c r="C1148" s="51"/>
      <c r="D1148" s="563" t="s">
        <v>164</v>
      </c>
      <c r="E1148" s="388">
        <v>0</v>
      </c>
      <c r="F1148" s="389">
        <v>0</v>
      </c>
      <c r="G1148" s="389">
        <v>0</v>
      </c>
      <c r="H1148" s="389">
        <v>0</v>
      </c>
      <c r="I1148" s="389"/>
      <c r="J1148" s="389"/>
      <c r="K1148" s="389">
        <v>0</v>
      </c>
      <c r="L1148" s="389"/>
      <c r="M1148" s="389">
        <v>0</v>
      </c>
      <c r="N1148" s="389"/>
      <c r="O1148" s="389">
        <v>0</v>
      </c>
      <c r="P1148" s="389"/>
      <c r="Q1148" s="389"/>
      <c r="R1148" s="389"/>
      <c r="S1148" s="393">
        <v>0</v>
      </c>
      <c r="T1148" s="393">
        <v>0</v>
      </c>
      <c r="U1148" s="393">
        <v>0</v>
      </c>
    </row>
    <row r="1149" spans="2:21" ht="12.75" customHeight="1" x14ac:dyDescent="0.2">
      <c r="C1149" s="51"/>
      <c r="D1149" s="563" t="s">
        <v>624</v>
      </c>
      <c r="E1149" s="388">
        <v>0</v>
      </c>
      <c r="F1149" s="389">
        <v>0</v>
      </c>
      <c r="G1149" s="389">
        <v>0</v>
      </c>
      <c r="H1149" s="389">
        <v>0</v>
      </c>
      <c r="I1149" s="389"/>
      <c r="J1149" s="389"/>
      <c r="K1149" s="389">
        <v>0</v>
      </c>
      <c r="L1149" s="389"/>
      <c r="M1149" s="389">
        <v>0</v>
      </c>
      <c r="N1149" s="389"/>
      <c r="O1149" s="389">
        <v>0</v>
      </c>
      <c r="P1149" s="389"/>
      <c r="Q1149" s="389"/>
      <c r="R1149" s="389"/>
      <c r="S1149" s="393">
        <v>0</v>
      </c>
      <c r="T1149" s="393">
        <v>0</v>
      </c>
      <c r="U1149" s="393">
        <v>0</v>
      </c>
    </row>
    <row r="1150" spans="2:21" ht="12.75" customHeight="1" x14ac:dyDescent="0.2">
      <c r="C1150" s="51"/>
      <c r="D1150" s="391"/>
      <c r="E1150" s="388"/>
      <c r="F1150" s="389"/>
      <c r="G1150" s="389"/>
      <c r="H1150" s="389"/>
      <c r="I1150" s="389"/>
      <c r="J1150" s="389"/>
      <c r="K1150" s="389"/>
      <c r="L1150" s="389"/>
      <c r="M1150" s="389"/>
      <c r="N1150" s="389"/>
      <c r="O1150" s="389"/>
      <c r="P1150" s="389"/>
      <c r="Q1150" s="389"/>
      <c r="R1150" s="389"/>
      <c r="S1150" s="393"/>
      <c r="T1150" s="393"/>
      <c r="U1150" s="393"/>
    </row>
    <row r="1151" spans="2:21" ht="12.75" customHeight="1" x14ac:dyDescent="0.25">
      <c r="C1151" s="51"/>
      <c r="D1151" s="562" t="s">
        <v>625</v>
      </c>
      <c r="E1151" s="388"/>
      <c r="F1151" s="389"/>
      <c r="G1151" s="389"/>
      <c r="H1151" s="389"/>
      <c r="I1151" s="389"/>
      <c r="J1151" s="389"/>
      <c r="K1151" s="389"/>
      <c r="L1151" s="389"/>
      <c r="M1151" s="389"/>
      <c r="N1151" s="389"/>
      <c r="O1151" s="389"/>
      <c r="P1151" s="389"/>
      <c r="Q1151" s="389"/>
      <c r="R1151" s="389"/>
      <c r="S1151" s="393"/>
      <c r="T1151" s="393"/>
      <c r="U1151" s="393"/>
    </row>
    <row r="1152" spans="2:21" ht="45" customHeight="1" x14ac:dyDescent="0.2">
      <c r="C1152" s="51"/>
      <c r="D1152" s="644" t="s">
        <v>1524</v>
      </c>
      <c r="E1152" s="644"/>
      <c r="F1152" s="644"/>
      <c r="G1152" s="644"/>
      <c r="H1152" s="644"/>
      <c r="I1152" s="644"/>
      <c r="J1152" s="644"/>
      <c r="K1152" s="644"/>
      <c r="L1152" s="644"/>
      <c r="M1152" s="644"/>
      <c r="N1152" s="644"/>
      <c r="O1152" s="644"/>
      <c r="P1152" s="388"/>
      <c r="Q1152" s="388"/>
      <c r="R1152" s="388"/>
      <c r="S1152" s="5"/>
      <c r="T1152" s="5"/>
      <c r="U1152" s="5"/>
    </row>
    <row r="1153" spans="1:21" ht="24" customHeight="1" x14ac:dyDescent="0.2">
      <c r="C1153" s="51"/>
      <c r="D1153" s="69"/>
      <c r="E1153" s="228"/>
      <c r="F1153" s="228"/>
      <c r="G1153" s="228"/>
      <c r="H1153" s="228"/>
      <c r="K1153" s="228"/>
      <c r="M1153" s="228"/>
      <c r="O1153" s="228"/>
      <c r="S1153" s="228"/>
      <c r="T1153" s="228"/>
      <c r="U1153" s="228"/>
    </row>
    <row r="1154" spans="1:21" ht="12.75" customHeight="1" x14ac:dyDescent="0.2">
      <c r="C1154" s="51"/>
      <c r="D1154" s="5"/>
      <c r="E1154" s="228"/>
      <c r="F1154" s="228"/>
      <c r="G1154" s="228"/>
      <c r="H1154" s="228"/>
      <c r="K1154" s="228"/>
      <c r="M1154" s="228"/>
      <c r="O1154" s="228"/>
      <c r="S1154" s="228"/>
      <c r="T1154" s="228"/>
      <c r="U1154" s="228"/>
    </row>
    <row r="1155" spans="1:21" ht="16.149999999999999" customHeight="1" x14ac:dyDescent="0.25">
      <c r="C1155" s="77" t="s">
        <v>120</v>
      </c>
      <c r="E1155" s="378"/>
      <c r="F1155" s="378"/>
      <c r="G1155" s="378"/>
      <c r="H1155" s="378"/>
      <c r="K1155" s="378"/>
      <c r="M1155" s="378"/>
      <c r="O1155" s="378"/>
      <c r="S1155" s="378"/>
      <c r="T1155" s="378"/>
      <c r="U1155" s="378"/>
    </row>
    <row r="1156" spans="1:21" ht="12.75" customHeight="1" x14ac:dyDescent="0.2">
      <c r="E1156" s="378"/>
      <c r="F1156" s="378"/>
      <c r="G1156" s="378"/>
      <c r="H1156" s="378"/>
      <c r="K1156" s="378"/>
      <c r="M1156" s="378"/>
      <c r="O1156" s="378"/>
      <c r="S1156" s="378"/>
      <c r="T1156" s="378"/>
      <c r="U1156" s="378"/>
    </row>
    <row r="1157" spans="1:21" ht="12.75" customHeight="1" x14ac:dyDescent="0.2">
      <c r="C1157" s="5"/>
      <c r="D1157" s="73" t="s">
        <v>449</v>
      </c>
      <c r="E1157" s="378"/>
      <c r="F1157" s="378"/>
      <c r="G1157" s="378"/>
      <c r="H1157" s="378"/>
      <c r="K1157" s="378"/>
      <c r="M1157" s="378"/>
      <c r="O1157" s="378"/>
      <c r="S1157" s="378"/>
      <c r="T1157" s="378"/>
      <c r="U1157" s="378"/>
    </row>
    <row r="1158" spans="1:21" ht="15" customHeight="1" x14ac:dyDescent="0.2">
      <c r="A1158" s="5">
        <v>13031010</v>
      </c>
      <c r="B1158" s="555">
        <v>100</v>
      </c>
      <c r="C1158" s="42">
        <v>50110</v>
      </c>
      <c r="D1158" s="43" t="s">
        <v>36</v>
      </c>
      <c r="E1158" s="378">
        <f>'102'!H1886</f>
        <v>395575</v>
      </c>
      <c r="F1158" s="378">
        <f>'102'!K1886</f>
        <v>397668</v>
      </c>
      <c r="G1158" s="378">
        <f>'102'!N1886</f>
        <v>405788</v>
      </c>
      <c r="H1158" s="378">
        <f>'102'!R1886</f>
        <v>439287</v>
      </c>
      <c r="I1158" s="229" t="e">
        <f>#REF!-G1158</f>
        <v>#REF!</v>
      </c>
      <c r="J1158" s="229">
        <f t="shared" ref="J1158:J1175" si="381">H1158-G1158</f>
        <v>33499</v>
      </c>
      <c r="K1158" s="378" t="e">
        <f>'102'!#REF!</f>
        <v>#REF!</v>
      </c>
      <c r="L1158" s="229" t="e">
        <f>K1158-H1158</f>
        <v>#REF!</v>
      </c>
      <c r="M1158" s="378" t="e">
        <f>'102'!#REF!</f>
        <v>#REF!</v>
      </c>
      <c r="N1158" s="229" t="e">
        <f t="shared" ref="N1158:N1175" si="382">M1158-H1158</f>
        <v>#REF!</v>
      </c>
      <c r="O1158" s="378">
        <f>'102'!Z1886</f>
        <v>437598</v>
      </c>
      <c r="P1158" s="229">
        <f t="shared" ref="P1158:P1175" si="383">O1158-H1158</f>
        <v>-1689</v>
      </c>
      <c r="S1158" s="378" t="e">
        <f>'102'!#REF!</f>
        <v>#REF!</v>
      </c>
      <c r="T1158" s="378" t="e">
        <f>'102'!#REF!</f>
        <v>#REF!</v>
      </c>
      <c r="U1158" s="378" t="e">
        <f>'102'!#REF!</f>
        <v>#REF!</v>
      </c>
    </row>
    <row r="1159" spans="1:21" ht="15" customHeight="1" x14ac:dyDescent="0.2">
      <c r="A1159" s="5">
        <v>13031010</v>
      </c>
      <c r="B1159" s="555">
        <v>100</v>
      </c>
      <c r="C1159" s="42">
        <v>50136</v>
      </c>
      <c r="D1159" s="43" t="s">
        <v>867</v>
      </c>
      <c r="E1159" s="378"/>
      <c r="F1159" s="378"/>
      <c r="G1159" s="378"/>
      <c r="H1159" s="378">
        <f>'102'!R1941</f>
        <v>0</v>
      </c>
      <c r="I1159" s="229" t="e">
        <f>#REF!-G1159</f>
        <v>#REF!</v>
      </c>
      <c r="J1159" s="229">
        <f t="shared" si="381"/>
        <v>0</v>
      </c>
      <c r="K1159" s="378" t="e">
        <f>'102'!#REF!</f>
        <v>#REF!</v>
      </c>
      <c r="L1159" s="229" t="e">
        <f t="shared" ref="L1159:L1175" si="384">K1159-H1159</f>
        <v>#REF!</v>
      </c>
      <c r="M1159" s="378" t="e">
        <f>'102'!#REF!</f>
        <v>#REF!</v>
      </c>
      <c r="N1159" s="229" t="e">
        <f t="shared" si="382"/>
        <v>#REF!</v>
      </c>
      <c r="O1159" s="378">
        <f>'102'!Z1941</f>
        <v>0</v>
      </c>
      <c r="P1159" s="229">
        <f t="shared" si="383"/>
        <v>0</v>
      </c>
      <c r="S1159" s="378" t="e">
        <f>'102'!#REF!</f>
        <v>#REF!</v>
      </c>
      <c r="T1159" s="378" t="e">
        <f>'102'!#REF!</f>
        <v>#REF!</v>
      </c>
      <c r="U1159" s="378" t="e">
        <f>'102'!#REF!</f>
        <v>#REF!</v>
      </c>
    </row>
    <row r="1160" spans="1:21" ht="15" customHeight="1" x14ac:dyDescent="0.2">
      <c r="A1160" s="5">
        <v>13031010</v>
      </c>
      <c r="B1160" s="555">
        <v>200</v>
      </c>
      <c r="C1160" s="42">
        <v>52210</v>
      </c>
      <c r="D1160" s="43" t="s">
        <v>584</v>
      </c>
      <c r="E1160" s="378">
        <v>15000</v>
      </c>
      <c r="F1160" s="378">
        <v>9000</v>
      </c>
      <c r="G1160" s="378">
        <v>8000</v>
      </c>
      <c r="H1160" s="378">
        <v>0</v>
      </c>
      <c r="I1160" s="229" t="e">
        <f>#REF!-G1160</f>
        <v>#REF!</v>
      </c>
      <c r="J1160" s="229">
        <f t="shared" si="381"/>
        <v>-8000</v>
      </c>
      <c r="K1160" s="378">
        <v>0</v>
      </c>
      <c r="L1160" s="229">
        <f t="shared" si="384"/>
        <v>0</v>
      </c>
      <c r="M1160" s="378">
        <v>0</v>
      </c>
      <c r="N1160" s="229">
        <f t="shared" si="382"/>
        <v>0</v>
      </c>
      <c r="O1160" s="378">
        <v>0</v>
      </c>
      <c r="P1160" s="229">
        <f t="shared" si="383"/>
        <v>0</v>
      </c>
      <c r="S1160" s="378">
        <v>0</v>
      </c>
      <c r="T1160" s="378">
        <v>0</v>
      </c>
      <c r="U1160" s="378">
        <v>0</v>
      </c>
    </row>
    <row r="1161" spans="1:21" ht="15" customHeight="1" x14ac:dyDescent="0.2">
      <c r="A1161" s="5">
        <v>13031010</v>
      </c>
      <c r="B1161" s="555">
        <v>200</v>
      </c>
      <c r="C1161" s="42">
        <v>52250</v>
      </c>
      <c r="D1161" s="43" t="s">
        <v>630</v>
      </c>
      <c r="E1161" s="378">
        <v>14035</v>
      </c>
      <c r="F1161" s="378">
        <v>0</v>
      </c>
      <c r="G1161" s="378">
        <v>0</v>
      </c>
      <c r="H1161" s="378">
        <v>0</v>
      </c>
      <c r="I1161" s="229" t="e">
        <f>#REF!-G1161</f>
        <v>#REF!</v>
      </c>
      <c r="J1161" s="229">
        <f t="shared" si="381"/>
        <v>0</v>
      </c>
      <c r="K1161" s="378">
        <v>0</v>
      </c>
      <c r="L1161" s="229">
        <f t="shared" si="384"/>
        <v>0</v>
      </c>
      <c r="M1161" s="378">
        <v>0</v>
      </c>
      <c r="N1161" s="229">
        <f t="shared" si="382"/>
        <v>0</v>
      </c>
      <c r="O1161" s="378">
        <v>0</v>
      </c>
      <c r="P1161" s="229">
        <f t="shared" si="383"/>
        <v>0</v>
      </c>
      <c r="S1161" s="378">
        <v>0</v>
      </c>
      <c r="T1161" s="378">
        <v>0</v>
      </c>
      <c r="U1161" s="378">
        <v>0</v>
      </c>
    </row>
    <row r="1162" spans="1:21" ht="12.75" customHeight="1" x14ac:dyDescent="0.2">
      <c r="A1162" s="5">
        <v>13031010</v>
      </c>
      <c r="B1162" s="555">
        <v>200</v>
      </c>
      <c r="C1162" s="71" t="s">
        <v>532</v>
      </c>
      <c r="D1162" s="43" t="s">
        <v>76</v>
      </c>
      <c r="E1162" s="378">
        <v>0</v>
      </c>
      <c r="F1162" s="378">
        <v>0</v>
      </c>
      <c r="G1162" s="378">
        <v>0</v>
      </c>
      <c r="H1162" s="378">
        <v>0</v>
      </c>
      <c r="I1162" s="229" t="e">
        <f>#REF!-G1162</f>
        <v>#REF!</v>
      </c>
      <c r="J1162" s="229">
        <f t="shared" si="381"/>
        <v>0</v>
      </c>
      <c r="K1162" s="378">
        <v>0</v>
      </c>
      <c r="L1162" s="229">
        <f t="shared" si="384"/>
        <v>0</v>
      </c>
      <c r="M1162" s="378">
        <v>0</v>
      </c>
      <c r="N1162" s="229">
        <f t="shared" si="382"/>
        <v>0</v>
      </c>
      <c r="O1162" s="378">
        <v>0</v>
      </c>
      <c r="P1162" s="229">
        <f t="shared" si="383"/>
        <v>0</v>
      </c>
      <c r="S1162" s="378">
        <v>0</v>
      </c>
      <c r="T1162" s="378">
        <v>0</v>
      </c>
      <c r="U1162" s="378">
        <v>0</v>
      </c>
    </row>
    <row r="1163" spans="1:21" ht="12.75" customHeight="1" x14ac:dyDescent="0.2">
      <c r="A1163" s="5">
        <v>13031010</v>
      </c>
      <c r="B1163" s="555">
        <v>300</v>
      </c>
      <c r="C1163" s="71">
        <v>53310</v>
      </c>
      <c r="D1163" s="43" t="s">
        <v>410</v>
      </c>
      <c r="E1163" s="378">
        <v>0</v>
      </c>
      <c r="F1163" s="378">
        <v>0</v>
      </c>
      <c r="G1163" s="378">
        <v>0</v>
      </c>
      <c r="H1163" s="378">
        <v>0</v>
      </c>
      <c r="I1163" s="229" t="e">
        <f>#REF!-G1163</f>
        <v>#REF!</v>
      </c>
      <c r="J1163" s="229">
        <f t="shared" si="381"/>
        <v>0</v>
      </c>
      <c r="K1163" s="378">
        <v>0</v>
      </c>
      <c r="L1163" s="229">
        <f t="shared" si="384"/>
        <v>0</v>
      </c>
      <c r="M1163" s="378">
        <v>0</v>
      </c>
      <c r="N1163" s="229">
        <f t="shared" si="382"/>
        <v>0</v>
      </c>
      <c r="O1163" s="378">
        <v>0</v>
      </c>
      <c r="P1163" s="229">
        <f t="shared" si="383"/>
        <v>0</v>
      </c>
      <c r="S1163" s="378">
        <v>0</v>
      </c>
      <c r="T1163" s="378">
        <v>0</v>
      </c>
      <c r="U1163" s="378">
        <v>0</v>
      </c>
    </row>
    <row r="1164" spans="1:21" ht="12.75" customHeight="1" x14ac:dyDescent="0.2">
      <c r="A1164" s="5">
        <v>13031010</v>
      </c>
      <c r="B1164" s="555">
        <v>300</v>
      </c>
      <c r="C1164" s="71">
        <v>53350</v>
      </c>
      <c r="D1164" s="43" t="s">
        <v>150</v>
      </c>
      <c r="E1164" s="378">
        <v>459</v>
      </c>
      <c r="F1164" s="378">
        <v>408</v>
      </c>
      <c r="G1164" s="378">
        <v>408</v>
      </c>
      <c r="H1164" s="378">
        <v>408</v>
      </c>
      <c r="I1164" s="229" t="e">
        <f>#REF!-G1164</f>
        <v>#REF!</v>
      </c>
      <c r="J1164" s="229">
        <f t="shared" si="381"/>
        <v>0</v>
      </c>
      <c r="K1164" s="378">
        <v>408</v>
      </c>
      <c r="L1164" s="229">
        <f t="shared" si="384"/>
        <v>0</v>
      </c>
      <c r="M1164" s="378">
        <v>408</v>
      </c>
      <c r="N1164" s="229">
        <f t="shared" si="382"/>
        <v>0</v>
      </c>
      <c r="O1164" s="378">
        <v>408</v>
      </c>
      <c r="P1164" s="229">
        <f t="shared" si="383"/>
        <v>0</v>
      </c>
      <c r="S1164" s="378">
        <v>408</v>
      </c>
      <c r="T1164" s="378">
        <v>408</v>
      </c>
      <c r="U1164" s="378">
        <v>408</v>
      </c>
    </row>
    <row r="1165" spans="1:21" ht="12.75" customHeight="1" x14ac:dyDescent="0.2">
      <c r="A1165" s="5">
        <v>13031010</v>
      </c>
      <c r="B1165" s="555">
        <v>400</v>
      </c>
      <c r="C1165" s="71">
        <v>54411</v>
      </c>
      <c r="D1165" s="43" t="s">
        <v>239</v>
      </c>
      <c r="E1165" s="378">
        <v>3000</v>
      </c>
      <c r="F1165" s="378">
        <v>2000</v>
      </c>
      <c r="G1165" s="378">
        <v>2000</v>
      </c>
      <c r="H1165" s="378">
        <v>2000</v>
      </c>
      <c r="I1165" s="229" t="e">
        <f>#REF!-G1165</f>
        <v>#REF!</v>
      </c>
      <c r="J1165" s="229">
        <f t="shared" si="381"/>
        <v>0</v>
      </c>
      <c r="K1165" s="378">
        <v>2000</v>
      </c>
      <c r="L1165" s="229">
        <f t="shared" si="384"/>
        <v>0</v>
      </c>
      <c r="M1165" s="378">
        <v>2000</v>
      </c>
      <c r="N1165" s="229">
        <f t="shared" si="382"/>
        <v>0</v>
      </c>
      <c r="O1165" s="378">
        <v>2000</v>
      </c>
      <c r="P1165" s="229">
        <f t="shared" si="383"/>
        <v>0</v>
      </c>
      <c r="S1165" s="378">
        <v>2000</v>
      </c>
      <c r="T1165" s="378">
        <v>2000</v>
      </c>
      <c r="U1165" s="378">
        <v>2000</v>
      </c>
    </row>
    <row r="1166" spans="1:21" ht="12.75" customHeight="1" x14ac:dyDescent="0.2">
      <c r="A1166" s="5">
        <v>13031010</v>
      </c>
      <c r="B1166" s="555">
        <v>500</v>
      </c>
      <c r="C1166" s="42">
        <v>55520</v>
      </c>
      <c r="D1166" s="43" t="s">
        <v>431</v>
      </c>
      <c r="E1166" s="378">
        <v>3000</v>
      </c>
      <c r="F1166" s="378">
        <v>10000</v>
      </c>
      <c r="G1166" s="378">
        <v>0</v>
      </c>
      <c r="H1166" s="378">
        <v>0</v>
      </c>
      <c r="I1166" s="229" t="e">
        <f>#REF!-G1166</f>
        <v>#REF!</v>
      </c>
      <c r="J1166" s="229">
        <f t="shared" si="381"/>
        <v>0</v>
      </c>
      <c r="K1166" s="378">
        <v>0</v>
      </c>
      <c r="L1166" s="229">
        <f t="shared" si="384"/>
        <v>0</v>
      </c>
      <c r="M1166" s="378">
        <v>0</v>
      </c>
      <c r="N1166" s="229">
        <f t="shared" si="382"/>
        <v>0</v>
      </c>
      <c r="O1166" s="378">
        <v>0</v>
      </c>
      <c r="P1166" s="229">
        <f t="shared" si="383"/>
        <v>0</v>
      </c>
      <c r="S1166" s="378">
        <v>0</v>
      </c>
      <c r="T1166" s="378">
        <v>0</v>
      </c>
      <c r="U1166" s="378">
        <v>0</v>
      </c>
    </row>
    <row r="1167" spans="1:21" ht="12.75" customHeight="1" x14ac:dyDescent="0.2">
      <c r="A1167" s="5">
        <v>13031010</v>
      </c>
      <c r="B1167" s="555">
        <v>500</v>
      </c>
      <c r="C1167" s="42">
        <v>55572</v>
      </c>
      <c r="D1167" s="43" t="s">
        <v>142</v>
      </c>
      <c r="E1167" s="378">
        <v>2500</v>
      </c>
      <c r="F1167" s="378">
        <v>2500</v>
      </c>
      <c r="G1167" s="378">
        <v>2000</v>
      </c>
      <c r="H1167" s="378">
        <v>2000</v>
      </c>
      <c r="I1167" s="229" t="e">
        <f>#REF!-G1167</f>
        <v>#REF!</v>
      </c>
      <c r="J1167" s="229">
        <f t="shared" si="381"/>
        <v>0</v>
      </c>
      <c r="K1167" s="378">
        <v>2000</v>
      </c>
      <c r="L1167" s="229">
        <f t="shared" si="384"/>
        <v>0</v>
      </c>
      <c r="M1167" s="378">
        <v>2000</v>
      </c>
      <c r="N1167" s="229">
        <f t="shared" si="382"/>
        <v>0</v>
      </c>
      <c r="O1167" s="378">
        <v>2000</v>
      </c>
      <c r="P1167" s="229">
        <f t="shared" si="383"/>
        <v>0</v>
      </c>
      <c r="S1167" s="378">
        <v>2000</v>
      </c>
      <c r="T1167" s="378">
        <v>2000</v>
      </c>
      <c r="U1167" s="378">
        <v>2000</v>
      </c>
    </row>
    <row r="1168" spans="1:21" ht="12.75" customHeight="1" x14ac:dyDescent="0.2">
      <c r="A1168" s="5">
        <v>13031010</v>
      </c>
      <c r="B1168" s="555">
        <v>600</v>
      </c>
      <c r="C1168" s="42">
        <v>56601</v>
      </c>
      <c r="D1168" s="43" t="s">
        <v>20</v>
      </c>
      <c r="E1168" s="378">
        <v>174836</v>
      </c>
      <c r="F1168" s="378">
        <v>190000</v>
      </c>
      <c r="G1168" s="378">
        <v>195000</v>
      </c>
      <c r="H1168" s="378">
        <v>215000</v>
      </c>
      <c r="I1168" s="229" t="e">
        <f>#REF!-G1168</f>
        <v>#REF!</v>
      </c>
      <c r="J1168" s="229">
        <f t="shared" si="381"/>
        <v>20000</v>
      </c>
      <c r="K1168" s="378">
        <v>215000</v>
      </c>
      <c r="L1168" s="229">
        <f t="shared" si="384"/>
        <v>0</v>
      </c>
      <c r="M1168" s="378">
        <f>195000-35600</f>
        <v>159400</v>
      </c>
      <c r="N1168" s="229">
        <f t="shared" si="382"/>
        <v>-55600</v>
      </c>
      <c r="O1168" s="378">
        <v>215000</v>
      </c>
      <c r="P1168" s="229">
        <f t="shared" si="383"/>
        <v>0</v>
      </c>
      <c r="S1168" s="378">
        <v>215000</v>
      </c>
      <c r="T1168" s="378">
        <v>215000</v>
      </c>
      <c r="U1168" s="378">
        <v>215000</v>
      </c>
    </row>
    <row r="1169" spans="1:21" ht="12.75" customHeight="1" x14ac:dyDescent="0.2">
      <c r="A1169" s="5">
        <v>13031010</v>
      </c>
      <c r="B1169" s="555">
        <v>600</v>
      </c>
      <c r="C1169" s="42">
        <v>56615</v>
      </c>
      <c r="D1169" s="43" t="s">
        <v>26</v>
      </c>
      <c r="E1169" s="378">
        <v>0</v>
      </c>
      <c r="F1169" s="378">
        <v>0</v>
      </c>
      <c r="G1169" s="378">
        <v>0</v>
      </c>
      <c r="H1169" s="378">
        <v>0</v>
      </c>
      <c r="I1169" s="229" t="e">
        <f>#REF!-G1169</f>
        <v>#REF!</v>
      </c>
      <c r="J1169" s="229">
        <f t="shared" si="381"/>
        <v>0</v>
      </c>
      <c r="K1169" s="378">
        <v>0</v>
      </c>
      <c r="L1169" s="229">
        <f t="shared" si="384"/>
        <v>0</v>
      </c>
      <c r="M1169" s="378">
        <v>0</v>
      </c>
      <c r="N1169" s="229">
        <f t="shared" si="382"/>
        <v>0</v>
      </c>
      <c r="O1169" s="378">
        <v>0</v>
      </c>
      <c r="P1169" s="229">
        <f t="shared" si="383"/>
        <v>0</v>
      </c>
      <c r="S1169" s="378">
        <v>0</v>
      </c>
      <c r="T1169" s="378">
        <v>0</v>
      </c>
      <c r="U1169" s="378">
        <v>0</v>
      </c>
    </row>
    <row r="1170" spans="1:21" ht="12.75" customHeight="1" x14ac:dyDescent="0.2">
      <c r="A1170" s="5">
        <v>13031010</v>
      </c>
      <c r="B1170" s="555">
        <v>600</v>
      </c>
      <c r="C1170" s="42">
        <v>56652</v>
      </c>
      <c r="D1170" s="43" t="s">
        <v>237</v>
      </c>
      <c r="E1170" s="378">
        <v>83329</v>
      </c>
      <c r="F1170" s="378">
        <v>85600</v>
      </c>
      <c r="G1170" s="378">
        <v>85600</v>
      </c>
      <c r="H1170" s="378">
        <v>85600</v>
      </c>
      <c r="I1170" s="229" t="e">
        <f>#REF!-G1170</f>
        <v>#REF!</v>
      </c>
      <c r="J1170" s="229">
        <f t="shared" si="381"/>
        <v>0</v>
      </c>
      <c r="K1170" s="378">
        <v>85600</v>
      </c>
      <c r="L1170" s="229">
        <f t="shared" si="384"/>
        <v>0</v>
      </c>
      <c r="M1170" s="378">
        <v>85000</v>
      </c>
      <c r="N1170" s="229">
        <f t="shared" si="382"/>
        <v>-600</v>
      </c>
      <c r="O1170" s="378">
        <v>85600</v>
      </c>
      <c r="P1170" s="229">
        <f t="shared" si="383"/>
        <v>0</v>
      </c>
      <c r="S1170" s="378">
        <v>85600</v>
      </c>
      <c r="T1170" s="378">
        <v>85600</v>
      </c>
      <c r="U1170" s="378">
        <v>85600</v>
      </c>
    </row>
    <row r="1171" spans="1:21" ht="12.75" customHeight="1" x14ac:dyDescent="0.2">
      <c r="A1171" s="5">
        <v>13031010</v>
      </c>
      <c r="B1171" s="555">
        <v>600</v>
      </c>
      <c r="C1171" s="42">
        <v>56656</v>
      </c>
      <c r="D1171" s="43" t="s">
        <v>634</v>
      </c>
      <c r="E1171" s="378">
        <v>7692</v>
      </c>
      <c r="F1171" s="378">
        <v>5000</v>
      </c>
      <c r="G1171" s="378">
        <v>4000</v>
      </c>
      <c r="H1171" s="378">
        <v>4000</v>
      </c>
      <c r="I1171" s="229" t="e">
        <f>#REF!-G1171</f>
        <v>#REF!</v>
      </c>
      <c r="J1171" s="229">
        <f t="shared" si="381"/>
        <v>0</v>
      </c>
      <c r="K1171" s="378">
        <v>4000</v>
      </c>
      <c r="L1171" s="229">
        <f t="shared" si="384"/>
        <v>0</v>
      </c>
      <c r="M1171" s="378">
        <v>4000</v>
      </c>
      <c r="N1171" s="229">
        <f t="shared" si="382"/>
        <v>0</v>
      </c>
      <c r="O1171" s="378">
        <v>4000</v>
      </c>
      <c r="P1171" s="229">
        <f t="shared" si="383"/>
        <v>0</v>
      </c>
      <c r="S1171" s="378">
        <v>4000</v>
      </c>
      <c r="T1171" s="378">
        <v>4000</v>
      </c>
      <c r="U1171" s="378">
        <v>4000</v>
      </c>
    </row>
    <row r="1172" spans="1:21" ht="12.75" customHeight="1" x14ac:dyDescent="0.2">
      <c r="A1172" s="5">
        <v>13031010</v>
      </c>
      <c r="B1172" s="555">
        <v>600</v>
      </c>
      <c r="C1172" s="42">
        <v>56694</v>
      </c>
      <c r="D1172" s="43" t="s">
        <v>33</v>
      </c>
      <c r="E1172" s="378">
        <v>37179</v>
      </c>
      <c r="F1172" s="378">
        <v>40000</v>
      </c>
      <c r="G1172" s="378">
        <v>35000</v>
      </c>
      <c r="H1172" s="378">
        <v>25000</v>
      </c>
      <c r="I1172" s="229" t="e">
        <f>#REF!-G1172</f>
        <v>#REF!</v>
      </c>
      <c r="J1172" s="229">
        <f t="shared" si="381"/>
        <v>-10000</v>
      </c>
      <c r="K1172" s="378">
        <v>25000</v>
      </c>
      <c r="L1172" s="229">
        <f t="shared" si="384"/>
        <v>0</v>
      </c>
      <c r="M1172" s="378">
        <v>25000</v>
      </c>
      <c r="N1172" s="229">
        <f t="shared" si="382"/>
        <v>0</v>
      </c>
      <c r="O1172" s="378">
        <v>25000</v>
      </c>
      <c r="P1172" s="229">
        <f t="shared" si="383"/>
        <v>0</v>
      </c>
      <c r="S1172" s="378">
        <v>25000</v>
      </c>
      <c r="T1172" s="378">
        <v>25000</v>
      </c>
      <c r="U1172" s="378">
        <v>25000</v>
      </c>
    </row>
    <row r="1173" spans="1:21" ht="12.75" customHeight="1" x14ac:dyDescent="0.2">
      <c r="A1173" s="5">
        <v>13031010</v>
      </c>
      <c r="B1173" s="555">
        <v>600</v>
      </c>
      <c r="C1173" s="42">
        <v>56695</v>
      </c>
      <c r="D1173" s="43" t="s">
        <v>298</v>
      </c>
      <c r="E1173" s="378">
        <v>10000</v>
      </c>
      <c r="F1173" s="378">
        <v>10000</v>
      </c>
      <c r="G1173" s="378">
        <v>10000</v>
      </c>
      <c r="H1173" s="378">
        <v>10000</v>
      </c>
      <c r="I1173" s="229" t="e">
        <f>#REF!-G1173</f>
        <v>#REF!</v>
      </c>
      <c r="J1173" s="229">
        <f t="shared" si="381"/>
        <v>0</v>
      </c>
      <c r="K1173" s="378">
        <v>10000</v>
      </c>
      <c r="L1173" s="229">
        <f t="shared" si="384"/>
        <v>0</v>
      </c>
      <c r="M1173" s="378">
        <v>0</v>
      </c>
      <c r="N1173" s="229">
        <f t="shared" si="382"/>
        <v>-10000</v>
      </c>
      <c r="O1173" s="378">
        <v>0</v>
      </c>
      <c r="P1173" s="229">
        <f t="shared" si="383"/>
        <v>-10000</v>
      </c>
      <c r="S1173" s="378">
        <v>10000</v>
      </c>
      <c r="T1173" s="378">
        <v>10000</v>
      </c>
      <c r="U1173" s="378">
        <v>10000</v>
      </c>
    </row>
    <row r="1174" spans="1:21" ht="6" customHeight="1" x14ac:dyDescent="0.2">
      <c r="C1174" s="42"/>
      <c r="D1174" s="45"/>
      <c r="E1174" s="496"/>
      <c r="F1174" s="496"/>
      <c r="G1174" s="496"/>
      <c r="H1174" s="496"/>
      <c r="I1174" s="497" t="e">
        <f>#REF!-G1174</f>
        <v>#REF!</v>
      </c>
      <c r="J1174" s="497">
        <f t="shared" si="381"/>
        <v>0</v>
      </c>
      <c r="K1174" s="496"/>
      <c r="L1174" s="497">
        <f t="shared" si="384"/>
        <v>0</v>
      </c>
      <c r="M1174" s="496"/>
      <c r="N1174" s="497">
        <f t="shared" si="382"/>
        <v>0</v>
      </c>
      <c r="O1174" s="496"/>
      <c r="P1174" s="497">
        <f t="shared" si="383"/>
        <v>0</v>
      </c>
      <c r="Q1174" s="497"/>
      <c r="R1174" s="497"/>
      <c r="S1174" s="496"/>
      <c r="T1174" s="496"/>
      <c r="U1174" s="496"/>
    </row>
    <row r="1175" spans="1:21" ht="12.75" customHeight="1" x14ac:dyDescent="0.2">
      <c r="C1175" s="42"/>
      <c r="D1175" s="43"/>
      <c r="E1175" s="378">
        <f t="shared" ref="E1175" si="385">SUM(E1158:E1173)</f>
        <v>746605</v>
      </c>
      <c r="F1175" s="378">
        <f>SUM(F1158:F1173)</f>
        <v>752176</v>
      </c>
      <c r="G1175" s="378">
        <f>SUM(G1158:G1173)</f>
        <v>747796</v>
      </c>
      <c r="H1175" s="378">
        <f>SUM(H1158:H1173)</f>
        <v>783295</v>
      </c>
      <c r="I1175" s="229" t="e">
        <f>#REF!-G1175</f>
        <v>#REF!</v>
      </c>
      <c r="J1175" s="229">
        <f t="shared" si="381"/>
        <v>35499</v>
      </c>
      <c r="K1175" s="378" t="e">
        <f>SUM(K1158:K1173)</f>
        <v>#REF!</v>
      </c>
      <c r="L1175" s="229" t="e">
        <f t="shared" si="384"/>
        <v>#REF!</v>
      </c>
      <c r="M1175" s="378" t="e">
        <f>SUM(M1158:M1173)</f>
        <v>#REF!</v>
      </c>
      <c r="N1175" s="229" t="e">
        <f t="shared" si="382"/>
        <v>#REF!</v>
      </c>
      <c r="O1175" s="378">
        <f>SUM(O1158:O1173)</f>
        <v>771606</v>
      </c>
      <c r="P1175" s="229">
        <f t="shared" si="383"/>
        <v>-11689</v>
      </c>
      <c r="S1175" s="378" t="e">
        <f>SUM(S1158:S1173)</f>
        <v>#REF!</v>
      </c>
      <c r="T1175" s="378" t="e">
        <f>SUM(T1158:T1173)</f>
        <v>#REF!</v>
      </c>
      <c r="U1175" s="378" t="e">
        <f>SUM(U1158:U1173)</f>
        <v>#REF!</v>
      </c>
    </row>
    <row r="1176" spans="1:21" ht="12.75" customHeight="1" x14ac:dyDescent="0.2">
      <c r="C1176" s="42"/>
      <c r="D1176" s="43"/>
      <c r="E1176" s="378"/>
      <c r="F1176" s="378"/>
      <c r="G1176" s="378"/>
      <c r="H1176" s="378"/>
      <c r="K1176" s="378"/>
      <c r="M1176" s="378"/>
      <c r="O1176" s="378"/>
      <c r="S1176" s="378"/>
      <c r="T1176" s="378"/>
      <c r="U1176" s="378"/>
    </row>
    <row r="1177" spans="1:21" ht="12.75" customHeight="1" x14ac:dyDescent="0.2">
      <c r="E1177" s="378"/>
      <c r="F1177" s="378"/>
      <c r="G1177" s="378"/>
      <c r="H1177" s="378"/>
      <c r="K1177" s="378"/>
      <c r="M1177" s="550" t="e">
        <f>(M1175-H1175)/H1175</f>
        <v>#REF!</v>
      </c>
      <c r="O1177" s="378"/>
      <c r="S1177" s="378"/>
      <c r="T1177" s="378"/>
      <c r="U1177" s="378"/>
    </row>
    <row r="1178" spans="1:21" ht="12.75" customHeight="1" x14ac:dyDescent="0.2">
      <c r="C1178" s="41" t="s">
        <v>315</v>
      </c>
      <c r="E1178" s="378"/>
      <c r="F1178" s="378"/>
      <c r="G1178" s="378"/>
      <c r="H1178" s="378"/>
      <c r="K1178" s="378"/>
      <c r="M1178" s="378"/>
      <c r="O1178" s="378"/>
      <c r="S1178" s="378"/>
      <c r="T1178" s="378"/>
      <c r="U1178" s="378"/>
    </row>
    <row r="1179" spans="1:21" ht="12.75" customHeight="1" x14ac:dyDescent="0.2">
      <c r="C1179" s="50" t="s">
        <v>316</v>
      </c>
      <c r="E1179" s="378"/>
      <c r="F1179" s="378"/>
      <c r="G1179" s="378"/>
      <c r="H1179" s="378"/>
      <c r="K1179" s="378"/>
      <c r="M1179" s="378"/>
      <c r="O1179" s="378"/>
      <c r="S1179" s="378"/>
      <c r="T1179" s="378"/>
      <c r="U1179" s="378"/>
    </row>
    <row r="1180" spans="1:21" ht="12.75" customHeight="1" x14ac:dyDescent="0.2">
      <c r="B1180" s="555">
        <v>100</v>
      </c>
      <c r="C1180" s="51" t="s">
        <v>317</v>
      </c>
      <c r="D1180" s="52" t="s">
        <v>339</v>
      </c>
      <c r="E1180" s="229">
        <f t="shared" ref="E1180:G1186" si="386">SUMIF($B$1158:$B$1175,$B1180,E$1158:E$1175)</f>
        <v>395575</v>
      </c>
      <c r="F1180" s="229">
        <f t="shared" si="386"/>
        <v>397668</v>
      </c>
      <c r="G1180" s="229">
        <f t="shared" si="386"/>
        <v>405788</v>
      </c>
      <c r="H1180" s="229">
        <f t="shared" ref="H1180:H1186" si="387">SUMIF($B$1158:$B$1175,$B1180,H$1158:H$1175)</f>
        <v>439287</v>
      </c>
      <c r="I1180" s="229" t="e">
        <f>#REF!-G1180</f>
        <v>#REF!</v>
      </c>
      <c r="J1180" s="229">
        <f t="shared" ref="J1180:J1187" si="388">H1180-G1180</f>
        <v>33499</v>
      </c>
      <c r="K1180" s="229" t="e">
        <f t="shared" ref="K1180:U1186" si="389">SUMIF($B$1158:$B$1175,$B1180,K$1158:K$1175)</f>
        <v>#REF!</v>
      </c>
      <c r="L1180" s="229" t="e">
        <f t="shared" ref="L1180:L1187" si="390">K1180-H1180</f>
        <v>#REF!</v>
      </c>
      <c r="M1180" s="229" t="e">
        <f t="shared" si="389"/>
        <v>#REF!</v>
      </c>
      <c r="N1180" s="229" t="e">
        <f t="shared" ref="N1180:N1187" si="391">M1180-H1180</f>
        <v>#REF!</v>
      </c>
      <c r="O1180" s="229">
        <f t="shared" si="389"/>
        <v>437598</v>
      </c>
      <c r="P1180" s="229">
        <f t="shared" ref="P1180:P1187" si="392">O1180-H1180</f>
        <v>-1689</v>
      </c>
      <c r="S1180" s="229" t="e">
        <f t="shared" si="389"/>
        <v>#REF!</v>
      </c>
      <c r="T1180" s="229" t="e">
        <f t="shared" si="389"/>
        <v>#REF!</v>
      </c>
      <c r="U1180" s="229" t="e">
        <f t="shared" si="389"/>
        <v>#REF!</v>
      </c>
    </row>
    <row r="1181" spans="1:21" ht="12.75" customHeight="1" x14ac:dyDescent="0.2">
      <c r="B1181" s="555">
        <v>101</v>
      </c>
      <c r="C1181" s="51">
        <v>50130</v>
      </c>
      <c r="D1181" s="52" t="s">
        <v>37</v>
      </c>
      <c r="E1181" s="229">
        <f t="shared" si="386"/>
        <v>0</v>
      </c>
      <c r="F1181" s="229">
        <f t="shared" si="386"/>
        <v>0</v>
      </c>
      <c r="G1181" s="229">
        <f t="shared" si="386"/>
        <v>0</v>
      </c>
      <c r="H1181" s="229">
        <f t="shared" si="387"/>
        <v>0</v>
      </c>
      <c r="I1181" s="229" t="e">
        <f>#REF!-G1181</f>
        <v>#REF!</v>
      </c>
      <c r="J1181" s="229">
        <f t="shared" si="388"/>
        <v>0</v>
      </c>
      <c r="K1181" s="229">
        <f t="shared" si="389"/>
        <v>0</v>
      </c>
      <c r="L1181" s="229">
        <f t="shared" si="390"/>
        <v>0</v>
      </c>
      <c r="M1181" s="229">
        <f t="shared" si="389"/>
        <v>0</v>
      </c>
      <c r="N1181" s="229">
        <f t="shared" si="391"/>
        <v>0</v>
      </c>
      <c r="O1181" s="229">
        <f t="shared" si="389"/>
        <v>0</v>
      </c>
      <c r="P1181" s="229">
        <f t="shared" si="392"/>
        <v>0</v>
      </c>
      <c r="S1181" s="229">
        <f t="shared" si="389"/>
        <v>0</v>
      </c>
      <c r="T1181" s="229">
        <f t="shared" si="389"/>
        <v>0</v>
      </c>
      <c r="U1181" s="229">
        <f t="shared" si="389"/>
        <v>0</v>
      </c>
    </row>
    <row r="1182" spans="1:21" ht="12.75" customHeight="1" x14ac:dyDescent="0.2">
      <c r="B1182" s="555">
        <v>200</v>
      </c>
      <c r="C1182" s="51">
        <v>52000</v>
      </c>
      <c r="D1182" s="52" t="s">
        <v>373</v>
      </c>
      <c r="E1182" s="229">
        <f t="shared" si="386"/>
        <v>29035</v>
      </c>
      <c r="F1182" s="229">
        <f t="shared" si="386"/>
        <v>9000</v>
      </c>
      <c r="G1182" s="229">
        <f t="shared" si="386"/>
        <v>8000</v>
      </c>
      <c r="H1182" s="229">
        <f t="shared" si="387"/>
        <v>0</v>
      </c>
      <c r="I1182" s="229" t="e">
        <f>#REF!-G1182</f>
        <v>#REF!</v>
      </c>
      <c r="J1182" s="229">
        <f t="shared" si="388"/>
        <v>-8000</v>
      </c>
      <c r="K1182" s="229">
        <f t="shared" si="389"/>
        <v>0</v>
      </c>
      <c r="L1182" s="229">
        <f t="shared" si="390"/>
        <v>0</v>
      </c>
      <c r="M1182" s="229">
        <f t="shared" si="389"/>
        <v>0</v>
      </c>
      <c r="N1182" s="229">
        <f t="shared" si="391"/>
        <v>0</v>
      </c>
      <c r="O1182" s="229">
        <f t="shared" si="389"/>
        <v>0</v>
      </c>
      <c r="P1182" s="229">
        <f t="shared" si="392"/>
        <v>0</v>
      </c>
      <c r="S1182" s="229">
        <f t="shared" si="389"/>
        <v>0</v>
      </c>
      <c r="T1182" s="229">
        <f t="shared" si="389"/>
        <v>0</v>
      </c>
      <c r="U1182" s="229">
        <f t="shared" si="389"/>
        <v>0</v>
      </c>
    </row>
    <row r="1183" spans="1:21" ht="12.75" customHeight="1" x14ac:dyDescent="0.2">
      <c r="B1183" s="555">
        <v>300</v>
      </c>
      <c r="C1183" s="51" t="s">
        <v>86</v>
      </c>
      <c r="D1183" s="52" t="s">
        <v>410</v>
      </c>
      <c r="E1183" s="229">
        <f t="shared" si="386"/>
        <v>459</v>
      </c>
      <c r="F1183" s="229">
        <f t="shared" si="386"/>
        <v>408</v>
      </c>
      <c r="G1183" s="229">
        <f t="shared" si="386"/>
        <v>408</v>
      </c>
      <c r="H1183" s="229">
        <f t="shared" si="387"/>
        <v>408</v>
      </c>
      <c r="I1183" s="229" t="e">
        <f>#REF!-G1183</f>
        <v>#REF!</v>
      </c>
      <c r="J1183" s="229">
        <f t="shared" si="388"/>
        <v>0</v>
      </c>
      <c r="K1183" s="229">
        <f t="shared" si="389"/>
        <v>408</v>
      </c>
      <c r="L1183" s="229">
        <f t="shared" si="390"/>
        <v>0</v>
      </c>
      <c r="M1183" s="229">
        <f t="shared" si="389"/>
        <v>408</v>
      </c>
      <c r="N1183" s="229">
        <f t="shared" si="391"/>
        <v>0</v>
      </c>
      <c r="O1183" s="229">
        <f t="shared" si="389"/>
        <v>408</v>
      </c>
      <c r="P1183" s="229">
        <f t="shared" si="392"/>
        <v>0</v>
      </c>
      <c r="S1183" s="229">
        <f t="shared" si="389"/>
        <v>408</v>
      </c>
      <c r="T1183" s="229">
        <f t="shared" si="389"/>
        <v>408</v>
      </c>
      <c r="U1183" s="229">
        <f t="shared" si="389"/>
        <v>408</v>
      </c>
    </row>
    <row r="1184" spans="1:21" ht="12.75" customHeight="1" x14ac:dyDescent="0.2">
      <c r="B1184" s="555">
        <v>400</v>
      </c>
      <c r="C1184" s="51" t="s">
        <v>574</v>
      </c>
      <c r="D1184" s="52" t="s">
        <v>239</v>
      </c>
      <c r="E1184" s="229">
        <f t="shared" si="386"/>
        <v>3000</v>
      </c>
      <c r="F1184" s="229">
        <f t="shared" si="386"/>
        <v>2000</v>
      </c>
      <c r="G1184" s="229">
        <f t="shared" si="386"/>
        <v>2000</v>
      </c>
      <c r="H1184" s="229">
        <f t="shared" si="387"/>
        <v>2000</v>
      </c>
      <c r="I1184" s="229" t="e">
        <f>#REF!-G1184</f>
        <v>#REF!</v>
      </c>
      <c r="J1184" s="229">
        <f t="shared" si="388"/>
        <v>0</v>
      </c>
      <c r="K1184" s="229">
        <f t="shared" si="389"/>
        <v>2000</v>
      </c>
      <c r="L1184" s="229">
        <f t="shared" si="390"/>
        <v>0</v>
      </c>
      <c r="M1184" s="229">
        <f t="shared" si="389"/>
        <v>2000</v>
      </c>
      <c r="N1184" s="229">
        <f t="shared" si="391"/>
        <v>0</v>
      </c>
      <c r="O1184" s="229">
        <f t="shared" si="389"/>
        <v>2000</v>
      </c>
      <c r="P1184" s="229">
        <f t="shared" si="392"/>
        <v>0</v>
      </c>
      <c r="S1184" s="229">
        <f t="shared" si="389"/>
        <v>2000</v>
      </c>
      <c r="T1184" s="229">
        <f t="shared" si="389"/>
        <v>2000</v>
      </c>
      <c r="U1184" s="229">
        <f t="shared" si="389"/>
        <v>2000</v>
      </c>
    </row>
    <row r="1185" spans="2:21" ht="12.75" customHeight="1" x14ac:dyDescent="0.2">
      <c r="B1185" s="555">
        <v>500</v>
      </c>
      <c r="C1185" s="51" t="s">
        <v>132</v>
      </c>
      <c r="D1185" s="52" t="s">
        <v>340</v>
      </c>
      <c r="E1185" s="229">
        <f t="shared" si="386"/>
        <v>5500</v>
      </c>
      <c r="F1185" s="229">
        <f t="shared" si="386"/>
        <v>12500</v>
      </c>
      <c r="G1185" s="229">
        <f t="shared" si="386"/>
        <v>2000</v>
      </c>
      <c r="H1185" s="229">
        <f t="shared" si="387"/>
        <v>2000</v>
      </c>
      <c r="I1185" s="229" t="e">
        <f>#REF!-G1185</f>
        <v>#REF!</v>
      </c>
      <c r="J1185" s="229">
        <f t="shared" si="388"/>
        <v>0</v>
      </c>
      <c r="K1185" s="229">
        <f t="shared" si="389"/>
        <v>2000</v>
      </c>
      <c r="L1185" s="229">
        <f t="shared" si="390"/>
        <v>0</v>
      </c>
      <c r="M1185" s="229">
        <f t="shared" si="389"/>
        <v>2000</v>
      </c>
      <c r="N1185" s="229">
        <f t="shared" si="391"/>
        <v>0</v>
      </c>
      <c r="O1185" s="229">
        <f t="shared" si="389"/>
        <v>2000</v>
      </c>
      <c r="P1185" s="229">
        <f t="shared" si="392"/>
        <v>0</v>
      </c>
      <c r="S1185" s="229">
        <f t="shared" si="389"/>
        <v>2000</v>
      </c>
      <c r="T1185" s="229">
        <f t="shared" si="389"/>
        <v>2000</v>
      </c>
      <c r="U1185" s="229">
        <f t="shared" si="389"/>
        <v>2000</v>
      </c>
    </row>
    <row r="1186" spans="2:21" ht="12.75" customHeight="1" x14ac:dyDescent="0.2">
      <c r="B1186" s="555">
        <v>600</v>
      </c>
      <c r="C1186" s="51" t="s">
        <v>341</v>
      </c>
      <c r="D1186" s="53" t="s">
        <v>342</v>
      </c>
      <c r="E1186" s="497">
        <f t="shared" si="386"/>
        <v>313036</v>
      </c>
      <c r="F1186" s="497">
        <f t="shared" si="386"/>
        <v>330600</v>
      </c>
      <c r="G1186" s="497">
        <f t="shared" si="386"/>
        <v>329600</v>
      </c>
      <c r="H1186" s="497">
        <f t="shared" si="387"/>
        <v>339600</v>
      </c>
      <c r="I1186" s="497" t="e">
        <f>#REF!-G1186</f>
        <v>#REF!</v>
      </c>
      <c r="J1186" s="497">
        <f t="shared" si="388"/>
        <v>10000</v>
      </c>
      <c r="K1186" s="497">
        <f t="shared" si="389"/>
        <v>339600</v>
      </c>
      <c r="L1186" s="497">
        <f t="shared" si="390"/>
        <v>0</v>
      </c>
      <c r="M1186" s="497">
        <f t="shared" si="389"/>
        <v>273400</v>
      </c>
      <c r="N1186" s="497">
        <f t="shared" si="391"/>
        <v>-66200</v>
      </c>
      <c r="O1186" s="497">
        <f t="shared" si="389"/>
        <v>329600</v>
      </c>
      <c r="P1186" s="497">
        <f t="shared" si="392"/>
        <v>-10000</v>
      </c>
      <c r="Q1186" s="497"/>
      <c r="R1186" s="497"/>
      <c r="S1186" s="497">
        <f t="shared" si="389"/>
        <v>339600</v>
      </c>
      <c r="T1186" s="497">
        <f t="shared" si="389"/>
        <v>339600</v>
      </c>
      <c r="U1186" s="497">
        <f t="shared" si="389"/>
        <v>339600</v>
      </c>
    </row>
    <row r="1187" spans="2:21" ht="12.75" customHeight="1" x14ac:dyDescent="0.2">
      <c r="C1187" s="51"/>
      <c r="D1187" s="48" t="s">
        <v>70</v>
      </c>
      <c r="E1187" s="229">
        <f t="shared" ref="E1187" si="393">SUM(E1180:E1186)</f>
        <v>746605</v>
      </c>
      <c r="F1187" s="229">
        <f>SUM(F1180:F1186)</f>
        <v>752176</v>
      </c>
      <c r="G1187" s="229">
        <f>SUM(G1180:G1186)</f>
        <v>747796</v>
      </c>
      <c r="H1187" s="229">
        <f>SUM(H1180:H1186)</f>
        <v>783295</v>
      </c>
      <c r="I1187" s="229" t="e">
        <f>#REF!-G1187</f>
        <v>#REF!</v>
      </c>
      <c r="J1187" s="229">
        <f t="shared" si="388"/>
        <v>35499</v>
      </c>
      <c r="K1187" s="229" t="e">
        <f>SUM(K1180:K1186)</f>
        <v>#REF!</v>
      </c>
      <c r="L1187" s="229" t="e">
        <f t="shared" si="390"/>
        <v>#REF!</v>
      </c>
      <c r="M1187" s="229" t="e">
        <f>SUM(M1180:M1186)</f>
        <v>#REF!</v>
      </c>
      <c r="N1187" s="229" t="e">
        <f t="shared" si="391"/>
        <v>#REF!</v>
      </c>
      <c r="O1187" s="229">
        <f>SUM(O1180:O1186)</f>
        <v>771606</v>
      </c>
      <c r="P1187" s="229">
        <f t="shared" si="392"/>
        <v>-11689</v>
      </c>
      <c r="S1187" s="229" t="e">
        <f>SUM(S1180:S1186)</f>
        <v>#REF!</v>
      </c>
      <c r="T1187" s="229" t="e">
        <f>SUM(T1180:T1186)</f>
        <v>#REF!</v>
      </c>
      <c r="U1187" s="229" t="e">
        <f>SUM(U1180:U1186)</f>
        <v>#REF!</v>
      </c>
    </row>
    <row r="1188" spans="2:21" ht="12.75" customHeight="1" x14ac:dyDescent="0.2">
      <c r="C1188" s="51"/>
      <c r="I1188" s="530" t="e">
        <f>I1187/G1187</f>
        <v>#REF!</v>
      </c>
      <c r="J1188" s="536">
        <f>J1187/G1187</f>
        <v>4.7471502923257143E-2</v>
      </c>
      <c r="L1188" s="530" t="e">
        <f>L1187/#REF!</f>
        <v>#REF!</v>
      </c>
      <c r="N1188" s="530" t="e">
        <f>N1187/I1187</f>
        <v>#REF!</v>
      </c>
      <c r="P1188" s="565">
        <f>P1187/H1187</f>
        <v>-1.4922857927090048E-2</v>
      </c>
      <c r="Q1188" s="530"/>
      <c r="R1188" s="530"/>
    </row>
    <row r="1189" spans="2:21" ht="39.950000000000003" customHeight="1" x14ac:dyDescent="0.2">
      <c r="C1189" s="51"/>
    </row>
    <row r="1190" spans="2:21" ht="12.75" customHeight="1" x14ac:dyDescent="0.2">
      <c r="C1190" s="51"/>
    </row>
    <row r="1191" spans="2:21" ht="12.75" customHeight="1" x14ac:dyDescent="0.2">
      <c r="C1191" s="51"/>
      <c r="D1191" s="391" t="s">
        <v>123</v>
      </c>
      <c r="E1191" s="507" t="s">
        <v>784</v>
      </c>
      <c r="F1191" s="507" t="s">
        <v>783</v>
      </c>
      <c r="G1191" s="507" t="s">
        <v>1035</v>
      </c>
      <c r="H1191" s="507" t="s">
        <v>1130</v>
      </c>
      <c r="I1191" s="389"/>
      <c r="J1191" s="389"/>
      <c r="K1191" s="544" t="s">
        <v>1220</v>
      </c>
      <c r="L1191" s="389"/>
      <c r="M1191" s="544" t="s">
        <v>1220</v>
      </c>
      <c r="N1191" s="389"/>
      <c r="O1191" s="544" t="s">
        <v>1220</v>
      </c>
      <c r="P1191" s="389"/>
      <c r="Q1191" s="389"/>
      <c r="R1191" s="389"/>
      <c r="S1191" s="506" t="s">
        <v>1130</v>
      </c>
      <c r="T1191" s="506" t="s">
        <v>1130</v>
      </c>
      <c r="U1191" s="506" t="s">
        <v>1130</v>
      </c>
    </row>
    <row r="1192" spans="2:21" ht="31.5" customHeight="1" x14ac:dyDescent="0.25">
      <c r="C1192" s="51"/>
      <c r="D1192" s="561" t="s">
        <v>577</v>
      </c>
      <c r="E1192" s="507" t="s">
        <v>412</v>
      </c>
      <c r="F1192" s="507" t="s">
        <v>412</v>
      </c>
      <c r="G1192" s="507" t="s">
        <v>249</v>
      </c>
      <c r="H1192" s="507" t="s">
        <v>1456</v>
      </c>
      <c r="I1192" s="389"/>
      <c r="J1192" s="389"/>
      <c r="K1192" s="541" t="s">
        <v>472</v>
      </c>
      <c r="L1192" s="389"/>
      <c r="M1192" s="541" t="s">
        <v>472</v>
      </c>
      <c r="N1192" s="389"/>
      <c r="O1192" s="541" t="s">
        <v>1456</v>
      </c>
      <c r="P1192" s="389"/>
      <c r="Q1192" s="389"/>
      <c r="R1192" s="389"/>
      <c r="S1192" s="508" t="s">
        <v>1456</v>
      </c>
      <c r="T1192" s="508" t="s">
        <v>1456</v>
      </c>
      <c r="U1192" s="508" t="s">
        <v>1456</v>
      </c>
    </row>
    <row r="1193" spans="2:21" ht="12.75" customHeight="1" x14ac:dyDescent="0.2">
      <c r="C1193" s="51"/>
      <c r="D1193" s="563" t="s">
        <v>324</v>
      </c>
      <c r="E1193" s="388">
        <v>9</v>
      </c>
      <c r="F1193" s="389">
        <v>9</v>
      </c>
      <c r="G1193" s="389">
        <v>9</v>
      </c>
      <c r="H1193" s="389">
        <f>'102'!R1889</f>
        <v>9</v>
      </c>
      <c r="I1193" s="389"/>
      <c r="J1193" s="389"/>
      <c r="K1193" s="389" t="e">
        <f>'102'!#REF!</f>
        <v>#REF!</v>
      </c>
      <c r="L1193" s="389"/>
      <c r="M1193" s="389" t="e">
        <f>'102'!#REF!</f>
        <v>#REF!</v>
      </c>
      <c r="N1193" s="389"/>
      <c r="O1193" s="389">
        <f>'102'!Z1889</f>
        <v>7</v>
      </c>
      <c r="P1193" s="389"/>
      <c r="Q1193" s="389"/>
      <c r="R1193" s="389"/>
      <c r="S1193" s="393" t="e">
        <f>'102'!#REF!</f>
        <v>#REF!</v>
      </c>
      <c r="T1193" s="393" t="e">
        <f>'102'!#REF!</f>
        <v>#REF!</v>
      </c>
      <c r="U1193" s="393" t="e">
        <f>'102'!#REF!</f>
        <v>#REF!</v>
      </c>
    </row>
    <row r="1194" spans="2:21" x14ac:dyDescent="0.2">
      <c r="C1194" s="51"/>
      <c r="D1194" s="563" t="s">
        <v>164</v>
      </c>
      <c r="E1194" s="388">
        <v>0</v>
      </c>
      <c r="F1194" s="388">
        <v>0</v>
      </c>
      <c r="G1194" s="388">
        <v>0</v>
      </c>
      <c r="H1194" s="388">
        <v>0</v>
      </c>
      <c r="I1194" s="389"/>
      <c r="J1194" s="389"/>
      <c r="K1194" s="388">
        <v>0</v>
      </c>
      <c r="L1194" s="389"/>
      <c r="M1194" s="388">
        <v>0</v>
      </c>
      <c r="N1194" s="389"/>
      <c r="O1194" s="388">
        <v>0</v>
      </c>
      <c r="P1194" s="389"/>
      <c r="Q1194" s="389"/>
      <c r="R1194" s="389"/>
      <c r="S1194" s="392">
        <v>0</v>
      </c>
      <c r="T1194" s="392">
        <v>0</v>
      </c>
      <c r="U1194" s="392">
        <v>0</v>
      </c>
    </row>
    <row r="1195" spans="2:21" ht="12.75" customHeight="1" x14ac:dyDescent="0.2">
      <c r="C1195" s="51"/>
      <c r="D1195" s="563" t="s">
        <v>624</v>
      </c>
      <c r="E1195" s="388">
        <v>59498</v>
      </c>
      <c r="F1195" s="388">
        <v>51698</v>
      </c>
      <c r="G1195" s="388">
        <v>54579</v>
      </c>
      <c r="H1195" s="388">
        <v>32500</v>
      </c>
      <c r="I1195" s="389"/>
      <c r="J1195" s="389"/>
      <c r="K1195" s="388">
        <v>32500</v>
      </c>
      <c r="L1195" s="389"/>
      <c r="M1195" s="388">
        <v>32500</v>
      </c>
      <c r="N1195" s="389"/>
      <c r="O1195" s="388">
        <v>47500</v>
      </c>
      <c r="P1195" s="389"/>
      <c r="Q1195" s="389"/>
      <c r="R1195" s="389"/>
      <c r="S1195" s="392">
        <v>32500</v>
      </c>
      <c r="T1195" s="392">
        <v>32500</v>
      </c>
      <c r="U1195" s="392">
        <v>32500</v>
      </c>
    </row>
    <row r="1196" spans="2:21" ht="12.75" customHeight="1" x14ac:dyDescent="0.2">
      <c r="C1196" s="51"/>
      <c r="D1196" s="391"/>
      <c r="E1196" s="388"/>
      <c r="F1196" s="388"/>
      <c r="G1196" s="388"/>
      <c r="H1196" s="388"/>
      <c r="I1196" s="389"/>
      <c r="J1196" s="389"/>
      <c r="K1196" s="388"/>
      <c r="L1196" s="389"/>
      <c r="M1196" s="388"/>
      <c r="N1196" s="389"/>
      <c r="O1196" s="388"/>
      <c r="P1196" s="389"/>
      <c r="Q1196" s="389"/>
      <c r="R1196" s="389"/>
      <c r="S1196" s="392"/>
      <c r="T1196" s="392"/>
      <c r="U1196" s="392"/>
    </row>
    <row r="1197" spans="2:21" ht="12.75" customHeight="1" x14ac:dyDescent="0.25">
      <c r="C1197" s="51"/>
      <c r="D1197" s="562" t="s">
        <v>625</v>
      </c>
      <c r="E1197" s="388"/>
      <c r="F1197" s="388"/>
      <c r="G1197" s="388"/>
      <c r="H1197" s="388"/>
      <c r="I1197" s="389"/>
      <c r="J1197" s="389"/>
      <c r="K1197" s="388"/>
      <c r="L1197" s="389"/>
      <c r="M1197" s="388"/>
      <c r="N1197" s="389"/>
      <c r="O1197" s="388"/>
      <c r="P1197" s="389"/>
      <c r="Q1197" s="389"/>
      <c r="R1197" s="389"/>
      <c r="S1197" s="392"/>
      <c r="T1197" s="392"/>
      <c r="U1197" s="392"/>
    </row>
    <row r="1198" spans="2:21" ht="31.5" customHeight="1" x14ac:dyDescent="0.2">
      <c r="C1198" s="51"/>
      <c r="D1198" s="648" t="s">
        <v>1525</v>
      </c>
      <c r="E1198" s="648"/>
      <c r="F1198" s="648"/>
      <c r="G1198" s="648"/>
      <c r="H1198" s="648"/>
      <c r="I1198" s="648"/>
      <c r="J1198" s="648"/>
      <c r="K1198" s="648"/>
      <c r="L1198" s="648"/>
      <c r="M1198" s="648"/>
      <c r="N1198" s="648"/>
      <c r="O1198" s="648"/>
      <c r="P1198" s="388"/>
      <c r="Q1198" s="388"/>
      <c r="R1198" s="388"/>
      <c r="S1198" s="5"/>
      <c r="T1198" s="5"/>
      <c r="U1198" s="5"/>
    </row>
    <row r="1199" spans="2:21" ht="12.75" customHeight="1" x14ac:dyDescent="0.2">
      <c r="C1199" s="51"/>
      <c r="D1199" s="5"/>
      <c r="E1199" s="228"/>
      <c r="F1199" s="228"/>
      <c r="G1199" s="228"/>
      <c r="H1199" s="228"/>
      <c r="K1199" s="228"/>
      <c r="M1199" s="228"/>
      <c r="O1199" s="228"/>
      <c r="S1199" s="228"/>
      <c r="T1199" s="228"/>
      <c r="U1199" s="228"/>
    </row>
    <row r="1200" spans="2:21" ht="15" customHeight="1" x14ac:dyDescent="0.25">
      <c r="C1200" s="77" t="s">
        <v>463</v>
      </c>
      <c r="E1200" s="378"/>
      <c r="F1200" s="378"/>
      <c r="G1200" s="378"/>
      <c r="H1200" s="378"/>
      <c r="K1200" s="378"/>
      <c r="M1200" s="378"/>
      <c r="O1200" s="378"/>
      <c r="S1200" s="378"/>
      <c r="T1200" s="378"/>
      <c r="U1200" s="378"/>
    </row>
    <row r="1201" spans="1:21" ht="12.75" customHeight="1" x14ac:dyDescent="0.2">
      <c r="C1201" s="42"/>
      <c r="D1201" s="43"/>
      <c r="E1201" s="378"/>
      <c r="F1201" s="378"/>
      <c r="G1201" s="378"/>
      <c r="H1201" s="378"/>
      <c r="K1201" s="378"/>
      <c r="M1201" s="378"/>
      <c r="O1201" s="378"/>
      <c r="S1201" s="378"/>
      <c r="T1201" s="378"/>
      <c r="U1201" s="378"/>
    </row>
    <row r="1202" spans="1:21" ht="12.75" customHeight="1" x14ac:dyDescent="0.2">
      <c r="C1202" s="76" t="s">
        <v>355</v>
      </c>
      <c r="D1202" s="62"/>
      <c r="E1202" s="378"/>
      <c r="F1202" s="378"/>
      <c r="G1202" s="378"/>
      <c r="H1202" s="378"/>
      <c r="K1202" s="378"/>
      <c r="M1202" s="378"/>
      <c r="O1202" s="378"/>
      <c r="S1202" s="378"/>
      <c r="T1202" s="378"/>
      <c r="U1202" s="378"/>
    </row>
    <row r="1203" spans="1:21" ht="12.75" customHeight="1" x14ac:dyDescent="0.2">
      <c r="A1203" s="5">
        <v>13043260</v>
      </c>
      <c r="B1203" s="555">
        <v>100</v>
      </c>
      <c r="C1203" s="42">
        <v>50110</v>
      </c>
      <c r="D1203" s="83" t="s">
        <v>511</v>
      </c>
      <c r="E1203" s="229">
        <f>'102'!H1896</f>
        <v>85000</v>
      </c>
      <c r="F1203" s="229">
        <f>'102'!K1896</f>
        <v>85000</v>
      </c>
      <c r="G1203" s="229">
        <f>'102'!N1896</f>
        <v>105000</v>
      </c>
      <c r="H1203" s="229">
        <f>'102'!R1896</f>
        <v>110250</v>
      </c>
      <c r="I1203" s="229" t="e">
        <f>#REF!-G1203</f>
        <v>#REF!</v>
      </c>
      <c r="J1203" s="229">
        <f t="shared" ref="J1203:J1210" si="394">H1203-G1203</f>
        <v>5250</v>
      </c>
      <c r="K1203" s="229" t="e">
        <f>'102'!#REF!</f>
        <v>#REF!</v>
      </c>
      <c r="L1203" s="229" t="e">
        <f t="shared" ref="L1203:L1210" si="395">K1203-H1203</f>
        <v>#REF!</v>
      </c>
      <c r="M1203" s="229" t="e">
        <f>'102'!#REF!</f>
        <v>#REF!</v>
      </c>
      <c r="N1203" s="229" t="e">
        <f t="shared" ref="N1203:N1210" si="396">M1203-H1203</f>
        <v>#REF!</v>
      </c>
      <c r="O1203" s="229">
        <f>'102'!Z1896</f>
        <v>0</v>
      </c>
      <c r="P1203" s="229">
        <f t="shared" ref="P1203:P1210" si="397">O1203-H1203</f>
        <v>-110250</v>
      </c>
      <c r="S1203" s="229" t="e">
        <f>'102'!#REF!</f>
        <v>#REF!</v>
      </c>
      <c r="T1203" s="229" t="e">
        <f>'102'!#REF!</f>
        <v>#REF!</v>
      </c>
      <c r="U1203" s="229" t="e">
        <f>'102'!#REF!</f>
        <v>#REF!</v>
      </c>
    </row>
    <row r="1204" spans="1:21" ht="12.75" customHeight="1" x14ac:dyDescent="0.2">
      <c r="B1204" s="555">
        <v>300</v>
      </c>
      <c r="C1204" s="42">
        <v>53310</v>
      </c>
      <c r="D1204" s="43" t="s">
        <v>410</v>
      </c>
      <c r="I1204" s="229" t="e">
        <f>#REF!-G1204</f>
        <v>#REF!</v>
      </c>
      <c r="J1204" s="229">
        <f t="shared" si="394"/>
        <v>0</v>
      </c>
      <c r="L1204" s="229">
        <f t="shared" si="395"/>
        <v>0</v>
      </c>
      <c r="N1204" s="229">
        <f t="shared" si="396"/>
        <v>0</v>
      </c>
      <c r="O1204" s="229">
        <v>0</v>
      </c>
      <c r="P1204" s="229">
        <f t="shared" si="397"/>
        <v>0</v>
      </c>
    </row>
    <row r="1205" spans="1:21" ht="12.75" customHeight="1" x14ac:dyDescent="0.2">
      <c r="A1205" s="5">
        <v>13043260</v>
      </c>
      <c r="B1205" s="555">
        <v>500</v>
      </c>
      <c r="C1205" s="42">
        <v>55574</v>
      </c>
      <c r="D1205" s="43" t="s">
        <v>492</v>
      </c>
      <c r="E1205" s="378">
        <v>3170</v>
      </c>
      <c r="F1205" s="378">
        <v>3170</v>
      </c>
      <c r="G1205" s="378">
        <v>0</v>
      </c>
      <c r="H1205" s="378">
        <v>0</v>
      </c>
      <c r="I1205" s="229" t="e">
        <f>#REF!-G1205</f>
        <v>#REF!</v>
      </c>
      <c r="J1205" s="229">
        <f t="shared" si="394"/>
        <v>0</v>
      </c>
      <c r="K1205" s="378">
        <v>0</v>
      </c>
      <c r="L1205" s="229">
        <f t="shared" si="395"/>
        <v>0</v>
      </c>
      <c r="M1205" s="378">
        <v>0</v>
      </c>
      <c r="N1205" s="229">
        <f t="shared" si="396"/>
        <v>0</v>
      </c>
      <c r="O1205" s="378">
        <v>0</v>
      </c>
      <c r="P1205" s="229">
        <f t="shared" si="397"/>
        <v>0</v>
      </c>
      <c r="S1205" s="378">
        <v>0</v>
      </c>
      <c r="T1205" s="378">
        <v>0</v>
      </c>
      <c r="U1205" s="378">
        <v>0</v>
      </c>
    </row>
    <row r="1206" spans="1:21" ht="12.75" customHeight="1" x14ac:dyDescent="0.2">
      <c r="A1206" s="5">
        <v>13043260</v>
      </c>
      <c r="B1206" s="555">
        <v>600</v>
      </c>
      <c r="C1206" s="42">
        <v>56615</v>
      </c>
      <c r="D1206" s="43" t="s">
        <v>26</v>
      </c>
      <c r="E1206" s="378"/>
      <c r="F1206" s="378"/>
      <c r="G1206" s="378"/>
      <c r="H1206" s="378"/>
      <c r="I1206" s="229" t="e">
        <f>#REF!-G1206</f>
        <v>#REF!</v>
      </c>
      <c r="J1206" s="229">
        <f t="shared" si="394"/>
        <v>0</v>
      </c>
      <c r="K1206" s="378"/>
      <c r="L1206" s="229">
        <f t="shared" si="395"/>
        <v>0</v>
      </c>
      <c r="M1206" s="378"/>
      <c r="N1206" s="229">
        <f t="shared" si="396"/>
        <v>0</v>
      </c>
      <c r="O1206" s="378">
        <v>0</v>
      </c>
      <c r="P1206" s="229">
        <f t="shared" si="397"/>
        <v>0</v>
      </c>
      <c r="S1206" s="378"/>
      <c r="T1206" s="378"/>
      <c r="U1206" s="378"/>
    </row>
    <row r="1207" spans="1:21" ht="12.75" customHeight="1" x14ac:dyDescent="0.2">
      <c r="A1207" s="5">
        <v>13043260</v>
      </c>
      <c r="B1207" s="555">
        <v>600</v>
      </c>
      <c r="C1207" s="42">
        <v>56655</v>
      </c>
      <c r="D1207" s="43" t="s">
        <v>264</v>
      </c>
      <c r="E1207" s="378"/>
      <c r="F1207" s="378"/>
      <c r="G1207" s="378"/>
      <c r="H1207" s="378"/>
      <c r="I1207" s="229" t="e">
        <f>#REF!-G1207</f>
        <v>#REF!</v>
      </c>
      <c r="J1207" s="229">
        <f t="shared" si="394"/>
        <v>0</v>
      </c>
      <c r="K1207" s="378"/>
      <c r="L1207" s="229">
        <f t="shared" si="395"/>
        <v>0</v>
      </c>
      <c r="M1207" s="378"/>
      <c r="N1207" s="229">
        <f t="shared" si="396"/>
        <v>0</v>
      </c>
      <c r="O1207" s="378">
        <v>0</v>
      </c>
      <c r="P1207" s="229">
        <f t="shared" si="397"/>
        <v>0</v>
      </c>
      <c r="S1207" s="378"/>
      <c r="T1207" s="378"/>
      <c r="U1207" s="378"/>
    </row>
    <row r="1208" spans="1:21" ht="11.25" customHeight="1" x14ac:dyDescent="0.2">
      <c r="A1208" s="5">
        <v>13043260</v>
      </c>
      <c r="B1208" s="555">
        <v>600</v>
      </c>
      <c r="C1208" s="42">
        <v>56694</v>
      </c>
      <c r="D1208" s="43" t="s">
        <v>376</v>
      </c>
      <c r="E1208" s="378">
        <v>1000000</v>
      </c>
      <c r="F1208" s="378">
        <v>1000000</v>
      </c>
      <c r="G1208" s="378">
        <v>940000</v>
      </c>
      <c r="H1208" s="378">
        <v>1100000</v>
      </c>
      <c r="I1208" s="229" t="e">
        <f>#REF!-G1208</f>
        <v>#REF!</v>
      </c>
      <c r="J1208" s="229">
        <f t="shared" si="394"/>
        <v>160000</v>
      </c>
      <c r="K1208" s="378">
        <v>1100000</v>
      </c>
      <c r="L1208" s="229">
        <f t="shared" si="395"/>
        <v>0</v>
      </c>
      <c r="M1208" s="378">
        <v>980000</v>
      </c>
      <c r="N1208" s="229">
        <f t="shared" si="396"/>
        <v>-120000</v>
      </c>
      <c r="O1208" s="378">
        <v>0</v>
      </c>
      <c r="P1208" s="229">
        <f t="shared" si="397"/>
        <v>-1100000</v>
      </c>
      <c r="S1208" s="378">
        <v>1100000</v>
      </c>
      <c r="T1208" s="378">
        <v>1100000</v>
      </c>
      <c r="U1208" s="378">
        <v>1100000</v>
      </c>
    </row>
    <row r="1209" spans="1:21" ht="15" customHeight="1" x14ac:dyDescent="0.2">
      <c r="A1209" s="5">
        <v>13043260</v>
      </c>
      <c r="B1209" s="555">
        <v>102</v>
      </c>
      <c r="C1209" s="42">
        <v>99999</v>
      </c>
      <c r="D1209" s="45" t="s">
        <v>779</v>
      </c>
      <c r="E1209" s="496">
        <v>0</v>
      </c>
      <c r="F1209" s="496">
        <v>0</v>
      </c>
      <c r="G1209" s="496">
        <v>0</v>
      </c>
      <c r="H1209" s="496">
        <v>0</v>
      </c>
      <c r="I1209" s="497" t="e">
        <f>#REF!-G1209</f>
        <v>#REF!</v>
      </c>
      <c r="J1209" s="497">
        <f t="shared" si="394"/>
        <v>0</v>
      </c>
      <c r="K1209" s="496">
        <v>0</v>
      </c>
      <c r="L1209" s="497">
        <f t="shared" si="395"/>
        <v>0</v>
      </c>
      <c r="M1209" s="496">
        <v>0</v>
      </c>
      <c r="N1209" s="497">
        <f t="shared" si="396"/>
        <v>0</v>
      </c>
      <c r="O1209" s="496">
        <v>0</v>
      </c>
      <c r="P1209" s="497">
        <f t="shared" si="397"/>
        <v>0</v>
      </c>
      <c r="Q1209" s="497"/>
      <c r="R1209" s="497"/>
      <c r="S1209" s="496">
        <v>0</v>
      </c>
      <c r="T1209" s="496">
        <v>0</v>
      </c>
      <c r="U1209" s="496">
        <v>0</v>
      </c>
    </row>
    <row r="1210" spans="1:21" ht="12.75" customHeight="1" x14ac:dyDescent="0.2">
      <c r="E1210" s="378">
        <f t="shared" ref="E1210" si="398">SUM(E1203:E1208)</f>
        <v>1088170</v>
      </c>
      <c r="F1210" s="378">
        <f>SUM(F1203:F1208)</f>
        <v>1088170</v>
      </c>
      <c r="G1210" s="378">
        <f>SUM(G1203:G1208)</f>
        <v>1045000</v>
      </c>
      <c r="H1210" s="378">
        <f>SUM(H1203:H1208)</f>
        <v>1210250</v>
      </c>
      <c r="I1210" s="229" t="e">
        <f>#REF!-G1210</f>
        <v>#REF!</v>
      </c>
      <c r="J1210" s="229">
        <f t="shared" si="394"/>
        <v>165250</v>
      </c>
      <c r="K1210" s="378" t="e">
        <f>SUM(K1203:K1208)</f>
        <v>#REF!</v>
      </c>
      <c r="L1210" s="229" t="e">
        <f t="shared" si="395"/>
        <v>#REF!</v>
      </c>
      <c r="M1210" s="378" t="e">
        <f>SUM(M1203:M1208)</f>
        <v>#REF!</v>
      </c>
      <c r="N1210" s="229" t="e">
        <f t="shared" si="396"/>
        <v>#REF!</v>
      </c>
      <c r="O1210" s="378">
        <f>SUM(O1203:O1208)</f>
        <v>0</v>
      </c>
      <c r="P1210" s="229">
        <f t="shared" si="397"/>
        <v>-1210250</v>
      </c>
      <c r="S1210" s="378" t="e">
        <f>SUM(S1203:S1208)</f>
        <v>#REF!</v>
      </c>
      <c r="T1210" s="378" t="e">
        <f>SUM(T1203:T1208)</f>
        <v>#REF!</v>
      </c>
      <c r="U1210" s="378" t="e">
        <f>SUM(U1203:U1208)</f>
        <v>#REF!</v>
      </c>
    </row>
    <row r="1211" spans="1:21" ht="12.75" customHeight="1" x14ac:dyDescent="0.2">
      <c r="E1211" s="378"/>
      <c r="F1211" s="378"/>
      <c r="G1211" s="378"/>
      <c r="H1211" s="378"/>
      <c r="K1211" s="378"/>
      <c r="M1211" s="378"/>
      <c r="O1211" s="378"/>
      <c r="P1211" s="549"/>
      <c r="Q1211" s="549"/>
      <c r="R1211" s="549"/>
      <c r="S1211" s="378"/>
      <c r="T1211" s="378"/>
      <c r="U1211" s="378"/>
    </row>
    <row r="1212" spans="1:21" ht="12.75" customHeight="1" x14ac:dyDescent="0.2">
      <c r="E1212" s="378"/>
      <c r="F1212" s="378"/>
      <c r="G1212" s="378"/>
      <c r="H1212" s="378"/>
      <c r="K1212" s="378"/>
      <c r="M1212" s="378"/>
      <c r="O1212" s="378"/>
      <c r="S1212" s="378"/>
      <c r="T1212" s="378"/>
      <c r="U1212" s="378"/>
    </row>
    <row r="1213" spans="1:21" ht="16.5" customHeight="1" x14ac:dyDescent="0.2">
      <c r="C1213" s="41" t="s">
        <v>315</v>
      </c>
      <c r="E1213" s="378"/>
      <c r="F1213" s="378"/>
      <c r="G1213" s="378"/>
      <c r="H1213" s="378"/>
      <c r="K1213" s="378"/>
      <c r="M1213" s="378"/>
      <c r="O1213" s="378"/>
      <c r="S1213" s="378"/>
      <c r="T1213" s="378"/>
      <c r="U1213" s="378"/>
    </row>
    <row r="1214" spans="1:21" ht="12.75" customHeight="1" x14ac:dyDescent="0.2">
      <c r="C1214" s="50" t="s">
        <v>316</v>
      </c>
      <c r="E1214" s="378"/>
      <c r="F1214" s="378"/>
      <c r="G1214" s="378"/>
      <c r="H1214" s="378"/>
      <c r="K1214" s="378"/>
      <c r="M1214" s="378"/>
      <c r="O1214" s="378"/>
      <c r="S1214" s="378"/>
      <c r="T1214" s="378"/>
      <c r="U1214" s="378"/>
    </row>
    <row r="1215" spans="1:21" ht="12.75" customHeight="1" x14ac:dyDescent="0.2">
      <c r="B1215" s="555">
        <v>100</v>
      </c>
      <c r="C1215" s="51" t="s">
        <v>317</v>
      </c>
      <c r="D1215" s="52" t="s">
        <v>339</v>
      </c>
      <c r="E1215" s="378">
        <f t="shared" ref="E1215:H1222" si="399">SUMIF($B$1201:$B$1208,$B1215,E$1201:E$1208)</f>
        <v>85000</v>
      </c>
      <c r="F1215" s="378">
        <f t="shared" si="399"/>
        <v>85000</v>
      </c>
      <c r="G1215" s="378">
        <f t="shared" si="399"/>
        <v>105000</v>
      </c>
      <c r="H1215" s="378">
        <f t="shared" si="399"/>
        <v>110250</v>
      </c>
      <c r="I1215" s="229" t="e">
        <f>#REF!-G1215</f>
        <v>#REF!</v>
      </c>
      <c r="J1215" s="229">
        <f t="shared" ref="J1215:J1223" si="400">H1215-G1215</f>
        <v>5250</v>
      </c>
      <c r="K1215" s="378" t="e">
        <f t="shared" ref="K1215:U1222" si="401">SUMIF($B$1201:$B$1208,$B1215,K$1201:K$1208)</f>
        <v>#REF!</v>
      </c>
      <c r="L1215" s="229" t="e">
        <f t="shared" ref="L1215:L1223" si="402">K1215-H1215</f>
        <v>#REF!</v>
      </c>
      <c r="M1215" s="378" t="e">
        <f t="shared" si="401"/>
        <v>#REF!</v>
      </c>
      <c r="N1215" s="229" t="e">
        <f t="shared" ref="N1215:N1223" si="403">M1215-H1215</f>
        <v>#REF!</v>
      </c>
      <c r="O1215" s="378">
        <f t="shared" si="401"/>
        <v>0</v>
      </c>
      <c r="P1215" s="229">
        <f t="shared" ref="P1215:P1223" si="404">O1215-H1215</f>
        <v>-110250</v>
      </c>
      <c r="S1215" s="378" t="e">
        <f t="shared" si="401"/>
        <v>#REF!</v>
      </c>
      <c r="T1215" s="378" t="e">
        <f t="shared" si="401"/>
        <v>#REF!</v>
      </c>
      <c r="U1215" s="378" t="e">
        <f t="shared" si="401"/>
        <v>#REF!</v>
      </c>
    </row>
    <row r="1216" spans="1:21" ht="12.75" customHeight="1" x14ac:dyDescent="0.2">
      <c r="B1216" s="555">
        <v>101</v>
      </c>
      <c r="C1216" s="51">
        <v>50130</v>
      </c>
      <c r="D1216" s="52" t="s">
        <v>37</v>
      </c>
      <c r="E1216" s="378">
        <f t="shared" si="399"/>
        <v>0</v>
      </c>
      <c r="F1216" s="378">
        <f t="shared" si="399"/>
        <v>0</v>
      </c>
      <c r="G1216" s="378">
        <f t="shared" si="399"/>
        <v>0</v>
      </c>
      <c r="H1216" s="378">
        <f t="shared" si="399"/>
        <v>0</v>
      </c>
      <c r="I1216" s="229" t="e">
        <f>#REF!-G1216</f>
        <v>#REF!</v>
      </c>
      <c r="J1216" s="229">
        <f t="shared" si="400"/>
        <v>0</v>
      </c>
      <c r="K1216" s="378">
        <f t="shared" si="401"/>
        <v>0</v>
      </c>
      <c r="L1216" s="229">
        <f t="shared" si="402"/>
        <v>0</v>
      </c>
      <c r="M1216" s="378">
        <f t="shared" si="401"/>
        <v>0</v>
      </c>
      <c r="N1216" s="229">
        <f t="shared" si="403"/>
        <v>0</v>
      </c>
      <c r="O1216" s="378">
        <f t="shared" si="401"/>
        <v>0</v>
      </c>
      <c r="P1216" s="229">
        <f t="shared" si="404"/>
        <v>0</v>
      </c>
      <c r="S1216" s="378">
        <f t="shared" si="401"/>
        <v>0</v>
      </c>
      <c r="T1216" s="378">
        <f t="shared" si="401"/>
        <v>0</v>
      </c>
      <c r="U1216" s="378">
        <f t="shared" si="401"/>
        <v>0</v>
      </c>
    </row>
    <row r="1217" spans="2:21" ht="12.75" customHeight="1" x14ac:dyDescent="0.2">
      <c r="B1217" s="555">
        <v>200</v>
      </c>
      <c r="C1217" s="51">
        <v>52000</v>
      </c>
      <c r="D1217" s="52" t="s">
        <v>373</v>
      </c>
      <c r="E1217" s="378">
        <f t="shared" si="399"/>
        <v>0</v>
      </c>
      <c r="F1217" s="378">
        <f t="shared" si="399"/>
        <v>0</v>
      </c>
      <c r="G1217" s="378">
        <f t="shared" si="399"/>
        <v>0</v>
      </c>
      <c r="H1217" s="378">
        <f t="shared" si="399"/>
        <v>0</v>
      </c>
      <c r="I1217" s="229" t="e">
        <f>#REF!-G1217</f>
        <v>#REF!</v>
      </c>
      <c r="J1217" s="229">
        <f t="shared" si="400"/>
        <v>0</v>
      </c>
      <c r="K1217" s="378">
        <f t="shared" si="401"/>
        <v>0</v>
      </c>
      <c r="L1217" s="229">
        <f t="shared" si="402"/>
        <v>0</v>
      </c>
      <c r="M1217" s="378">
        <f t="shared" si="401"/>
        <v>0</v>
      </c>
      <c r="N1217" s="229">
        <f t="shared" si="403"/>
        <v>0</v>
      </c>
      <c r="O1217" s="378">
        <f t="shared" si="401"/>
        <v>0</v>
      </c>
      <c r="P1217" s="229">
        <f t="shared" si="404"/>
        <v>0</v>
      </c>
      <c r="S1217" s="378">
        <f t="shared" si="401"/>
        <v>0</v>
      </c>
      <c r="T1217" s="378">
        <f t="shared" si="401"/>
        <v>0</v>
      </c>
      <c r="U1217" s="378">
        <f t="shared" si="401"/>
        <v>0</v>
      </c>
    </row>
    <row r="1218" spans="2:21" ht="12.75" customHeight="1" x14ac:dyDescent="0.2">
      <c r="B1218" s="555">
        <v>300</v>
      </c>
      <c r="C1218" s="51" t="s">
        <v>86</v>
      </c>
      <c r="D1218" s="52" t="s">
        <v>410</v>
      </c>
      <c r="E1218" s="378">
        <f t="shared" si="399"/>
        <v>0</v>
      </c>
      <c r="F1218" s="378">
        <f t="shared" si="399"/>
        <v>0</v>
      </c>
      <c r="G1218" s="378">
        <f t="shared" si="399"/>
        <v>0</v>
      </c>
      <c r="H1218" s="378">
        <f t="shared" si="399"/>
        <v>0</v>
      </c>
      <c r="I1218" s="229" t="e">
        <f>#REF!-G1218</f>
        <v>#REF!</v>
      </c>
      <c r="J1218" s="229">
        <f t="shared" si="400"/>
        <v>0</v>
      </c>
      <c r="K1218" s="378">
        <f t="shared" si="401"/>
        <v>0</v>
      </c>
      <c r="L1218" s="229">
        <f t="shared" si="402"/>
        <v>0</v>
      </c>
      <c r="M1218" s="378">
        <f t="shared" si="401"/>
        <v>0</v>
      </c>
      <c r="N1218" s="229">
        <f t="shared" si="403"/>
        <v>0</v>
      </c>
      <c r="O1218" s="378">
        <f t="shared" si="401"/>
        <v>0</v>
      </c>
      <c r="P1218" s="229">
        <f t="shared" si="404"/>
        <v>0</v>
      </c>
      <c r="S1218" s="378">
        <f t="shared" si="401"/>
        <v>0</v>
      </c>
      <c r="T1218" s="378">
        <f t="shared" si="401"/>
        <v>0</v>
      </c>
      <c r="U1218" s="378">
        <f t="shared" si="401"/>
        <v>0</v>
      </c>
    </row>
    <row r="1219" spans="2:21" ht="12.75" customHeight="1" x14ac:dyDescent="0.2">
      <c r="B1219" s="555">
        <v>400</v>
      </c>
      <c r="C1219" s="51" t="s">
        <v>574</v>
      </c>
      <c r="D1219" s="52" t="s">
        <v>239</v>
      </c>
      <c r="E1219" s="378">
        <f t="shared" si="399"/>
        <v>0</v>
      </c>
      <c r="F1219" s="378">
        <f t="shared" si="399"/>
        <v>0</v>
      </c>
      <c r="G1219" s="378">
        <f t="shared" si="399"/>
        <v>0</v>
      </c>
      <c r="H1219" s="378">
        <f t="shared" si="399"/>
        <v>0</v>
      </c>
      <c r="I1219" s="229" t="e">
        <f>#REF!-G1219</f>
        <v>#REF!</v>
      </c>
      <c r="J1219" s="229">
        <f t="shared" si="400"/>
        <v>0</v>
      </c>
      <c r="K1219" s="378">
        <f t="shared" si="401"/>
        <v>0</v>
      </c>
      <c r="L1219" s="229">
        <f t="shared" si="402"/>
        <v>0</v>
      </c>
      <c r="M1219" s="378">
        <f t="shared" si="401"/>
        <v>0</v>
      </c>
      <c r="N1219" s="229">
        <f t="shared" si="403"/>
        <v>0</v>
      </c>
      <c r="O1219" s="378">
        <f t="shared" si="401"/>
        <v>0</v>
      </c>
      <c r="P1219" s="229">
        <f t="shared" si="404"/>
        <v>0</v>
      </c>
      <c r="S1219" s="378">
        <f t="shared" si="401"/>
        <v>0</v>
      </c>
      <c r="T1219" s="378">
        <f t="shared" si="401"/>
        <v>0</v>
      </c>
      <c r="U1219" s="378">
        <f t="shared" si="401"/>
        <v>0</v>
      </c>
    </row>
    <row r="1220" spans="2:21" ht="12.75" customHeight="1" x14ac:dyDescent="0.2">
      <c r="B1220" s="555">
        <v>500</v>
      </c>
      <c r="C1220" s="51" t="s">
        <v>132</v>
      </c>
      <c r="D1220" s="52" t="s">
        <v>340</v>
      </c>
      <c r="E1220" s="378">
        <f t="shared" si="399"/>
        <v>3170</v>
      </c>
      <c r="F1220" s="378">
        <f t="shared" si="399"/>
        <v>3170</v>
      </c>
      <c r="G1220" s="378">
        <f t="shared" si="399"/>
        <v>0</v>
      </c>
      <c r="H1220" s="378">
        <f t="shared" si="399"/>
        <v>0</v>
      </c>
      <c r="I1220" s="229" t="e">
        <f>#REF!-G1220</f>
        <v>#REF!</v>
      </c>
      <c r="J1220" s="229">
        <f t="shared" si="400"/>
        <v>0</v>
      </c>
      <c r="K1220" s="378">
        <f t="shared" si="401"/>
        <v>0</v>
      </c>
      <c r="L1220" s="229">
        <f t="shared" si="402"/>
        <v>0</v>
      </c>
      <c r="M1220" s="378">
        <f t="shared" si="401"/>
        <v>0</v>
      </c>
      <c r="N1220" s="229">
        <f t="shared" si="403"/>
        <v>0</v>
      </c>
      <c r="O1220" s="378">
        <f t="shared" si="401"/>
        <v>0</v>
      </c>
      <c r="P1220" s="229">
        <f t="shared" si="404"/>
        <v>0</v>
      </c>
      <c r="S1220" s="378">
        <f t="shared" si="401"/>
        <v>0</v>
      </c>
      <c r="T1220" s="378">
        <f t="shared" si="401"/>
        <v>0</v>
      </c>
      <c r="U1220" s="378">
        <f t="shared" si="401"/>
        <v>0</v>
      </c>
    </row>
    <row r="1221" spans="2:21" ht="12.75" customHeight="1" x14ac:dyDescent="0.2">
      <c r="B1221" s="555">
        <v>999</v>
      </c>
      <c r="C1221" s="51">
        <v>99999</v>
      </c>
      <c r="D1221" s="52" t="s">
        <v>779</v>
      </c>
      <c r="E1221" s="378">
        <f t="shared" si="399"/>
        <v>0</v>
      </c>
      <c r="F1221" s="378">
        <f t="shared" si="399"/>
        <v>0</v>
      </c>
      <c r="G1221" s="378">
        <f t="shared" si="399"/>
        <v>0</v>
      </c>
      <c r="H1221" s="378">
        <f t="shared" si="399"/>
        <v>0</v>
      </c>
      <c r="I1221" s="229" t="e">
        <f>#REF!-G1221</f>
        <v>#REF!</v>
      </c>
      <c r="J1221" s="229">
        <f t="shared" si="400"/>
        <v>0</v>
      </c>
      <c r="K1221" s="378">
        <f t="shared" si="401"/>
        <v>0</v>
      </c>
      <c r="L1221" s="229">
        <f t="shared" si="402"/>
        <v>0</v>
      </c>
      <c r="M1221" s="378">
        <f t="shared" si="401"/>
        <v>0</v>
      </c>
      <c r="N1221" s="229">
        <f t="shared" si="403"/>
        <v>0</v>
      </c>
      <c r="O1221" s="378">
        <f t="shared" si="401"/>
        <v>0</v>
      </c>
      <c r="P1221" s="229">
        <f t="shared" si="404"/>
        <v>0</v>
      </c>
      <c r="S1221" s="378">
        <f t="shared" si="401"/>
        <v>0</v>
      </c>
      <c r="T1221" s="378">
        <f t="shared" si="401"/>
        <v>0</v>
      </c>
      <c r="U1221" s="378">
        <f t="shared" si="401"/>
        <v>0</v>
      </c>
    </row>
    <row r="1222" spans="2:21" ht="12.75" customHeight="1" x14ac:dyDescent="0.2">
      <c r="B1222" s="555">
        <v>600</v>
      </c>
      <c r="C1222" s="51" t="s">
        <v>341</v>
      </c>
      <c r="D1222" s="53" t="s">
        <v>342</v>
      </c>
      <c r="E1222" s="496">
        <f t="shared" si="399"/>
        <v>1000000</v>
      </c>
      <c r="F1222" s="496">
        <f t="shared" si="399"/>
        <v>1000000</v>
      </c>
      <c r="G1222" s="496">
        <f t="shared" si="399"/>
        <v>940000</v>
      </c>
      <c r="H1222" s="496">
        <f t="shared" si="399"/>
        <v>1100000</v>
      </c>
      <c r="I1222" s="497" t="e">
        <f>#REF!-G1222</f>
        <v>#REF!</v>
      </c>
      <c r="J1222" s="497">
        <f t="shared" si="400"/>
        <v>160000</v>
      </c>
      <c r="K1222" s="496">
        <f t="shared" si="401"/>
        <v>1100000</v>
      </c>
      <c r="L1222" s="497">
        <f t="shared" si="402"/>
        <v>0</v>
      </c>
      <c r="M1222" s="496">
        <f t="shared" si="401"/>
        <v>980000</v>
      </c>
      <c r="N1222" s="497">
        <f t="shared" si="403"/>
        <v>-120000</v>
      </c>
      <c r="O1222" s="496">
        <f t="shared" si="401"/>
        <v>0</v>
      </c>
      <c r="P1222" s="497">
        <f t="shared" si="404"/>
        <v>-1100000</v>
      </c>
      <c r="Q1222" s="497"/>
      <c r="R1222" s="497"/>
      <c r="S1222" s="496">
        <f t="shared" si="401"/>
        <v>1100000</v>
      </c>
      <c r="T1222" s="496">
        <f t="shared" si="401"/>
        <v>1100000</v>
      </c>
      <c r="U1222" s="496">
        <f t="shared" si="401"/>
        <v>1100000</v>
      </c>
    </row>
    <row r="1223" spans="2:21" ht="12.75" customHeight="1" x14ac:dyDescent="0.2">
      <c r="C1223" s="51"/>
      <c r="D1223" s="48" t="s">
        <v>70</v>
      </c>
      <c r="E1223" s="378">
        <f t="shared" ref="E1223" si="405">SUM(E1215:E1222)</f>
        <v>1088170</v>
      </c>
      <c r="F1223" s="378">
        <f>SUM(F1215:F1222)</f>
        <v>1088170</v>
      </c>
      <c r="G1223" s="378">
        <f>SUM(G1215:G1222)</f>
        <v>1045000</v>
      </c>
      <c r="H1223" s="378">
        <f>SUM(H1215:H1222)</f>
        <v>1210250</v>
      </c>
      <c r="I1223" s="229" t="e">
        <f>#REF!-G1223</f>
        <v>#REF!</v>
      </c>
      <c r="J1223" s="229">
        <f t="shared" si="400"/>
        <v>165250</v>
      </c>
      <c r="K1223" s="378" t="e">
        <f>SUM(K1215:K1222)</f>
        <v>#REF!</v>
      </c>
      <c r="L1223" s="229" t="e">
        <f t="shared" si="402"/>
        <v>#REF!</v>
      </c>
      <c r="M1223" s="378" t="e">
        <f>SUM(M1215:M1222)</f>
        <v>#REF!</v>
      </c>
      <c r="N1223" s="229" t="e">
        <f t="shared" si="403"/>
        <v>#REF!</v>
      </c>
      <c r="O1223" s="378">
        <f>SUM(O1215:O1222)</f>
        <v>0</v>
      </c>
      <c r="P1223" s="229">
        <f t="shared" si="404"/>
        <v>-1210250</v>
      </c>
      <c r="S1223" s="378" t="e">
        <f>SUM(S1215:S1222)</f>
        <v>#REF!</v>
      </c>
      <c r="T1223" s="378" t="e">
        <f>SUM(T1215:T1222)</f>
        <v>#REF!</v>
      </c>
      <c r="U1223" s="378" t="e">
        <f>SUM(U1215:U1222)</f>
        <v>#REF!</v>
      </c>
    </row>
    <row r="1224" spans="2:21" ht="12.75" customHeight="1" x14ac:dyDescent="0.2">
      <c r="C1224" s="51"/>
      <c r="E1224" s="378"/>
      <c r="F1224" s="378"/>
      <c r="G1224" s="378"/>
      <c r="H1224" s="378"/>
      <c r="I1224" s="530" t="e">
        <f>I1223/G1223</f>
        <v>#REF!</v>
      </c>
      <c r="J1224" s="536">
        <f>J1223/G1223</f>
        <v>0.15813397129186602</v>
      </c>
      <c r="K1224" s="378"/>
      <c r="L1224" s="530" t="e">
        <f>L1223/#REF!</f>
        <v>#REF!</v>
      </c>
      <c r="M1224" s="550" t="e">
        <f>(M1223-H1223)/H1223</f>
        <v>#REF!</v>
      </c>
      <c r="N1224" s="530" t="e">
        <f>N1223/I1223</f>
        <v>#REF!</v>
      </c>
      <c r="O1224" s="378"/>
      <c r="P1224" s="565">
        <f>P1223/H1223</f>
        <v>-1</v>
      </c>
      <c r="Q1224" s="530"/>
      <c r="R1224" s="530"/>
      <c r="S1224" s="378"/>
      <c r="T1224" s="378"/>
      <c r="U1224" s="378"/>
    </row>
    <row r="1225" spans="2:21" ht="39.950000000000003" customHeight="1" x14ac:dyDescent="0.2">
      <c r="C1225" s="51"/>
      <c r="E1225" s="378"/>
      <c r="F1225" s="378"/>
      <c r="G1225" s="378"/>
      <c r="H1225" s="378"/>
      <c r="K1225" s="378"/>
      <c r="M1225" s="378"/>
      <c r="O1225" s="378"/>
      <c r="S1225" s="378"/>
      <c r="T1225" s="378"/>
      <c r="U1225" s="378"/>
    </row>
    <row r="1226" spans="2:21" ht="12.75" customHeight="1" x14ac:dyDescent="0.2">
      <c r="C1226" s="51"/>
      <c r="E1226" s="378"/>
      <c r="F1226" s="378"/>
      <c r="G1226" s="378"/>
      <c r="H1226" s="378"/>
      <c r="K1226" s="378"/>
      <c r="M1226" s="378"/>
      <c r="O1226" s="378"/>
      <c r="S1226" s="378"/>
      <c r="T1226" s="378"/>
      <c r="U1226" s="378"/>
    </row>
    <row r="1227" spans="2:21" ht="12.75" customHeight="1" x14ac:dyDescent="0.2">
      <c r="C1227" s="51"/>
      <c r="D1227" s="391" t="s">
        <v>123</v>
      </c>
      <c r="E1227" s="507" t="s">
        <v>784</v>
      </c>
      <c r="F1227" s="507" t="s">
        <v>783</v>
      </c>
      <c r="G1227" s="507" t="s">
        <v>1035</v>
      </c>
      <c r="H1227" s="507" t="s">
        <v>1130</v>
      </c>
      <c r="I1227" s="389"/>
      <c r="J1227" s="389"/>
      <c r="K1227" s="507" t="s">
        <v>1220</v>
      </c>
      <c r="L1227" s="389"/>
      <c r="M1227" s="507" t="s">
        <v>1220</v>
      </c>
      <c r="N1227" s="389"/>
      <c r="O1227" s="507" t="s">
        <v>1220</v>
      </c>
      <c r="P1227" s="389"/>
      <c r="Q1227" s="389"/>
      <c r="R1227" s="389"/>
      <c r="S1227" s="506" t="s">
        <v>1130</v>
      </c>
      <c r="T1227" s="506" t="s">
        <v>1130</v>
      </c>
      <c r="U1227" s="506" t="s">
        <v>1130</v>
      </c>
    </row>
    <row r="1228" spans="2:21" ht="28.5" customHeight="1" x14ac:dyDescent="0.25">
      <c r="C1228" s="51"/>
      <c r="D1228" s="561" t="s">
        <v>577</v>
      </c>
      <c r="E1228" s="507" t="s">
        <v>412</v>
      </c>
      <c r="F1228" s="507" t="s">
        <v>412</v>
      </c>
      <c r="G1228" s="507" t="s">
        <v>412</v>
      </c>
      <c r="H1228" s="507" t="s">
        <v>412</v>
      </c>
      <c r="I1228" s="389"/>
      <c r="J1228" s="389"/>
      <c r="K1228" s="507" t="s">
        <v>472</v>
      </c>
      <c r="L1228" s="389"/>
      <c r="M1228" s="507" t="s">
        <v>472</v>
      </c>
      <c r="N1228" s="389"/>
      <c r="O1228" s="507" t="s">
        <v>1456</v>
      </c>
      <c r="P1228" s="389"/>
      <c r="Q1228" s="389"/>
      <c r="R1228" s="389"/>
      <c r="S1228" s="508" t="s">
        <v>412</v>
      </c>
      <c r="T1228" s="508" t="s">
        <v>412</v>
      </c>
      <c r="U1228" s="508" t="s">
        <v>412</v>
      </c>
    </row>
    <row r="1229" spans="2:21" x14ac:dyDescent="0.2">
      <c r="C1229" s="51"/>
      <c r="D1229" s="563" t="s">
        <v>324</v>
      </c>
      <c r="E1229" s="388">
        <v>1</v>
      </c>
      <c r="F1229" s="389">
        <v>1</v>
      </c>
      <c r="G1229" s="389">
        <v>1</v>
      </c>
      <c r="H1229" s="389">
        <f>'102'!R1899</f>
        <v>1</v>
      </c>
      <c r="I1229" s="389"/>
      <c r="J1229" s="389"/>
      <c r="K1229" s="389" t="e">
        <f>'102'!#REF!</f>
        <v>#REF!</v>
      </c>
      <c r="L1229" s="389"/>
      <c r="M1229" s="389" t="e">
        <f>'102'!#REF!</f>
        <v>#REF!</v>
      </c>
      <c r="N1229" s="389"/>
      <c r="O1229" s="389">
        <f>'102'!Z1899</f>
        <v>0</v>
      </c>
      <c r="P1229" s="389"/>
      <c r="Q1229" s="389"/>
      <c r="R1229" s="389"/>
      <c r="S1229" s="393" t="e">
        <f>'102'!#REF!</f>
        <v>#REF!</v>
      </c>
      <c r="T1229" s="393" t="e">
        <f>'102'!#REF!</f>
        <v>#REF!</v>
      </c>
      <c r="U1229" s="393" t="e">
        <f>'102'!#REF!</f>
        <v>#REF!</v>
      </c>
    </row>
    <row r="1230" spans="2:21" ht="12.75" customHeight="1" x14ac:dyDescent="0.2">
      <c r="C1230" s="51"/>
      <c r="D1230" s="563" t="s">
        <v>164</v>
      </c>
      <c r="E1230" s="388">
        <v>0</v>
      </c>
      <c r="F1230" s="388">
        <v>200000</v>
      </c>
      <c r="G1230" s="388">
        <v>50000</v>
      </c>
      <c r="H1230" s="388">
        <v>0</v>
      </c>
      <c r="I1230" s="389"/>
      <c r="J1230" s="389"/>
      <c r="K1230" s="388">
        <v>0</v>
      </c>
      <c r="L1230" s="389"/>
      <c r="M1230" s="388">
        <v>0</v>
      </c>
      <c r="N1230" s="389"/>
      <c r="O1230" s="388">
        <v>0</v>
      </c>
      <c r="P1230" s="389"/>
      <c r="Q1230" s="389"/>
      <c r="R1230" s="389"/>
      <c r="S1230" s="392">
        <v>0</v>
      </c>
      <c r="T1230" s="392">
        <v>0</v>
      </c>
      <c r="U1230" s="392">
        <v>0</v>
      </c>
    </row>
    <row r="1231" spans="2:21" ht="12.75" customHeight="1" x14ac:dyDescent="0.2">
      <c r="C1231" s="51"/>
      <c r="D1231" s="563" t="s">
        <v>624</v>
      </c>
      <c r="E1231" s="388">
        <v>3044430</v>
      </c>
      <c r="F1231" s="388">
        <v>2643483</v>
      </c>
      <c r="G1231" s="388">
        <v>2429057</v>
      </c>
      <c r="H1231" s="388">
        <v>1835482</v>
      </c>
      <c r="I1231" s="389"/>
      <c r="J1231" s="389"/>
      <c r="K1231" s="388">
        <v>1835482</v>
      </c>
      <c r="L1231" s="389"/>
      <c r="M1231" s="388">
        <v>1835482</v>
      </c>
      <c r="N1231" s="389"/>
      <c r="O1231" s="388">
        <v>1961293.93</v>
      </c>
      <c r="P1231" s="389"/>
      <c r="Q1231" s="389"/>
      <c r="R1231" s="389"/>
      <c r="S1231" s="392">
        <v>1835482</v>
      </c>
      <c r="T1231" s="392">
        <v>1835482</v>
      </c>
      <c r="U1231" s="392">
        <v>1835482</v>
      </c>
    </row>
    <row r="1232" spans="2:21" ht="12.75" customHeight="1" x14ac:dyDescent="0.2">
      <c r="C1232" s="51"/>
      <c r="D1232" s="391"/>
      <c r="E1232" s="388"/>
      <c r="F1232" s="388"/>
      <c r="G1232" s="388"/>
      <c r="H1232" s="388"/>
      <c r="I1232" s="389"/>
      <c r="J1232" s="389"/>
      <c r="K1232" s="388"/>
      <c r="L1232" s="389"/>
      <c r="M1232" s="388"/>
      <c r="N1232" s="389"/>
      <c r="O1232" s="388"/>
      <c r="P1232" s="389"/>
      <c r="Q1232" s="389"/>
      <c r="R1232" s="389"/>
      <c r="S1232" s="392"/>
      <c r="T1232" s="392"/>
      <c r="U1232" s="392"/>
    </row>
    <row r="1233" spans="1:21" ht="18" customHeight="1" x14ac:dyDescent="0.25">
      <c r="C1233" s="51"/>
      <c r="D1233" s="562" t="s">
        <v>625</v>
      </c>
      <c r="E1233" s="388"/>
      <c r="F1233" s="388"/>
      <c r="G1233" s="388"/>
      <c r="H1233" s="388"/>
      <c r="I1233" s="389"/>
      <c r="J1233" s="389"/>
      <c r="K1233" s="388"/>
      <c r="L1233" s="389"/>
      <c r="M1233" s="388"/>
      <c r="N1233" s="389"/>
      <c r="O1233" s="388"/>
      <c r="P1233" s="389"/>
      <c r="Q1233" s="389"/>
      <c r="R1233" s="389"/>
      <c r="S1233" s="392"/>
      <c r="T1233" s="392"/>
      <c r="U1233" s="392"/>
    </row>
    <row r="1234" spans="1:21" ht="37.5" customHeight="1" x14ac:dyDescent="0.2">
      <c r="C1234" s="51"/>
      <c r="D1234" s="649" t="s">
        <v>1526</v>
      </c>
      <c r="E1234" s="649"/>
      <c r="F1234" s="649"/>
      <c r="G1234" s="649"/>
      <c r="H1234" s="649"/>
      <c r="I1234" s="649"/>
      <c r="J1234" s="649"/>
      <c r="K1234" s="649"/>
      <c r="L1234" s="649"/>
      <c r="M1234" s="649"/>
      <c r="N1234" s="649"/>
      <c r="O1234" s="649"/>
      <c r="P1234" s="388"/>
      <c r="Q1234" s="388"/>
      <c r="R1234" s="388"/>
      <c r="S1234" s="5"/>
      <c r="T1234" s="5"/>
      <c r="U1234" s="5"/>
    </row>
    <row r="1235" spans="1:21" ht="15" customHeight="1" x14ac:dyDescent="0.2">
      <c r="C1235" s="51"/>
      <c r="D1235" s="85"/>
      <c r="E1235" s="378"/>
      <c r="F1235" s="378"/>
      <c r="G1235" s="378"/>
      <c r="H1235" s="378"/>
      <c r="K1235" s="378"/>
      <c r="M1235" s="378"/>
      <c r="O1235" s="378"/>
      <c r="S1235" s="378"/>
      <c r="T1235" s="378"/>
      <c r="U1235" s="378"/>
    </row>
    <row r="1236" spans="1:21" ht="16.149999999999999" customHeight="1" x14ac:dyDescent="0.25">
      <c r="C1236" s="77" t="s">
        <v>363</v>
      </c>
      <c r="D1236" s="86"/>
      <c r="E1236" s="378"/>
      <c r="F1236" s="378"/>
      <c r="G1236" s="378"/>
      <c r="H1236" s="378"/>
      <c r="K1236" s="378"/>
      <c r="M1236" s="378"/>
      <c r="O1236" s="378"/>
      <c r="S1236" s="378"/>
      <c r="T1236" s="378"/>
      <c r="U1236" s="378"/>
    </row>
    <row r="1237" spans="1:21" ht="12.75" customHeight="1" x14ac:dyDescent="0.2">
      <c r="E1237" s="378"/>
      <c r="F1237" s="378"/>
      <c r="G1237" s="378"/>
      <c r="H1237" s="378"/>
      <c r="K1237" s="378"/>
      <c r="M1237" s="378"/>
      <c r="O1237" s="378"/>
      <c r="S1237" s="378"/>
      <c r="T1237" s="378"/>
      <c r="U1237" s="378"/>
    </row>
    <row r="1238" spans="1:21" ht="12.75" customHeight="1" x14ac:dyDescent="0.2">
      <c r="C1238" s="41" t="s">
        <v>449</v>
      </c>
      <c r="D1238" s="72"/>
      <c r="E1238" s="378"/>
      <c r="F1238" s="378"/>
      <c r="G1238" s="378"/>
      <c r="H1238" s="378"/>
      <c r="K1238" s="378"/>
      <c r="M1238" s="378"/>
      <c r="O1238" s="378"/>
      <c r="S1238" s="378"/>
      <c r="T1238" s="378"/>
      <c r="U1238" s="378"/>
    </row>
    <row r="1239" spans="1:21" ht="12.75" customHeight="1" x14ac:dyDescent="0.2">
      <c r="A1239" s="5">
        <v>13051010</v>
      </c>
      <c r="B1239" s="555">
        <v>100</v>
      </c>
      <c r="C1239" s="42">
        <v>50110</v>
      </c>
      <c r="D1239" s="43" t="s">
        <v>36</v>
      </c>
      <c r="E1239" s="229">
        <f>'102'!H1907</f>
        <v>83374</v>
      </c>
      <c r="F1239" s="229">
        <f>'102'!K1907</f>
        <v>83374</v>
      </c>
      <c r="G1239" s="229">
        <f>'102'!N1907</f>
        <v>83374</v>
      </c>
      <c r="H1239" s="229">
        <f>'102'!R1907</f>
        <v>91804</v>
      </c>
      <c r="I1239" s="229" t="e">
        <f>#REF!-G1239</f>
        <v>#REF!</v>
      </c>
      <c r="J1239" s="229">
        <f>H1239-G1239</f>
        <v>8430</v>
      </c>
      <c r="K1239" s="229" t="e">
        <f>'102'!#REF!</f>
        <v>#REF!</v>
      </c>
      <c r="L1239" s="229" t="e">
        <f>K1239-H1239</f>
        <v>#REF!</v>
      </c>
      <c r="M1239" s="229" t="e">
        <f>'102'!#REF!</f>
        <v>#REF!</v>
      </c>
      <c r="N1239" s="229" t="e">
        <f>M1239-H1239</f>
        <v>#REF!</v>
      </c>
      <c r="O1239" s="229">
        <f>'102'!Z1907</f>
        <v>91804</v>
      </c>
      <c r="P1239" s="229">
        <f>O1239-H1239</f>
        <v>0</v>
      </c>
      <c r="S1239" s="229" t="e">
        <f>'102'!#REF!</f>
        <v>#REF!</v>
      </c>
      <c r="T1239" s="229" t="e">
        <f>'102'!#REF!</f>
        <v>#REF!</v>
      </c>
      <c r="U1239" s="229" t="e">
        <f>'102'!#REF!</f>
        <v>#REF!</v>
      </c>
    </row>
    <row r="1240" spans="1:21" ht="12.75" customHeight="1" x14ac:dyDescent="0.2">
      <c r="C1240" s="42">
        <v>50130</v>
      </c>
      <c r="D1240" s="43" t="s">
        <v>37</v>
      </c>
      <c r="I1240" s="229" t="e">
        <f>#REF!-G1240</f>
        <v>#REF!</v>
      </c>
      <c r="J1240" s="229" t="e">
        <f>#REF!-G1240</f>
        <v>#REF!</v>
      </c>
      <c r="L1240" s="229" t="e">
        <f>#REF!-H1240</f>
        <v>#REF!</v>
      </c>
      <c r="N1240" s="229" t="e">
        <f>#REF!-H1240</f>
        <v>#REF!</v>
      </c>
      <c r="P1240" s="229" t="e">
        <f>#REF!-H1240</f>
        <v>#REF!</v>
      </c>
    </row>
    <row r="1241" spans="1:21" ht="12.75" customHeight="1" x14ac:dyDescent="0.2">
      <c r="A1241" s="5">
        <v>13051010</v>
      </c>
      <c r="B1241" s="555">
        <v>300</v>
      </c>
      <c r="C1241" s="42">
        <v>53350</v>
      </c>
      <c r="D1241" s="43" t="s">
        <v>311</v>
      </c>
      <c r="E1241" s="378">
        <v>1000</v>
      </c>
      <c r="F1241" s="378">
        <v>1000</v>
      </c>
      <c r="G1241" s="378">
        <v>800</v>
      </c>
      <c r="H1241" s="378">
        <v>800</v>
      </c>
      <c r="I1241" s="229" t="e">
        <f>#REF!-G1241</f>
        <v>#REF!</v>
      </c>
      <c r="J1241" s="229">
        <f t="shared" ref="J1241:J1247" si="406">H1241-G1241</f>
        <v>0</v>
      </c>
      <c r="K1241" s="378">
        <v>800</v>
      </c>
      <c r="L1241" s="229">
        <f t="shared" ref="L1241:L1247" si="407">K1241-H1241</f>
        <v>0</v>
      </c>
      <c r="M1241" s="378">
        <v>800</v>
      </c>
      <c r="N1241" s="229">
        <f t="shared" ref="N1241:N1247" si="408">M1241-H1241</f>
        <v>0</v>
      </c>
      <c r="O1241" s="378">
        <v>500</v>
      </c>
      <c r="P1241" s="229">
        <f t="shared" ref="P1241:P1247" si="409">O1241-H1241</f>
        <v>-300</v>
      </c>
      <c r="S1241" s="378">
        <v>800</v>
      </c>
      <c r="T1241" s="378">
        <v>800</v>
      </c>
      <c r="U1241" s="378">
        <v>800</v>
      </c>
    </row>
    <row r="1242" spans="1:21" ht="12.75" customHeight="1" x14ac:dyDescent="0.2">
      <c r="A1242" s="5">
        <v>13051010</v>
      </c>
      <c r="B1242" s="555">
        <v>500</v>
      </c>
      <c r="C1242" s="42">
        <v>55520</v>
      </c>
      <c r="D1242" s="43" t="s">
        <v>431</v>
      </c>
      <c r="E1242" s="378">
        <v>300</v>
      </c>
      <c r="F1242" s="378">
        <v>300</v>
      </c>
      <c r="G1242" s="378">
        <v>0</v>
      </c>
      <c r="H1242" s="378">
        <v>0</v>
      </c>
      <c r="I1242" s="229" t="e">
        <f>#REF!-G1242</f>
        <v>#REF!</v>
      </c>
      <c r="J1242" s="229">
        <f t="shared" si="406"/>
        <v>0</v>
      </c>
      <c r="K1242" s="378">
        <v>0</v>
      </c>
      <c r="L1242" s="229">
        <f t="shared" si="407"/>
        <v>0</v>
      </c>
      <c r="M1242" s="378">
        <v>0</v>
      </c>
      <c r="N1242" s="229">
        <f t="shared" si="408"/>
        <v>0</v>
      </c>
      <c r="O1242" s="378">
        <v>0</v>
      </c>
      <c r="P1242" s="229">
        <f t="shared" si="409"/>
        <v>0</v>
      </c>
      <c r="S1242" s="378">
        <v>0</v>
      </c>
      <c r="T1242" s="378">
        <v>0</v>
      </c>
      <c r="U1242" s="378">
        <v>0</v>
      </c>
    </row>
    <row r="1243" spans="1:21" ht="12.75" customHeight="1" x14ac:dyDescent="0.2">
      <c r="A1243" s="5">
        <v>13051010</v>
      </c>
      <c r="B1243" s="555">
        <v>600</v>
      </c>
      <c r="C1243" s="42">
        <v>56615</v>
      </c>
      <c r="D1243" s="43" t="s">
        <v>26</v>
      </c>
      <c r="E1243" s="378">
        <v>550</v>
      </c>
      <c r="F1243" s="378">
        <v>550</v>
      </c>
      <c r="G1243" s="378">
        <v>0</v>
      </c>
      <c r="H1243" s="378">
        <v>0</v>
      </c>
      <c r="I1243" s="229" t="e">
        <f>#REF!-G1243</f>
        <v>#REF!</v>
      </c>
      <c r="J1243" s="229">
        <f t="shared" si="406"/>
        <v>0</v>
      </c>
      <c r="K1243" s="378">
        <v>0</v>
      </c>
      <c r="L1243" s="229">
        <f t="shared" si="407"/>
        <v>0</v>
      </c>
      <c r="M1243" s="378">
        <v>0</v>
      </c>
      <c r="N1243" s="229">
        <f t="shared" si="408"/>
        <v>0</v>
      </c>
      <c r="O1243" s="378">
        <v>0</v>
      </c>
      <c r="P1243" s="229">
        <f t="shared" si="409"/>
        <v>0</v>
      </c>
      <c r="S1243" s="378">
        <v>0</v>
      </c>
      <c r="T1243" s="378">
        <v>0</v>
      </c>
      <c r="U1243" s="378">
        <v>0</v>
      </c>
    </row>
    <row r="1244" spans="1:21" ht="12.75" customHeight="1" x14ac:dyDescent="0.2">
      <c r="A1244" s="5">
        <v>13051010</v>
      </c>
      <c r="B1244" s="555">
        <v>600</v>
      </c>
      <c r="C1244" s="42">
        <v>56640</v>
      </c>
      <c r="D1244" s="43" t="s">
        <v>489</v>
      </c>
      <c r="E1244" s="378">
        <v>1000</v>
      </c>
      <c r="F1244" s="378">
        <v>0</v>
      </c>
      <c r="G1244" s="378">
        <v>0</v>
      </c>
      <c r="H1244" s="378">
        <v>0</v>
      </c>
      <c r="I1244" s="229" t="e">
        <f>#REF!-G1244</f>
        <v>#REF!</v>
      </c>
      <c r="J1244" s="229">
        <f t="shared" si="406"/>
        <v>0</v>
      </c>
      <c r="K1244" s="378">
        <v>500</v>
      </c>
      <c r="L1244" s="229">
        <f t="shared" si="407"/>
        <v>500</v>
      </c>
      <c r="M1244" s="378">
        <v>500</v>
      </c>
      <c r="N1244" s="229">
        <f t="shared" si="408"/>
        <v>500</v>
      </c>
      <c r="O1244" s="378">
        <v>500</v>
      </c>
      <c r="P1244" s="229">
        <f t="shared" si="409"/>
        <v>500</v>
      </c>
      <c r="S1244" s="378">
        <v>0</v>
      </c>
      <c r="T1244" s="378">
        <v>0</v>
      </c>
      <c r="U1244" s="378">
        <v>0</v>
      </c>
    </row>
    <row r="1245" spans="1:21" ht="12.75" customHeight="1" x14ac:dyDescent="0.2">
      <c r="A1245" s="5">
        <v>13051010</v>
      </c>
      <c r="B1245" s="555">
        <v>600</v>
      </c>
      <c r="C1245" s="42">
        <v>56655</v>
      </c>
      <c r="D1245" s="43" t="s">
        <v>264</v>
      </c>
      <c r="E1245" s="378">
        <v>1000</v>
      </c>
      <c r="F1245" s="378">
        <v>1000</v>
      </c>
      <c r="G1245" s="378">
        <v>1000</v>
      </c>
      <c r="H1245" s="378">
        <v>1000</v>
      </c>
      <c r="I1245" s="229" t="e">
        <f>#REF!-G1245</f>
        <v>#REF!</v>
      </c>
      <c r="J1245" s="229">
        <f t="shared" si="406"/>
        <v>0</v>
      </c>
      <c r="K1245" s="378">
        <v>1000</v>
      </c>
      <c r="L1245" s="229">
        <f t="shared" si="407"/>
        <v>0</v>
      </c>
      <c r="M1245" s="378">
        <v>1000</v>
      </c>
      <c r="N1245" s="229">
        <f t="shared" si="408"/>
        <v>0</v>
      </c>
      <c r="O1245" s="378">
        <v>1000</v>
      </c>
      <c r="P1245" s="229">
        <f t="shared" si="409"/>
        <v>0</v>
      </c>
      <c r="S1245" s="378">
        <v>1000</v>
      </c>
      <c r="T1245" s="378">
        <v>1000</v>
      </c>
      <c r="U1245" s="378">
        <v>1000</v>
      </c>
    </row>
    <row r="1246" spans="1:21" ht="12.75" customHeight="1" x14ac:dyDescent="0.2">
      <c r="A1246" s="5">
        <v>13051010</v>
      </c>
      <c r="B1246" s="154">
        <v>600</v>
      </c>
      <c r="C1246" s="42">
        <v>56694</v>
      </c>
      <c r="D1246" s="45" t="s">
        <v>376</v>
      </c>
      <c r="E1246" s="496">
        <v>5000</v>
      </c>
      <c r="F1246" s="496">
        <v>6000</v>
      </c>
      <c r="G1246" s="496">
        <v>5000</v>
      </c>
      <c r="H1246" s="496">
        <v>5000</v>
      </c>
      <c r="I1246" s="497" t="e">
        <f>#REF!-G1246</f>
        <v>#REF!</v>
      </c>
      <c r="J1246" s="497">
        <f t="shared" si="406"/>
        <v>0</v>
      </c>
      <c r="K1246" s="496">
        <v>5000</v>
      </c>
      <c r="L1246" s="497">
        <f t="shared" si="407"/>
        <v>0</v>
      </c>
      <c r="M1246" s="496">
        <v>5000</v>
      </c>
      <c r="N1246" s="497">
        <f t="shared" si="408"/>
        <v>0</v>
      </c>
      <c r="O1246" s="496">
        <v>3000</v>
      </c>
      <c r="P1246" s="497">
        <f t="shared" si="409"/>
        <v>-2000</v>
      </c>
      <c r="Q1246" s="497"/>
      <c r="R1246" s="497"/>
      <c r="S1246" s="496">
        <v>5000</v>
      </c>
      <c r="T1246" s="496">
        <v>5000</v>
      </c>
      <c r="U1246" s="496">
        <v>5000</v>
      </c>
    </row>
    <row r="1247" spans="1:21" ht="12.75" customHeight="1" x14ac:dyDescent="0.2">
      <c r="E1247" s="378">
        <f t="shared" ref="E1247" si="410">SUM(E1239:E1246)</f>
        <v>92224</v>
      </c>
      <c r="F1247" s="378">
        <f>SUM(F1239:F1246)</f>
        <v>92224</v>
      </c>
      <c r="G1247" s="378">
        <f>SUM(G1239:G1246)</f>
        <v>90174</v>
      </c>
      <c r="H1247" s="378">
        <f>SUM(H1239:H1246)</f>
        <v>98604</v>
      </c>
      <c r="I1247" s="229" t="e">
        <f>#REF!-G1247</f>
        <v>#REF!</v>
      </c>
      <c r="J1247" s="229">
        <f t="shared" si="406"/>
        <v>8430</v>
      </c>
      <c r="K1247" s="378" t="e">
        <f>SUM(K1239:K1246)</f>
        <v>#REF!</v>
      </c>
      <c r="L1247" s="229" t="e">
        <f t="shared" si="407"/>
        <v>#REF!</v>
      </c>
      <c r="M1247" s="378" t="e">
        <f>SUM(M1239:M1246)</f>
        <v>#REF!</v>
      </c>
      <c r="N1247" s="229" t="e">
        <f t="shared" si="408"/>
        <v>#REF!</v>
      </c>
      <c r="O1247" s="378">
        <f>SUM(O1239:O1246)</f>
        <v>96804</v>
      </c>
      <c r="P1247" s="229">
        <f t="shared" si="409"/>
        <v>-1800</v>
      </c>
      <c r="S1247" s="378" t="e">
        <f>SUM(S1239:S1246)</f>
        <v>#REF!</v>
      </c>
      <c r="T1247" s="378" t="e">
        <f>SUM(T1239:T1246)</f>
        <v>#REF!</v>
      </c>
      <c r="U1247" s="378" t="e">
        <f>SUM(U1239:U1246)</f>
        <v>#REF!</v>
      </c>
    </row>
    <row r="1248" spans="1:21" ht="12.75" customHeight="1" x14ac:dyDescent="0.2">
      <c r="E1248" s="378"/>
      <c r="F1248" s="378"/>
      <c r="G1248" s="378"/>
      <c r="H1248" s="378"/>
      <c r="K1248" s="378"/>
      <c r="M1248" s="378"/>
      <c r="O1248" s="378"/>
      <c r="S1248" s="378"/>
      <c r="T1248" s="378"/>
      <c r="U1248" s="378"/>
    </row>
    <row r="1249" spans="2:21" ht="12.75" customHeight="1" x14ac:dyDescent="0.2">
      <c r="E1249" s="378"/>
      <c r="F1249" s="378"/>
      <c r="G1249" s="378"/>
      <c r="H1249" s="378"/>
      <c r="K1249" s="378"/>
      <c r="M1249" s="378"/>
      <c r="O1249" s="378"/>
      <c r="S1249" s="378"/>
      <c r="T1249" s="378"/>
      <c r="U1249" s="378"/>
    </row>
    <row r="1250" spans="2:21" ht="12.75" customHeight="1" x14ac:dyDescent="0.2">
      <c r="C1250" s="41" t="s">
        <v>315</v>
      </c>
      <c r="E1250" s="378"/>
      <c r="F1250" s="378"/>
      <c r="G1250" s="378"/>
      <c r="H1250" s="378"/>
      <c r="K1250" s="378"/>
      <c r="M1250" s="378"/>
      <c r="O1250" s="378"/>
      <c r="S1250" s="378"/>
      <c r="T1250" s="378"/>
      <c r="U1250" s="378"/>
    </row>
    <row r="1251" spans="2:21" ht="12.75" customHeight="1" x14ac:dyDescent="0.2">
      <c r="C1251" s="50" t="s">
        <v>316</v>
      </c>
      <c r="E1251" s="378"/>
      <c r="F1251" s="378"/>
      <c r="G1251" s="378"/>
      <c r="H1251" s="378"/>
      <c r="K1251" s="378"/>
      <c r="M1251" s="378"/>
      <c r="O1251" s="378"/>
      <c r="S1251" s="378"/>
      <c r="T1251" s="378"/>
      <c r="U1251" s="378"/>
    </row>
    <row r="1252" spans="2:21" ht="12.75" customHeight="1" x14ac:dyDescent="0.2">
      <c r="B1252" s="555">
        <v>100</v>
      </c>
      <c r="C1252" s="51" t="s">
        <v>317</v>
      </c>
      <c r="D1252" s="52" t="s">
        <v>339</v>
      </c>
      <c r="E1252" s="378">
        <f t="shared" ref="E1252:H1258" si="411">SUMIF($B$1239:$B$1246, $B1252, E$1239:E$1246)</f>
        <v>83374</v>
      </c>
      <c r="F1252" s="378">
        <f t="shared" si="411"/>
        <v>83374</v>
      </c>
      <c r="G1252" s="378">
        <f t="shared" si="411"/>
        <v>83374</v>
      </c>
      <c r="H1252" s="378">
        <f t="shared" si="411"/>
        <v>91804</v>
      </c>
      <c r="I1252" s="229" t="e">
        <f>#REF!-G1252</f>
        <v>#REF!</v>
      </c>
      <c r="J1252" s="229">
        <f t="shared" ref="J1252:J1259" si="412">H1252-G1252</f>
        <v>8430</v>
      </c>
      <c r="K1252" s="378" t="e">
        <f t="shared" ref="K1252:U1258" si="413">SUMIF($B$1239:$B$1246, $B1252, K$1239:K$1246)</f>
        <v>#REF!</v>
      </c>
      <c r="L1252" s="229" t="e">
        <f t="shared" ref="L1252:L1259" si="414">K1252-H1252</f>
        <v>#REF!</v>
      </c>
      <c r="M1252" s="378" t="e">
        <f t="shared" si="413"/>
        <v>#REF!</v>
      </c>
      <c r="N1252" s="229" t="e">
        <f t="shared" ref="N1252:N1259" si="415">M1252-H1252</f>
        <v>#REF!</v>
      </c>
      <c r="O1252" s="378">
        <f t="shared" si="413"/>
        <v>91804</v>
      </c>
      <c r="P1252" s="229">
        <f t="shared" ref="P1252:P1259" si="416">O1252-H1252</f>
        <v>0</v>
      </c>
      <c r="S1252" s="378" t="e">
        <f t="shared" si="413"/>
        <v>#REF!</v>
      </c>
      <c r="T1252" s="378" t="e">
        <f t="shared" si="413"/>
        <v>#REF!</v>
      </c>
      <c r="U1252" s="378" t="e">
        <f t="shared" si="413"/>
        <v>#REF!</v>
      </c>
    </row>
    <row r="1253" spans="2:21" ht="12.75" customHeight="1" x14ac:dyDescent="0.2">
      <c r="B1253" s="555">
        <v>101</v>
      </c>
      <c r="C1253" s="51">
        <v>50130</v>
      </c>
      <c r="D1253" s="52" t="s">
        <v>37</v>
      </c>
      <c r="E1253" s="378">
        <f t="shared" si="411"/>
        <v>0</v>
      </c>
      <c r="F1253" s="378">
        <f t="shared" si="411"/>
        <v>0</v>
      </c>
      <c r="G1253" s="378">
        <f t="shared" si="411"/>
        <v>0</v>
      </c>
      <c r="H1253" s="378">
        <f t="shared" si="411"/>
        <v>0</v>
      </c>
      <c r="I1253" s="229" t="e">
        <f>#REF!-G1253</f>
        <v>#REF!</v>
      </c>
      <c r="J1253" s="229">
        <f t="shared" si="412"/>
        <v>0</v>
      </c>
      <c r="K1253" s="378">
        <f t="shared" si="413"/>
        <v>0</v>
      </c>
      <c r="L1253" s="229">
        <f t="shared" si="414"/>
        <v>0</v>
      </c>
      <c r="M1253" s="378">
        <f t="shared" si="413"/>
        <v>0</v>
      </c>
      <c r="N1253" s="229">
        <f t="shared" si="415"/>
        <v>0</v>
      </c>
      <c r="O1253" s="378">
        <f t="shared" si="413"/>
        <v>0</v>
      </c>
      <c r="P1253" s="229">
        <f t="shared" si="416"/>
        <v>0</v>
      </c>
      <c r="S1253" s="378">
        <f t="shared" si="413"/>
        <v>0</v>
      </c>
      <c r="T1253" s="378">
        <f t="shared" si="413"/>
        <v>0</v>
      </c>
      <c r="U1253" s="378">
        <f t="shared" si="413"/>
        <v>0</v>
      </c>
    </row>
    <row r="1254" spans="2:21" ht="12.75" customHeight="1" x14ac:dyDescent="0.2">
      <c r="B1254" s="555">
        <v>200</v>
      </c>
      <c r="C1254" s="51">
        <v>52000</v>
      </c>
      <c r="D1254" s="52" t="s">
        <v>373</v>
      </c>
      <c r="E1254" s="378">
        <f t="shared" si="411"/>
        <v>0</v>
      </c>
      <c r="F1254" s="378">
        <f t="shared" si="411"/>
        <v>0</v>
      </c>
      <c r="G1254" s="378">
        <f t="shared" si="411"/>
        <v>0</v>
      </c>
      <c r="H1254" s="378">
        <f t="shared" si="411"/>
        <v>0</v>
      </c>
      <c r="I1254" s="229" t="e">
        <f>#REF!-G1254</f>
        <v>#REF!</v>
      </c>
      <c r="J1254" s="229">
        <f t="shared" si="412"/>
        <v>0</v>
      </c>
      <c r="K1254" s="378">
        <f t="shared" si="413"/>
        <v>0</v>
      </c>
      <c r="L1254" s="229">
        <f t="shared" si="414"/>
        <v>0</v>
      </c>
      <c r="M1254" s="378">
        <f t="shared" si="413"/>
        <v>0</v>
      </c>
      <c r="N1254" s="229">
        <f t="shared" si="415"/>
        <v>0</v>
      </c>
      <c r="O1254" s="378">
        <f t="shared" si="413"/>
        <v>0</v>
      </c>
      <c r="P1254" s="229">
        <f t="shared" si="416"/>
        <v>0</v>
      </c>
      <c r="S1254" s="378">
        <f t="shared" si="413"/>
        <v>0</v>
      </c>
      <c r="T1254" s="378">
        <f t="shared" si="413"/>
        <v>0</v>
      </c>
      <c r="U1254" s="378">
        <f t="shared" si="413"/>
        <v>0</v>
      </c>
    </row>
    <row r="1255" spans="2:21" ht="12.75" customHeight="1" x14ac:dyDescent="0.2">
      <c r="B1255" s="555">
        <v>300</v>
      </c>
      <c r="C1255" s="51" t="s">
        <v>86</v>
      </c>
      <c r="D1255" s="52" t="s">
        <v>311</v>
      </c>
      <c r="E1255" s="378">
        <f t="shared" si="411"/>
        <v>1000</v>
      </c>
      <c r="F1255" s="378">
        <f t="shared" si="411"/>
        <v>1000</v>
      </c>
      <c r="G1255" s="378">
        <f t="shared" si="411"/>
        <v>800</v>
      </c>
      <c r="H1255" s="378">
        <f t="shared" si="411"/>
        <v>800</v>
      </c>
      <c r="I1255" s="229" t="e">
        <f>#REF!-G1255</f>
        <v>#REF!</v>
      </c>
      <c r="J1255" s="229">
        <f t="shared" si="412"/>
        <v>0</v>
      </c>
      <c r="K1255" s="378">
        <f t="shared" si="413"/>
        <v>800</v>
      </c>
      <c r="L1255" s="229">
        <f t="shared" si="414"/>
        <v>0</v>
      </c>
      <c r="M1255" s="378">
        <f t="shared" si="413"/>
        <v>800</v>
      </c>
      <c r="N1255" s="229">
        <f t="shared" si="415"/>
        <v>0</v>
      </c>
      <c r="O1255" s="378">
        <f t="shared" si="413"/>
        <v>500</v>
      </c>
      <c r="P1255" s="229">
        <f t="shared" si="416"/>
        <v>-300</v>
      </c>
      <c r="S1255" s="378">
        <f t="shared" si="413"/>
        <v>800</v>
      </c>
      <c r="T1255" s="378">
        <f t="shared" si="413"/>
        <v>800</v>
      </c>
      <c r="U1255" s="378">
        <f t="shared" si="413"/>
        <v>800</v>
      </c>
    </row>
    <row r="1256" spans="2:21" ht="12.75" customHeight="1" x14ac:dyDescent="0.2">
      <c r="B1256" s="555">
        <v>400</v>
      </c>
      <c r="C1256" s="51" t="s">
        <v>574</v>
      </c>
      <c r="D1256" s="52" t="s">
        <v>239</v>
      </c>
      <c r="E1256" s="378">
        <f t="shared" si="411"/>
        <v>0</v>
      </c>
      <c r="F1256" s="378">
        <f t="shared" si="411"/>
        <v>0</v>
      </c>
      <c r="G1256" s="378">
        <f t="shared" si="411"/>
        <v>0</v>
      </c>
      <c r="H1256" s="378">
        <f t="shared" si="411"/>
        <v>0</v>
      </c>
      <c r="I1256" s="229" t="e">
        <f>#REF!-G1256</f>
        <v>#REF!</v>
      </c>
      <c r="J1256" s="229">
        <f t="shared" si="412"/>
        <v>0</v>
      </c>
      <c r="K1256" s="378">
        <f t="shared" si="413"/>
        <v>0</v>
      </c>
      <c r="L1256" s="229">
        <f t="shared" si="414"/>
        <v>0</v>
      </c>
      <c r="M1256" s="378">
        <f t="shared" si="413"/>
        <v>0</v>
      </c>
      <c r="N1256" s="229">
        <f t="shared" si="415"/>
        <v>0</v>
      </c>
      <c r="O1256" s="378">
        <f t="shared" si="413"/>
        <v>0</v>
      </c>
      <c r="P1256" s="229">
        <f t="shared" si="416"/>
        <v>0</v>
      </c>
      <c r="S1256" s="378">
        <f t="shared" si="413"/>
        <v>0</v>
      </c>
      <c r="T1256" s="378">
        <f t="shared" si="413"/>
        <v>0</v>
      </c>
      <c r="U1256" s="378">
        <f t="shared" si="413"/>
        <v>0</v>
      </c>
    </row>
    <row r="1257" spans="2:21" ht="12.75" customHeight="1" x14ac:dyDescent="0.2">
      <c r="B1257" s="555">
        <v>500</v>
      </c>
      <c r="C1257" s="51" t="s">
        <v>132</v>
      </c>
      <c r="D1257" s="52" t="s">
        <v>340</v>
      </c>
      <c r="E1257" s="378">
        <f t="shared" si="411"/>
        <v>300</v>
      </c>
      <c r="F1257" s="378">
        <f t="shared" si="411"/>
        <v>300</v>
      </c>
      <c r="G1257" s="378">
        <f t="shared" si="411"/>
        <v>0</v>
      </c>
      <c r="H1257" s="378">
        <f t="shared" si="411"/>
        <v>0</v>
      </c>
      <c r="I1257" s="229" t="e">
        <f>#REF!-G1257</f>
        <v>#REF!</v>
      </c>
      <c r="J1257" s="229">
        <f t="shared" si="412"/>
        <v>0</v>
      </c>
      <c r="K1257" s="378">
        <f t="shared" si="413"/>
        <v>0</v>
      </c>
      <c r="L1257" s="229">
        <f t="shared" si="414"/>
        <v>0</v>
      </c>
      <c r="M1257" s="378">
        <f t="shared" si="413"/>
        <v>0</v>
      </c>
      <c r="N1257" s="229">
        <f t="shared" si="415"/>
        <v>0</v>
      </c>
      <c r="O1257" s="378">
        <f t="shared" si="413"/>
        <v>0</v>
      </c>
      <c r="P1257" s="229">
        <f t="shared" si="416"/>
        <v>0</v>
      </c>
      <c r="S1257" s="378">
        <f t="shared" si="413"/>
        <v>0</v>
      </c>
      <c r="T1257" s="378">
        <f t="shared" si="413"/>
        <v>0</v>
      </c>
      <c r="U1257" s="378">
        <f t="shared" si="413"/>
        <v>0</v>
      </c>
    </row>
    <row r="1258" spans="2:21" ht="12.75" customHeight="1" x14ac:dyDescent="0.2">
      <c r="B1258" s="555">
        <v>600</v>
      </c>
      <c r="C1258" s="51" t="s">
        <v>341</v>
      </c>
      <c r="D1258" s="53" t="s">
        <v>342</v>
      </c>
      <c r="E1258" s="496">
        <f t="shared" si="411"/>
        <v>7550</v>
      </c>
      <c r="F1258" s="496">
        <f t="shared" si="411"/>
        <v>7550</v>
      </c>
      <c r="G1258" s="496">
        <f t="shared" si="411"/>
        <v>6000</v>
      </c>
      <c r="H1258" s="496">
        <f t="shared" si="411"/>
        <v>6000</v>
      </c>
      <c r="I1258" s="497" t="e">
        <f>#REF!-G1258</f>
        <v>#REF!</v>
      </c>
      <c r="J1258" s="497">
        <f t="shared" si="412"/>
        <v>0</v>
      </c>
      <c r="K1258" s="496">
        <f t="shared" si="413"/>
        <v>6500</v>
      </c>
      <c r="L1258" s="497">
        <f t="shared" si="414"/>
        <v>500</v>
      </c>
      <c r="M1258" s="496">
        <f t="shared" si="413"/>
        <v>6500</v>
      </c>
      <c r="N1258" s="497">
        <f t="shared" si="415"/>
        <v>500</v>
      </c>
      <c r="O1258" s="496">
        <f t="shared" si="413"/>
        <v>4500</v>
      </c>
      <c r="P1258" s="497">
        <f t="shared" si="416"/>
        <v>-1500</v>
      </c>
      <c r="Q1258" s="497"/>
      <c r="R1258" s="497"/>
      <c r="S1258" s="496">
        <f t="shared" si="413"/>
        <v>6000</v>
      </c>
      <c r="T1258" s="496">
        <f t="shared" si="413"/>
        <v>6000</v>
      </c>
      <c r="U1258" s="496">
        <f t="shared" si="413"/>
        <v>6000</v>
      </c>
    </row>
    <row r="1259" spans="2:21" ht="12.75" customHeight="1" x14ac:dyDescent="0.2">
      <c r="C1259" s="51"/>
      <c r="D1259" s="48" t="s">
        <v>70</v>
      </c>
      <c r="E1259" s="378">
        <f t="shared" ref="E1259" si="417">SUM(E1252:E1258)</f>
        <v>92224</v>
      </c>
      <c r="F1259" s="378">
        <f>SUM(F1252:F1258)</f>
        <v>92224</v>
      </c>
      <c r="G1259" s="378">
        <f>SUM(G1252:G1258)</f>
        <v>90174</v>
      </c>
      <c r="H1259" s="378">
        <f>SUM(H1252:H1258)</f>
        <v>98604</v>
      </c>
      <c r="I1259" s="229" t="e">
        <f>#REF!-G1259</f>
        <v>#REF!</v>
      </c>
      <c r="J1259" s="229">
        <f t="shared" si="412"/>
        <v>8430</v>
      </c>
      <c r="K1259" s="378" t="e">
        <f>SUM(K1252:K1258)</f>
        <v>#REF!</v>
      </c>
      <c r="L1259" s="229" t="e">
        <f t="shared" si="414"/>
        <v>#REF!</v>
      </c>
      <c r="M1259" s="378" t="e">
        <f>SUM(M1252:M1258)</f>
        <v>#REF!</v>
      </c>
      <c r="N1259" s="229" t="e">
        <f t="shared" si="415"/>
        <v>#REF!</v>
      </c>
      <c r="O1259" s="378">
        <f>SUM(O1252:O1258)</f>
        <v>96804</v>
      </c>
      <c r="P1259" s="229">
        <f t="shared" si="416"/>
        <v>-1800</v>
      </c>
      <c r="S1259" s="378" t="e">
        <f>SUM(S1252:S1258)</f>
        <v>#REF!</v>
      </c>
      <c r="T1259" s="378" t="e">
        <f>SUM(T1252:T1258)</f>
        <v>#REF!</v>
      </c>
      <c r="U1259" s="378" t="e">
        <f>SUM(U1252:U1258)</f>
        <v>#REF!</v>
      </c>
    </row>
    <row r="1260" spans="2:21" ht="12.75" customHeight="1" x14ac:dyDescent="0.2">
      <c r="C1260" s="51"/>
      <c r="E1260" s="378"/>
      <c r="F1260" s="378"/>
      <c r="G1260" s="378"/>
      <c r="H1260" s="378"/>
      <c r="I1260" s="530" t="e">
        <f>I1259/G1259</f>
        <v>#REF!</v>
      </c>
      <c r="J1260" s="536">
        <f>J1259/G1259</f>
        <v>9.3485927207399025E-2</v>
      </c>
      <c r="K1260" s="378"/>
      <c r="L1260" s="530" t="e">
        <f>L1259/#REF!</f>
        <v>#REF!</v>
      </c>
      <c r="M1260" s="378"/>
      <c r="N1260" s="530" t="e">
        <f>N1259/I1259</f>
        <v>#REF!</v>
      </c>
      <c r="O1260" s="378"/>
      <c r="P1260" s="565">
        <f>P1259/H1259</f>
        <v>-1.8254837531945966E-2</v>
      </c>
      <c r="Q1260" s="530"/>
      <c r="R1260" s="530"/>
      <c r="S1260" s="378"/>
      <c r="T1260" s="378"/>
      <c r="U1260" s="378"/>
    </row>
    <row r="1261" spans="2:21" ht="39.950000000000003" customHeight="1" x14ac:dyDescent="0.2">
      <c r="B1261" s="5"/>
      <c r="C1261" s="51"/>
      <c r="E1261" s="378"/>
      <c r="F1261" s="378"/>
      <c r="G1261" s="378"/>
      <c r="H1261" s="378"/>
      <c r="K1261" s="378"/>
      <c r="M1261" s="378"/>
      <c r="O1261" s="378"/>
      <c r="S1261" s="378"/>
      <c r="T1261" s="378"/>
      <c r="U1261" s="378"/>
    </row>
    <row r="1262" spans="2:21" ht="12.75" customHeight="1" x14ac:dyDescent="0.2">
      <c r="B1262" s="5"/>
      <c r="C1262" s="51"/>
      <c r="E1262" s="378"/>
      <c r="F1262" s="378"/>
      <c r="G1262" s="378"/>
      <c r="H1262" s="378"/>
      <c r="K1262" s="378"/>
      <c r="M1262" s="378"/>
      <c r="O1262" s="378"/>
      <c r="S1262" s="378"/>
      <c r="T1262" s="378"/>
      <c r="U1262" s="378"/>
    </row>
    <row r="1263" spans="2:21" ht="23.25" customHeight="1" x14ac:dyDescent="0.2">
      <c r="B1263" s="5"/>
      <c r="C1263" s="51"/>
      <c r="D1263" s="391" t="s">
        <v>123</v>
      </c>
      <c r="E1263" s="507" t="s">
        <v>784</v>
      </c>
      <c r="F1263" s="507" t="s">
        <v>783</v>
      </c>
      <c r="G1263" s="507" t="s">
        <v>1035</v>
      </c>
      <c r="H1263" s="507" t="s">
        <v>1130</v>
      </c>
      <c r="I1263" s="389"/>
      <c r="J1263" s="389"/>
      <c r="K1263" s="507" t="s">
        <v>1220</v>
      </c>
      <c r="L1263" s="389"/>
      <c r="M1263" s="507" t="s">
        <v>1220</v>
      </c>
      <c r="N1263" s="389"/>
      <c r="O1263" s="507" t="s">
        <v>1220</v>
      </c>
      <c r="P1263" s="389"/>
      <c r="Q1263" s="389"/>
      <c r="R1263" s="389"/>
      <c r="S1263" s="506" t="s">
        <v>1130</v>
      </c>
      <c r="T1263" s="506" t="s">
        <v>1130</v>
      </c>
      <c r="U1263" s="506" t="s">
        <v>1130</v>
      </c>
    </row>
    <row r="1264" spans="2:21" ht="28.5" customHeight="1" x14ac:dyDescent="0.25">
      <c r="B1264" s="5"/>
      <c r="C1264" s="51"/>
      <c r="D1264" s="561" t="s">
        <v>577</v>
      </c>
      <c r="E1264" s="507" t="s">
        <v>412</v>
      </c>
      <c r="F1264" s="507" t="s">
        <v>412</v>
      </c>
      <c r="G1264" s="507" t="s">
        <v>412</v>
      </c>
      <c r="H1264" s="507" t="s">
        <v>1457</v>
      </c>
      <c r="I1264" s="389"/>
      <c r="J1264" s="389"/>
      <c r="K1264" s="507" t="s">
        <v>472</v>
      </c>
      <c r="L1264" s="389"/>
      <c r="M1264" s="507" t="s">
        <v>472</v>
      </c>
      <c r="N1264" s="389"/>
      <c r="O1264" s="507" t="s">
        <v>1456</v>
      </c>
      <c r="P1264" s="389"/>
      <c r="Q1264" s="389"/>
      <c r="R1264" s="389"/>
      <c r="S1264" s="508" t="s">
        <v>1457</v>
      </c>
      <c r="T1264" s="508" t="s">
        <v>1457</v>
      </c>
      <c r="U1264" s="508" t="s">
        <v>1457</v>
      </c>
    </row>
    <row r="1265" spans="1:21" x14ac:dyDescent="0.2">
      <c r="B1265" s="5"/>
      <c r="C1265" s="51"/>
      <c r="D1265" s="563" t="s">
        <v>324</v>
      </c>
      <c r="E1265" s="388">
        <v>1</v>
      </c>
      <c r="F1265" s="389">
        <v>1</v>
      </c>
      <c r="G1265" s="389">
        <v>1</v>
      </c>
      <c r="H1265" s="389">
        <f>'102'!R1910</f>
        <v>1</v>
      </c>
      <c r="I1265" s="389"/>
      <c r="J1265" s="389"/>
      <c r="K1265" s="389" t="e">
        <f>'102'!#REF!</f>
        <v>#REF!</v>
      </c>
      <c r="L1265" s="389"/>
      <c r="M1265" s="389" t="e">
        <f>'102'!#REF!</f>
        <v>#REF!</v>
      </c>
      <c r="N1265" s="389"/>
      <c r="O1265" s="389">
        <f>'102'!Z1910</f>
        <v>1</v>
      </c>
      <c r="P1265" s="389"/>
      <c r="Q1265" s="389"/>
      <c r="R1265" s="389"/>
      <c r="S1265" s="393" t="e">
        <f>'102'!#REF!</f>
        <v>#REF!</v>
      </c>
      <c r="T1265" s="393" t="e">
        <f>'102'!#REF!</f>
        <v>#REF!</v>
      </c>
      <c r="U1265" s="393" t="e">
        <f>'102'!#REF!</f>
        <v>#REF!</v>
      </c>
    </row>
    <row r="1266" spans="1:21" ht="12.75" customHeight="1" x14ac:dyDescent="0.2">
      <c r="B1266" s="5"/>
      <c r="C1266" s="51"/>
      <c r="D1266" s="563" t="s">
        <v>164</v>
      </c>
      <c r="E1266" s="388">
        <v>0</v>
      </c>
      <c r="F1266" s="389">
        <v>0</v>
      </c>
      <c r="G1266" s="389">
        <v>0</v>
      </c>
      <c r="H1266" s="389">
        <v>0</v>
      </c>
      <c r="I1266" s="389"/>
      <c r="J1266" s="389"/>
      <c r="K1266" s="389">
        <v>0</v>
      </c>
      <c r="L1266" s="389"/>
      <c r="M1266" s="389">
        <v>0</v>
      </c>
      <c r="N1266" s="389"/>
      <c r="O1266" s="389">
        <v>0</v>
      </c>
      <c r="P1266" s="389"/>
      <c r="Q1266" s="389"/>
      <c r="R1266" s="389"/>
      <c r="S1266" s="393">
        <v>0</v>
      </c>
      <c r="T1266" s="393">
        <v>0</v>
      </c>
      <c r="U1266" s="393">
        <v>0</v>
      </c>
    </row>
    <row r="1267" spans="1:21" ht="12.75" customHeight="1" x14ac:dyDescent="0.2">
      <c r="B1267" s="5"/>
      <c r="C1267" s="51"/>
      <c r="D1267" s="563" t="s">
        <v>624</v>
      </c>
      <c r="E1267" s="388">
        <v>0</v>
      </c>
      <c r="F1267" s="389">
        <v>0</v>
      </c>
      <c r="G1267" s="389">
        <v>0</v>
      </c>
      <c r="H1267" s="389">
        <v>0</v>
      </c>
      <c r="I1267" s="389"/>
      <c r="J1267" s="389"/>
      <c r="K1267" s="389">
        <v>0</v>
      </c>
      <c r="L1267" s="389"/>
      <c r="M1267" s="389">
        <v>0</v>
      </c>
      <c r="N1267" s="389"/>
      <c r="O1267" s="389">
        <v>0</v>
      </c>
      <c r="P1267" s="389"/>
      <c r="Q1267" s="389"/>
      <c r="R1267" s="389"/>
      <c r="S1267" s="393">
        <v>0</v>
      </c>
      <c r="T1267" s="393">
        <v>0</v>
      </c>
      <c r="U1267" s="393">
        <v>0</v>
      </c>
    </row>
    <row r="1268" spans="1:21" ht="12.75" customHeight="1" x14ac:dyDescent="0.2">
      <c r="B1268" s="5"/>
      <c r="C1268" s="51"/>
      <c r="D1268" s="391"/>
      <c r="E1268" s="388"/>
      <c r="F1268" s="388"/>
      <c r="G1268" s="388"/>
      <c r="H1268" s="388"/>
      <c r="I1268" s="389"/>
      <c r="J1268" s="389"/>
      <c r="K1268" s="388"/>
      <c r="L1268" s="389"/>
      <c r="M1268" s="388"/>
      <c r="N1268" s="389"/>
      <c r="O1268" s="388"/>
      <c r="P1268" s="389"/>
      <c r="Q1268" s="389"/>
      <c r="R1268" s="389"/>
      <c r="S1268" s="392"/>
      <c r="T1268" s="392"/>
      <c r="U1268" s="392"/>
    </row>
    <row r="1269" spans="1:21" ht="12.75" customHeight="1" x14ac:dyDescent="0.25">
      <c r="B1269" s="5"/>
      <c r="C1269" s="51"/>
      <c r="D1269" s="562" t="s">
        <v>625</v>
      </c>
      <c r="E1269" s="388"/>
      <c r="F1269" s="388"/>
      <c r="G1269" s="388"/>
      <c r="H1269" s="388"/>
      <c r="I1269" s="389"/>
      <c r="J1269" s="389"/>
      <c r="K1269" s="388"/>
      <c r="L1269" s="389"/>
      <c r="M1269" s="388"/>
      <c r="N1269" s="389"/>
      <c r="O1269" s="388"/>
      <c r="P1269" s="389"/>
      <c r="Q1269" s="389"/>
      <c r="R1269" s="389"/>
      <c r="S1269" s="392"/>
      <c r="T1269" s="392"/>
      <c r="U1269" s="392"/>
    </row>
    <row r="1270" spans="1:21" ht="19.5" customHeight="1" x14ac:dyDescent="0.2">
      <c r="B1270" s="5"/>
      <c r="C1270" s="51"/>
      <c r="D1270" s="638" t="s">
        <v>1524</v>
      </c>
      <c r="E1270" s="638"/>
      <c r="F1270" s="638"/>
      <c r="G1270" s="638"/>
      <c r="H1270" s="638"/>
      <c r="I1270" s="638"/>
      <c r="J1270" s="638"/>
      <c r="K1270" s="638"/>
      <c r="L1270" s="638"/>
      <c r="M1270" s="638"/>
      <c r="N1270" s="638"/>
      <c r="O1270" s="638"/>
      <c r="P1270" s="388"/>
      <c r="Q1270" s="388"/>
      <c r="R1270" s="388"/>
      <c r="S1270" s="5"/>
      <c r="T1270" s="5"/>
      <c r="U1270" s="5"/>
    </row>
    <row r="1271" spans="1:21" ht="17.25" customHeight="1" x14ac:dyDescent="0.2">
      <c r="B1271" s="5"/>
      <c r="C1271" s="51"/>
      <c r="D1271" s="638"/>
      <c r="E1271" s="638"/>
      <c r="F1271" s="638"/>
      <c r="G1271" s="638"/>
      <c r="H1271" s="638"/>
      <c r="I1271" s="638"/>
      <c r="J1271" s="638"/>
      <c r="K1271" s="638"/>
      <c r="L1271" s="638"/>
      <c r="M1271" s="638"/>
      <c r="N1271" s="638"/>
      <c r="O1271" s="638"/>
      <c r="P1271" s="388"/>
      <c r="Q1271" s="388"/>
      <c r="R1271" s="388"/>
      <c r="S1271" s="5"/>
      <c r="T1271" s="5"/>
      <c r="U1271" s="5"/>
    </row>
    <row r="1272" spans="1:21" ht="12.75" customHeight="1" x14ac:dyDescent="0.2">
      <c r="B1272" s="5"/>
      <c r="C1272" s="51"/>
      <c r="D1272" s="5"/>
      <c r="E1272" s="228"/>
      <c r="F1272" s="228"/>
      <c r="G1272" s="228"/>
      <c r="H1272" s="228"/>
      <c r="K1272" s="228"/>
      <c r="M1272" s="228"/>
      <c r="O1272" s="228"/>
      <c r="S1272" s="228"/>
      <c r="T1272" s="228"/>
      <c r="U1272" s="228"/>
    </row>
    <row r="1273" spans="1:21" ht="12.75" customHeight="1" x14ac:dyDescent="0.2">
      <c r="B1273" s="5"/>
      <c r="C1273" s="51"/>
      <c r="D1273" s="5"/>
      <c r="E1273" s="228"/>
      <c r="F1273" s="228"/>
      <c r="G1273" s="228"/>
      <c r="H1273" s="228"/>
      <c r="K1273" s="228"/>
      <c r="M1273" s="228"/>
      <c r="O1273" s="228"/>
      <c r="S1273" s="228"/>
      <c r="T1273" s="228"/>
      <c r="U1273" s="228"/>
    </row>
    <row r="1274" spans="1:21" ht="17.25" customHeight="1" x14ac:dyDescent="0.25">
      <c r="B1274" s="5"/>
      <c r="C1274" s="61" t="s">
        <v>269</v>
      </c>
      <c r="E1274" s="378"/>
      <c r="F1274" s="378"/>
      <c r="G1274" s="378"/>
      <c r="H1274" s="378"/>
      <c r="K1274" s="378"/>
      <c r="M1274" s="378"/>
      <c r="O1274" s="378"/>
      <c r="S1274" s="378"/>
      <c r="T1274" s="378"/>
      <c r="U1274" s="378"/>
    </row>
    <row r="1275" spans="1:21" ht="7.5" customHeight="1" x14ac:dyDescent="0.2">
      <c r="B1275" s="5"/>
      <c r="C1275" s="51"/>
      <c r="E1275" s="378"/>
      <c r="F1275" s="378"/>
      <c r="G1275" s="378"/>
      <c r="H1275" s="378"/>
      <c r="K1275" s="378"/>
      <c r="M1275" s="378"/>
      <c r="O1275" s="378"/>
      <c r="S1275" s="378"/>
      <c r="T1275" s="378"/>
      <c r="U1275" s="378"/>
    </row>
    <row r="1276" spans="1:21" ht="12.75" customHeight="1" x14ac:dyDescent="0.2">
      <c r="B1276" s="5"/>
      <c r="C1276" s="62" t="s">
        <v>449</v>
      </c>
      <c r="D1276" s="72"/>
      <c r="E1276" s="378"/>
      <c r="F1276" s="378"/>
      <c r="G1276" s="378"/>
      <c r="H1276" s="378"/>
      <c r="K1276" s="378"/>
      <c r="M1276" s="378"/>
      <c r="O1276" s="378"/>
      <c r="S1276" s="378"/>
      <c r="T1276" s="378"/>
      <c r="U1276" s="378"/>
    </row>
    <row r="1277" spans="1:21" ht="12.75" customHeight="1" x14ac:dyDescent="0.2">
      <c r="A1277" s="5">
        <v>13081010</v>
      </c>
      <c r="B1277" s="555">
        <v>100</v>
      </c>
      <c r="C1277" s="42">
        <v>50110</v>
      </c>
      <c r="D1277" s="43" t="s">
        <v>36</v>
      </c>
      <c r="E1277" s="229">
        <v>821854</v>
      </c>
      <c r="F1277" s="229">
        <f>'102'!K1936</f>
        <v>917951</v>
      </c>
      <c r="G1277" s="229">
        <f>'102'!N1936</f>
        <v>940436</v>
      </c>
      <c r="H1277" s="229">
        <f>'102'!R1936</f>
        <v>999148</v>
      </c>
      <c r="I1277" s="229" t="e">
        <f>#REF!-G1277</f>
        <v>#REF!</v>
      </c>
      <c r="J1277" s="229">
        <f t="shared" ref="J1277:J1292" si="418">H1277-G1277</f>
        <v>58712</v>
      </c>
      <c r="K1277" s="229" t="e">
        <f>'102'!#REF!</f>
        <v>#REF!</v>
      </c>
      <c r="L1277" s="229" t="e">
        <f t="shared" ref="L1277:L1292" si="419">K1277-H1277</f>
        <v>#REF!</v>
      </c>
      <c r="M1277" s="229" t="e">
        <f>'102'!#REF!</f>
        <v>#REF!</v>
      </c>
      <c r="N1277" s="229" t="e">
        <f t="shared" ref="N1277:N1292" si="420">M1277-H1277</f>
        <v>#REF!</v>
      </c>
      <c r="O1277" s="229">
        <f>'102'!Z1936</f>
        <v>755589</v>
      </c>
      <c r="P1277" s="229">
        <f t="shared" ref="P1277:P1292" si="421">O1277-H1277</f>
        <v>-243559</v>
      </c>
      <c r="S1277" s="229" t="e">
        <f>'102'!#REF!</f>
        <v>#REF!</v>
      </c>
      <c r="T1277" s="229" t="e">
        <f>'102'!#REF!</f>
        <v>#REF!</v>
      </c>
      <c r="U1277" s="229" t="e">
        <f>'102'!#REF!</f>
        <v>#REF!</v>
      </c>
    </row>
    <row r="1278" spans="1:21" ht="12.75" customHeight="1" x14ac:dyDescent="0.2">
      <c r="A1278" s="5">
        <v>13081010</v>
      </c>
      <c r="B1278" s="555">
        <v>200</v>
      </c>
      <c r="C1278" s="42">
        <v>52210</v>
      </c>
      <c r="D1278" s="43" t="s">
        <v>584</v>
      </c>
      <c r="E1278" s="229">
        <v>12000</v>
      </c>
      <c r="F1278" s="229">
        <v>12000</v>
      </c>
      <c r="G1278" s="229">
        <v>9000</v>
      </c>
      <c r="H1278" s="229">
        <v>0</v>
      </c>
      <c r="I1278" s="229" t="e">
        <f>#REF!-G1278</f>
        <v>#REF!</v>
      </c>
      <c r="J1278" s="229">
        <f t="shared" si="418"/>
        <v>-9000</v>
      </c>
      <c r="K1278" s="229">
        <v>0</v>
      </c>
      <c r="L1278" s="229">
        <f t="shared" si="419"/>
        <v>0</v>
      </c>
      <c r="M1278" s="229">
        <v>0</v>
      </c>
      <c r="N1278" s="229">
        <f t="shared" si="420"/>
        <v>0</v>
      </c>
      <c r="O1278" s="229">
        <v>0</v>
      </c>
      <c r="P1278" s="229">
        <f t="shared" si="421"/>
        <v>0</v>
      </c>
      <c r="S1278" s="229">
        <v>0</v>
      </c>
      <c r="T1278" s="229">
        <v>0</v>
      </c>
      <c r="U1278" s="229">
        <v>0</v>
      </c>
    </row>
    <row r="1279" spans="1:21" ht="12.75" customHeight="1" x14ac:dyDescent="0.2">
      <c r="A1279" s="5">
        <v>13081010</v>
      </c>
      <c r="B1279" s="555">
        <v>200</v>
      </c>
      <c r="C1279" s="42">
        <v>52220</v>
      </c>
      <c r="D1279" s="43" t="s">
        <v>585</v>
      </c>
      <c r="E1279" s="229">
        <v>12000</v>
      </c>
      <c r="F1279" s="229">
        <v>12000</v>
      </c>
      <c r="G1279" s="229">
        <v>9000</v>
      </c>
      <c r="H1279" s="229">
        <v>0</v>
      </c>
      <c r="I1279" s="229" t="e">
        <f>#REF!-G1279</f>
        <v>#REF!</v>
      </c>
      <c r="J1279" s="229">
        <f t="shared" si="418"/>
        <v>-9000</v>
      </c>
      <c r="K1279" s="229">
        <v>0</v>
      </c>
      <c r="L1279" s="229">
        <f t="shared" si="419"/>
        <v>0</v>
      </c>
      <c r="M1279" s="229">
        <v>0</v>
      </c>
      <c r="N1279" s="229">
        <f t="shared" si="420"/>
        <v>0</v>
      </c>
      <c r="O1279" s="229">
        <v>0</v>
      </c>
      <c r="P1279" s="229">
        <f t="shared" si="421"/>
        <v>0</v>
      </c>
      <c r="S1279" s="229">
        <v>0</v>
      </c>
      <c r="T1279" s="229">
        <v>0</v>
      </c>
      <c r="U1279" s="229">
        <v>0</v>
      </c>
    </row>
    <row r="1280" spans="1:21" ht="12.75" customHeight="1" x14ac:dyDescent="0.2">
      <c r="A1280" s="5">
        <v>13081010</v>
      </c>
      <c r="B1280" s="555">
        <v>200</v>
      </c>
      <c r="C1280" s="42">
        <v>52250</v>
      </c>
      <c r="D1280" s="43" t="s">
        <v>630</v>
      </c>
      <c r="E1280" s="229">
        <v>2500</v>
      </c>
      <c r="F1280" s="229">
        <v>2500</v>
      </c>
      <c r="G1280" s="229">
        <v>2000</v>
      </c>
      <c r="H1280" s="229">
        <v>0</v>
      </c>
      <c r="I1280" s="229" t="e">
        <f>#REF!-G1280</f>
        <v>#REF!</v>
      </c>
      <c r="J1280" s="229">
        <f t="shared" si="418"/>
        <v>-2000</v>
      </c>
      <c r="K1280" s="229">
        <v>0</v>
      </c>
      <c r="L1280" s="229">
        <f t="shared" si="419"/>
        <v>0</v>
      </c>
      <c r="M1280" s="229">
        <v>0</v>
      </c>
      <c r="N1280" s="229">
        <f t="shared" si="420"/>
        <v>0</v>
      </c>
      <c r="O1280" s="229">
        <v>0</v>
      </c>
      <c r="P1280" s="229">
        <f t="shared" si="421"/>
        <v>0</v>
      </c>
      <c r="S1280" s="229">
        <v>0</v>
      </c>
      <c r="T1280" s="229">
        <v>0</v>
      </c>
      <c r="U1280" s="229">
        <v>0</v>
      </c>
    </row>
    <row r="1281" spans="1:21" ht="12.75" customHeight="1" x14ac:dyDescent="0.2">
      <c r="A1281" s="5">
        <v>13081010</v>
      </c>
      <c r="B1281" s="555">
        <v>300</v>
      </c>
      <c r="C1281" s="42">
        <v>53350</v>
      </c>
      <c r="D1281" s="43" t="s">
        <v>311</v>
      </c>
      <c r="E1281" s="378">
        <v>8000</v>
      </c>
      <c r="F1281" s="378">
        <v>8000</v>
      </c>
      <c r="G1281" s="378">
        <v>5000</v>
      </c>
      <c r="H1281" s="378">
        <v>3500</v>
      </c>
      <c r="I1281" s="229" t="e">
        <f>#REF!-G1281</f>
        <v>#REF!</v>
      </c>
      <c r="J1281" s="229">
        <f t="shared" si="418"/>
        <v>-1500</v>
      </c>
      <c r="K1281" s="378">
        <v>3500</v>
      </c>
      <c r="L1281" s="229">
        <f t="shared" si="419"/>
        <v>0</v>
      </c>
      <c r="M1281" s="378">
        <v>1000</v>
      </c>
      <c r="N1281" s="229">
        <f t="shared" si="420"/>
        <v>-2500</v>
      </c>
      <c r="O1281" s="378">
        <v>3500</v>
      </c>
      <c r="P1281" s="229">
        <f t="shared" si="421"/>
        <v>0</v>
      </c>
      <c r="S1281" s="378">
        <v>3500</v>
      </c>
      <c r="T1281" s="378">
        <v>3500</v>
      </c>
      <c r="U1281" s="378">
        <v>3500</v>
      </c>
    </row>
    <row r="1282" spans="1:21" ht="12.75" customHeight="1" x14ac:dyDescent="0.2">
      <c r="A1282" s="5">
        <v>13081010</v>
      </c>
      <c r="B1282" s="555">
        <v>500</v>
      </c>
      <c r="C1282" s="42">
        <v>55520</v>
      </c>
      <c r="D1282" s="43" t="s">
        <v>431</v>
      </c>
      <c r="E1282" s="378">
        <v>10000</v>
      </c>
      <c r="F1282" s="378">
        <v>7000</v>
      </c>
      <c r="G1282" s="378">
        <v>0</v>
      </c>
      <c r="H1282" s="378">
        <v>0</v>
      </c>
      <c r="I1282" s="229" t="e">
        <f>#REF!-G1282</f>
        <v>#REF!</v>
      </c>
      <c r="J1282" s="229">
        <f t="shared" si="418"/>
        <v>0</v>
      </c>
      <c r="K1282" s="378">
        <v>0</v>
      </c>
      <c r="L1282" s="229">
        <f t="shared" si="419"/>
        <v>0</v>
      </c>
      <c r="M1282" s="378">
        <v>0</v>
      </c>
      <c r="N1282" s="229">
        <f t="shared" si="420"/>
        <v>0</v>
      </c>
      <c r="O1282" s="378">
        <v>0</v>
      </c>
      <c r="P1282" s="229">
        <f t="shared" si="421"/>
        <v>0</v>
      </c>
      <c r="S1282" s="378">
        <v>0</v>
      </c>
      <c r="T1282" s="378">
        <v>0</v>
      </c>
      <c r="U1282" s="378">
        <v>0</v>
      </c>
    </row>
    <row r="1283" spans="1:21" ht="12.75" customHeight="1" x14ac:dyDescent="0.2">
      <c r="A1283" s="5">
        <v>13081010</v>
      </c>
      <c r="B1283" s="555">
        <v>500</v>
      </c>
      <c r="C1283" s="42">
        <v>55538</v>
      </c>
      <c r="D1283" s="43" t="s">
        <v>429</v>
      </c>
      <c r="E1283" s="378">
        <v>500</v>
      </c>
      <c r="F1283" s="378">
        <v>500</v>
      </c>
      <c r="G1283" s="378">
        <v>500</v>
      </c>
      <c r="H1283" s="378">
        <v>0</v>
      </c>
      <c r="I1283" s="229" t="e">
        <f>#REF!-G1283</f>
        <v>#REF!</v>
      </c>
      <c r="J1283" s="229">
        <f t="shared" si="418"/>
        <v>-500</v>
      </c>
      <c r="K1283" s="378">
        <v>0</v>
      </c>
      <c r="L1283" s="229">
        <f t="shared" si="419"/>
        <v>0</v>
      </c>
      <c r="M1283" s="378">
        <v>0</v>
      </c>
      <c r="N1283" s="229">
        <f t="shared" si="420"/>
        <v>0</v>
      </c>
      <c r="O1283" s="378">
        <v>0</v>
      </c>
      <c r="P1283" s="229">
        <f t="shared" si="421"/>
        <v>0</v>
      </c>
      <c r="S1283" s="378">
        <v>0</v>
      </c>
      <c r="T1283" s="378">
        <v>0</v>
      </c>
      <c r="U1283" s="378">
        <v>0</v>
      </c>
    </row>
    <row r="1284" spans="1:21" x14ac:dyDescent="0.2">
      <c r="A1284" s="5">
        <v>13081010</v>
      </c>
      <c r="B1284" s="555">
        <v>600</v>
      </c>
      <c r="C1284" s="42">
        <v>56615</v>
      </c>
      <c r="D1284" s="43" t="s">
        <v>26</v>
      </c>
      <c r="E1284" s="378">
        <v>5500</v>
      </c>
      <c r="F1284" s="378">
        <v>5500</v>
      </c>
      <c r="G1284" s="378">
        <v>0</v>
      </c>
      <c r="H1284" s="378">
        <v>0</v>
      </c>
      <c r="I1284" s="229" t="e">
        <f>#REF!-G1284</f>
        <v>#REF!</v>
      </c>
      <c r="J1284" s="229">
        <f t="shared" si="418"/>
        <v>0</v>
      </c>
      <c r="K1284" s="378">
        <v>0</v>
      </c>
      <c r="L1284" s="229">
        <f t="shared" si="419"/>
        <v>0</v>
      </c>
      <c r="M1284" s="378">
        <v>0</v>
      </c>
      <c r="N1284" s="229">
        <f t="shared" si="420"/>
        <v>0</v>
      </c>
      <c r="O1284" s="378">
        <v>0</v>
      </c>
      <c r="P1284" s="229">
        <f t="shared" si="421"/>
        <v>0</v>
      </c>
      <c r="S1284" s="378">
        <v>0</v>
      </c>
      <c r="T1284" s="378">
        <v>0</v>
      </c>
      <c r="U1284" s="378">
        <v>0</v>
      </c>
    </row>
    <row r="1285" spans="1:21" ht="12.75" customHeight="1" x14ac:dyDescent="0.2">
      <c r="A1285" s="5">
        <v>13081010</v>
      </c>
      <c r="B1285" s="555">
        <v>600</v>
      </c>
      <c r="C1285" s="42">
        <v>56655</v>
      </c>
      <c r="D1285" s="43" t="s">
        <v>264</v>
      </c>
      <c r="E1285" s="378">
        <v>2000</v>
      </c>
      <c r="F1285" s="378">
        <v>2000</v>
      </c>
      <c r="G1285" s="378">
        <v>2000</v>
      </c>
      <c r="H1285" s="378">
        <v>1000</v>
      </c>
      <c r="I1285" s="229" t="e">
        <f>#REF!-G1285</f>
        <v>#REF!</v>
      </c>
      <c r="J1285" s="229">
        <f t="shared" si="418"/>
        <v>-1000</v>
      </c>
      <c r="K1285" s="378">
        <v>1000</v>
      </c>
      <c r="L1285" s="229">
        <f t="shared" si="419"/>
        <v>0</v>
      </c>
      <c r="M1285" s="378">
        <v>1000</v>
      </c>
      <c r="N1285" s="229">
        <f t="shared" si="420"/>
        <v>0</v>
      </c>
      <c r="O1285" s="378">
        <v>1000</v>
      </c>
      <c r="P1285" s="229">
        <f t="shared" si="421"/>
        <v>0</v>
      </c>
      <c r="S1285" s="378">
        <v>1000</v>
      </c>
      <c r="T1285" s="378">
        <v>1000</v>
      </c>
      <c r="U1285" s="378">
        <v>1000</v>
      </c>
    </row>
    <row r="1286" spans="1:21" ht="12.75" customHeight="1" x14ac:dyDescent="0.2">
      <c r="A1286" s="5">
        <v>13081010</v>
      </c>
      <c r="B1286" s="555">
        <v>600</v>
      </c>
      <c r="C1286" s="42">
        <v>56662</v>
      </c>
      <c r="D1286" s="43" t="s">
        <v>541</v>
      </c>
      <c r="E1286" s="378">
        <v>2000</v>
      </c>
      <c r="F1286" s="378">
        <v>2000</v>
      </c>
      <c r="G1286" s="378">
        <v>0</v>
      </c>
      <c r="H1286" s="378">
        <v>0</v>
      </c>
      <c r="I1286" s="229" t="e">
        <f>#REF!-G1286</f>
        <v>#REF!</v>
      </c>
      <c r="J1286" s="229">
        <f t="shared" si="418"/>
        <v>0</v>
      </c>
      <c r="K1286" s="378">
        <v>0</v>
      </c>
      <c r="L1286" s="229">
        <f t="shared" si="419"/>
        <v>0</v>
      </c>
      <c r="M1286" s="378">
        <v>0</v>
      </c>
      <c r="N1286" s="229">
        <f t="shared" si="420"/>
        <v>0</v>
      </c>
      <c r="O1286" s="378">
        <v>0</v>
      </c>
      <c r="P1286" s="229">
        <f t="shared" si="421"/>
        <v>0</v>
      </c>
      <c r="S1286" s="378">
        <v>0</v>
      </c>
      <c r="T1286" s="378">
        <v>0</v>
      </c>
      <c r="U1286" s="378">
        <v>0</v>
      </c>
    </row>
    <row r="1287" spans="1:21" ht="12.75" customHeight="1" x14ac:dyDescent="0.2">
      <c r="A1287" s="5">
        <v>13081010</v>
      </c>
      <c r="B1287" s="555">
        <v>600</v>
      </c>
      <c r="C1287" s="42">
        <v>56677</v>
      </c>
      <c r="D1287" s="43" t="s">
        <v>405</v>
      </c>
      <c r="E1287" s="378">
        <v>10000</v>
      </c>
      <c r="F1287" s="378">
        <v>10000</v>
      </c>
      <c r="G1287" s="378">
        <v>5000</v>
      </c>
      <c r="H1287" s="378">
        <v>3500</v>
      </c>
      <c r="I1287" s="229" t="e">
        <f>#REF!-G1287</f>
        <v>#REF!</v>
      </c>
      <c r="J1287" s="229">
        <f t="shared" si="418"/>
        <v>-1500</v>
      </c>
      <c r="K1287" s="378">
        <v>3500</v>
      </c>
      <c r="L1287" s="229">
        <f t="shared" si="419"/>
        <v>0</v>
      </c>
      <c r="M1287" s="378">
        <v>1000</v>
      </c>
      <c r="N1287" s="229">
        <f t="shared" si="420"/>
        <v>-2500</v>
      </c>
      <c r="O1287" s="378">
        <v>3500</v>
      </c>
      <c r="P1287" s="229">
        <f t="shared" si="421"/>
        <v>0</v>
      </c>
      <c r="S1287" s="378">
        <v>3500</v>
      </c>
      <c r="T1287" s="378">
        <v>3500</v>
      </c>
      <c r="U1287" s="378">
        <v>3500</v>
      </c>
    </row>
    <row r="1288" spans="1:21" ht="12.75" customHeight="1" x14ac:dyDescent="0.2">
      <c r="A1288" s="5">
        <v>13081010</v>
      </c>
      <c r="B1288" s="555">
        <v>600</v>
      </c>
      <c r="C1288" s="42">
        <v>56694</v>
      </c>
      <c r="D1288" s="43" t="s">
        <v>376</v>
      </c>
      <c r="E1288" s="378">
        <v>576650</v>
      </c>
      <c r="F1288" s="378">
        <v>576650</v>
      </c>
      <c r="G1288" s="378">
        <v>500000</v>
      </c>
      <c r="H1288" s="378">
        <f>535000-10500</f>
        <v>524500</v>
      </c>
      <c r="I1288" s="229" t="e">
        <f>#REF!-G1288</f>
        <v>#REF!</v>
      </c>
      <c r="J1288" s="229">
        <f t="shared" si="418"/>
        <v>24500</v>
      </c>
      <c r="K1288" s="378">
        <v>324500</v>
      </c>
      <c r="L1288" s="229">
        <f t="shared" si="419"/>
        <v>-200000</v>
      </c>
      <c r="M1288" s="378">
        <v>300000</v>
      </c>
      <c r="N1288" s="229">
        <f t="shared" si="420"/>
        <v>-224500</v>
      </c>
      <c r="O1288" s="378">
        <v>260000</v>
      </c>
      <c r="P1288" s="229">
        <f t="shared" si="421"/>
        <v>-264500</v>
      </c>
      <c r="S1288" s="378">
        <v>324500</v>
      </c>
      <c r="T1288" s="378">
        <v>324500</v>
      </c>
      <c r="U1288" s="378">
        <v>324500</v>
      </c>
    </row>
    <row r="1289" spans="1:21" ht="12.75" customHeight="1" x14ac:dyDescent="0.2">
      <c r="A1289" s="5">
        <v>13081010</v>
      </c>
      <c r="B1289" s="555">
        <v>600</v>
      </c>
      <c r="C1289" s="42">
        <v>56695</v>
      </c>
      <c r="D1289" s="43" t="s">
        <v>298</v>
      </c>
      <c r="E1289" s="378">
        <v>60000</v>
      </c>
      <c r="F1289" s="378">
        <v>50000</v>
      </c>
      <c r="G1289" s="378">
        <v>30000</v>
      </c>
      <c r="H1289" s="378">
        <v>21000</v>
      </c>
      <c r="I1289" s="229" t="e">
        <f>#REF!-G1289</f>
        <v>#REF!</v>
      </c>
      <c r="J1289" s="229">
        <f t="shared" si="418"/>
        <v>-9000</v>
      </c>
      <c r="K1289" s="378">
        <v>21000</v>
      </c>
      <c r="L1289" s="229">
        <f t="shared" si="419"/>
        <v>0</v>
      </c>
      <c r="M1289" s="378">
        <v>5000</v>
      </c>
      <c r="N1289" s="229">
        <f t="shared" si="420"/>
        <v>-16000</v>
      </c>
      <c r="O1289" s="378">
        <v>15000</v>
      </c>
      <c r="P1289" s="229">
        <f t="shared" si="421"/>
        <v>-6000</v>
      </c>
      <c r="S1289" s="378">
        <v>21000</v>
      </c>
      <c r="T1289" s="378">
        <v>21000</v>
      </c>
      <c r="U1289" s="378">
        <v>21000</v>
      </c>
    </row>
    <row r="1290" spans="1:21" ht="12.75" customHeight="1" x14ac:dyDescent="0.2">
      <c r="A1290" s="5">
        <v>13081010</v>
      </c>
      <c r="B1290" s="555">
        <v>600</v>
      </c>
      <c r="C1290" s="42">
        <v>56699</v>
      </c>
      <c r="D1290" s="43" t="s">
        <v>676</v>
      </c>
      <c r="E1290" s="378">
        <v>1000</v>
      </c>
      <c r="F1290" s="378">
        <v>1000</v>
      </c>
      <c r="G1290" s="378">
        <v>0</v>
      </c>
      <c r="H1290" s="378">
        <v>0</v>
      </c>
      <c r="I1290" s="229" t="e">
        <f>#REF!-G1290</f>
        <v>#REF!</v>
      </c>
      <c r="J1290" s="229">
        <f t="shared" si="418"/>
        <v>0</v>
      </c>
      <c r="K1290" s="378">
        <v>0</v>
      </c>
      <c r="L1290" s="229">
        <f t="shared" si="419"/>
        <v>0</v>
      </c>
      <c r="M1290" s="378">
        <v>0</v>
      </c>
      <c r="N1290" s="229">
        <f t="shared" si="420"/>
        <v>0</v>
      </c>
      <c r="O1290" s="378">
        <v>0</v>
      </c>
      <c r="P1290" s="229">
        <f t="shared" si="421"/>
        <v>0</v>
      </c>
      <c r="S1290" s="378">
        <v>0</v>
      </c>
      <c r="T1290" s="378">
        <v>0</v>
      </c>
      <c r="U1290" s="378">
        <v>0</v>
      </c>
    </row>
    <row r="1291" spans="1:21" ht="4.5" customHeight="1" x14ac:dyDescent="0.2">
      <c r="C1291" s="42"/>
      <c r="D1291" s="45"/>
      <c r="E1291" s="496"/>
      <c r="F1291" s="496"/>
      <c r="G1291" s="496"/>
      <c r="H1291" s="496"/>
      <c r="I1291" s="497" t="e">
        <f>#REF!-G1291</f>
        <v>#REF!</v>
      </c>
      <c r="J1291" s="497">
        <f t="shared" si="418"/>
        <v>0</v>
      </c>
      <c r="K1291" s="496"/>
      <c r="L1291" s="497">
        <f t="shared" si="419"/>
        <v>0</v>
      </c>
      <c r="M1291" s="496"/>
      <c r="N1291" s="497">
        <f t="shared" si="420"/>
        <v>0</v>
      </c>
      <c r="O1291" s="496"/>
      <c r="P1291" s="497">
        <f t="shared" si="421"/>
        <v>0</v>
      </c>
      <c r="Q1291" s="497"/>
      <c r="R1291" s="497"/>
      <c r="S1291" s="496"/>
      <c r="T1291" s="496"/>
      <c r="U1291" s="496"/>
    </row>
    <row r="1292" spans="1:21" ht="12.75" customHeight="1" x14ac:dyDescent="0.2">
      <c r="E1292" s="378">
        <v>1524004</v>
      </c>
      <c r="F1292" s="378">
        <f>SUM(F1277:F1291)</f>
        <v>1607101</v>
      </c>
      <c r="G1292" s="378">
        <f>SUM(G1277:G1291)</f>
        <v>1502936</v>
      </c>
      <c r="H1292" s="378">
        <f>SUM(H1277:H1291)</f>
        <v>1552648</v>
      </c>
      <c r="I1292" s="229" t="e">
        <f>#REF!-G1292</f>
        <v>#REF!</v>
      </c>
      <c r="J1292" s="229">
        <f t="shared" si="418"/>
        <v>49712</v>
      </c>
      <c r="K1292" s="378" t="e">
        <f>SUM(K1277:K1291)</f>
        <v>#REF!</v>
      </c>
      <c r="L1292" s="229" t="e">
        <f t="shared" si="419"/>
        <v>#REF!</v>
      </c>
      <c r="M1292" s="378" t="e">
        <f>SUM(M1277:M1291)</f>
        <v>#REF!</v>
      </c>
      <c r="N1292" s="229" t="e">
        <f t="shared" si="420"/>
        <v>#REF!</v>
      </c>
      <c r="O1292" s="378">
        <f>SUM(O1277:O1291)</f>
        <v>1038589</v>
      </c>
      <c r="P1292" s="229">
        <f t="shared" si="421"/>
        <v>-514059</v>
      </c>
      <c r="S1292" s="378" t="e">
        <f>SUM(S1277:S1291)</f>
        <v>#REF!</v>
      </c>
      <c r="T1292" s="378" t="e">
        <f>SUM(T1277:T1291)</f>
        <v>#REF!</v>
      </c>
      <c r="U1292" s="378" t="e">
        <f>SUM(U1277:U1291)</f>
        <v>#REF!</v>
      </c>
    </row>
    <row r="1293" spans="1:21" ht="7.5" customHeight="1" x14ac:dyDescent="0.2">
      <c r="C1293" s="42"/>
      <c r="D1293" s="43"/>
      <c r="E1293" s="378"/>
      <c r="F1293" s="378"/>
      <c r="G1293" s="378"/>
      <c r="H1293" s="378"/>
      <c r="K1293" s="378"/>
      <c r="M1293" s="378"/>
      <c r="O1293" s="378"/>
      <c r="S1293" s="378"/>
      <c r="T1293" s="378"/>
      <c r="U1293" s="378"/>
    </row>
    <row r="1294" spans="1:21" ht="12.75" customHeight="1" x14ac:dyDescent="0.2">
      <c r="C1294" s="76" t="s">
        <v>427</v>
      </c>
      <c r="D1294" s="62"/>
      <c r="E1294" s="378"/>
      <c r="F1294" s="378"/>
      <c r="G1294" s="378"/>
      <c r="H1294" s="378"/>
      <c r="K1294" s="378"/>
      <c r="M1294" s="378"/>
      <c r="O1294" s="378"/>
      <c r="S1294" s="378"/>
      <c r="T1294" s="378"/>
      <c r="U1294" s="378"/>
    </row>
    <row r="1295" spans="1:21" ht="12.75" customHeight="1" x14ac:dyDescent="0.2">
      <c r="A1295" s="5">
        <v>13081020</v>
      </c>
      <c r="B1295" s="555">
        <v>600</v>
      </c>
      <c r="C1295" s="42">
        <v>56633</v>
      </c>
      <c r="D1295" s="43" t="s">
        <v>583</v>
      </c>
      <c r="E1295" s="378">
        <v>475000</v>
      </c>
      <c r="F1295" s="378">
        <v>475000</v>
      </c>
      <c r="G1295" s="378">
        <v>475000</v>
      </c>
      <c r="H1295" s="378">
        <v>475000</v>
      </c>
      <c r="I1295" s="229" t="e">
        <f>#REF!-G1295</f>
        <v>#REF!</v>
      </c>
      <c r="J1295" s="229">
        <f>H1295-G1295</f>
        <v>0</v>
      </c>
      <c r="K1295" s="378">
        <v>475000</v>
      </c>
      <c r="L1295" s="229">
        <f>K1295-H1295</f>
        <v>0</v>
      </c>
      <c r="M1295" s="378">
        <v>428000</v>
      </c>
      <c r="N1295" s="229">
        <f>M1295-H1295</f>
        <v>-47000</v>
      </c>
      <c r="O1295" s="378">
        <v>475000</v>
      </c>
      <c r="P1295" s="229">
        <f>O1295-H1295</f>
        <v>0</v>
      </c>
      <c r="S1295" s="378">
        <v>475000</v>
      </c>
      <c r="T1295" s="378">
        <v>475000</v>
      </c>
      <c r="U1295" s="378">
        <v>475000</v>
      </c>
    </row>
    <row r="1296" spans="1:21" ht="12.75" customHeight="1" x14ac:dyDescent="0.2">
      <c r="A1296" s="5">
        <v>13081020</v>
      </c>
      <c r="B1296" s="555">
        <v>600</v>
      </c>
      <c r="C1296" s="42">
        <v>56634</v>
      </c>
      <c r="D1296" s="43" t="s">
        <v>486</v>
      </c>
      <c r="E1296" s="378">
        <v>779117</v>
      </c>
      <c r="F1296" s="378">
        <v>779117</v>
      </c>
      <c r="G1296" s="378">
        <v>780000</v>
      </c>
      <c r="H1296" s="378">
        <v>780000</v>
      </c>
      <c r="I1296" s="229" t="e">
        <f>#REF!-G1296</f>
        <v>#REF!</v>
      </c>
      <c r="J1296" s="229">
        <f>H1296-G1296</f>
        <v>0</v>
      </c>
      <c r="K1296" s="378">
        <v>780000</v>
      </c>
      <c r="L1296" s="229">
        <f>K1296-H1296</f>
        <v>0</v>
      </c>
      <c r="M1296" s="378">
        <v>722000</v>
      </c>
      <c r="N1296" s="229">
        <f>M1296-H1296</f>
        <v>-58000</v>
      </c>
      <c r="O1296" s="378">
        <v>780000</v>
      </c>
      <c r="P1296" s="229">
        <f>O1296-H1296</f>
        <v>0</v>
      </c>
      <c r="S1296" s="378">
        <v>780000</v>
      </c>
      <c r="T1296" s="378">
        <v>780000</v>
      </c>
      <c r="U1296" s="378">
        <v>780000</v>
      </c>
    </row>
    <row r="1297" spans="1:21" ht="12.75" customHeight="1" x14ac:dyDescent="0.2">
      <c r="A1297" s="5">
        <v>13081020</v>
      </c>
      <c r="B1297" s="555">
        <v>600</v>
      </c>
      <c r="C1297" s="42">
        <v>56635</v>
      </c>
      <c r="D1297" s="43" t="s">
        <v>797</v>
      </c>
      <c r="E1297" s="378">
        <v>100000</v>
      </c>
      <c r="F1297" s="378">
        <v>100000</v>
      </c>
      <c r="G1297" s="378">
        <v>90000</v>
      </c>
      <c r="H1297" s="378">
        <v>90000</v>
      </c>
      <c r="I1297" s="229" t="e">
        <f>#REF!-G1297</f>
        <v>#REF!</v>
      </c>
      <c r="J1297" s="229">
        <f>H1297-G1297</f>
        <v>0</v>
      </c>
      <c r="K1297" s="378">
        <v>90000</v>
      </c>
      <c r="L1297" s="229">
        <f>K1297-H1297</f>
        <v>0</v>
      </c>
      <c r="M1297" s="378">
        <v>80000</v>
      </c>
      <c r="N1297" s="229">
        <f>M1297-H1297</f>
        <v>-10000</v>
      </c>
      <c r="O1297" s="378">
        <v>90000</v>
      </c>
      <c r="P1297" s="229">
        <f>O1297-H1297</f>
        <v>0</v>
      </c>
      <c r="S1297" s="378">
        <v>90000</v>
      </c>
      <c r="T1297" s="378">
        <v>90000</v>
      </c>
      <c r="U1297" s="378">
        <v>90000</v>
      </c>
    </row>
    <row r="1298" spans="1:21" ht="12.75" customHeight="1" x14ac:dyDescent="0.2">
      <c r="A1298" s="5">
        <v>13081020</v>
      </c>
      <c r="B1298" s="154">
        <v>600</v>
      </c>
      <c r="C1298" s="42">
        <v>56694</v>
      </c>
      <c r="D1298" s="45" t="s">
        <v>607</v>
      </c>
      <c r="E1298" s="496">
        <v>57000</v>
      </c>
      <c r="F1298" s="496">
        <v>57000</v>
      </c>
      <c r="G1298" s="496">
        <v>50000</v>
      </c>
      <c r="H1298" s="496">
        <v>50000</v>
      </c>
      <c r="I1298" s="497" t="e">
        <f>#REF!-G1298</f>
        <v>#REF!</v>
      </c>
      <c r="J1298" s="497">
        <f>H1298-G1298</f>
        <v>0</v>
      </c>
      <c r="K1298" s="496">
        <v>50000</v>
      </c>
      <c r="L1298" s="497">
        <f>K1298-H1298</f>
        <v>0</v>
      </c>
      <c r="M1298" s="496">
        <v>25000</v>
      </c>
      <c r="N1298" s="497">
        <f>M1298-H1298</f>
        <v>-25000</v>
      </c>
      <c r="O1298" s="496">
        <v>50000</v>
      </c>
      <c r="P1298" s="497">
        <f>O1298-H1298</f>
        <v>0</v>
      </c>
      <c r="Q1298" s="497"/>
      <c r="R1298" s="497"/>
      <c r="S1298" s="496">
        <v>50000</v>
      </c>
      <c r="T1298" s="496">
        <v>50000</v>
      </c>
      <c r="U1298" s="496">
        <v>50000</v>
      </c>
    </row>
    <row r="1299" spans="1:21" ht="12.75" customHeight="1" x14ac:dyDescent="0.2">
      <c r="E1299" s="378">
        <v>1411117</v>
      </c>
      <c r="F1299" s="378">
        <f>SUM(F1295:F1298)</f>
        <v>1411117</v>
      </c>
      <c r="G1299" s="378">
        <f>SUM(G1295:G1298)</f>
        <v>1395000</v>
      </c>
      <c r="H1299" s="378">
        <f>SUM(H1295:H1298)</f>
        <v>1395000</v>
      </c>
      <c r="I1299" s="229" t="e">
        <f>#REF!-G1299</f>
        <v>#REF!</v>
      </c>
      <c r="J1299" s="229">
        <f>H1299-G1299</f>
        <v>0</v>
      </c>
      <c r="K1299" s="378">
        <f>SUM(K1295:K1298)</f>
        <v>1395000</v>
      </c>
      <c r="L1299" s="229">
        <f>K1299-H1299</f>
        <v>0</v>
      </c>
      <c r="M1299" s="378">
        <f>SUM(M1295:M1298)</f>
        <v>1255000</v>
      </c>
      <c r="N1299" s="229">
        <f>M1299-H1299</f>
        <v>-140000</v>
      </c>
      <c r="O1299" s="378">
        <f>SUM(O1295:O1298)</f>
        <v>1395000</v>
      </c>
      <c r="P1299" s="229">
        <f>O1299-H1299</f>
        <v>0</v>
      </c>
      <c r="S1299" s="378">
        <f>SUM(S1295:S1298)</f>
        <v>1395000</v>
      </c>
      <c r="T1299" s="378">
        <f>SUM(T1295:T1298)</f>
        <v>1395000</v>
      </c>
      <c r="U1299" s="378">
        <f>SUM(U1295:U1298)</f>
        <v>1395000</v>
      </c>
    </row>
    <row r="1300" spans="1:21" ht="12.75" customHeight="1" x14ac:dyDescent="0.2">
      <c r="C1300" s="76" t="s">
        <v>1593</v>
      </c>
      <c r="E1300" s="378"/>
      <c r="F1300" s="378"/>
      <c r="G1300" s="378"/>
      <c r="H1300" s="378"/>
      <c r="K1300" s="378"/>
      <c r="M1300" s="378"/>
      <c r="O1300" s="378"/>
      <c r="S1300" s="378"/>
      <c r="T1300" s="378"/>
      <c r="U1300" s="378"/>
    </row>
    <row r="1301" spans="1:21" ht="12.75" customHeight="1" x14ac:dyDescent="0.2">
      <c r="E1301" s="378"/>
      <c r="F1301" s="378"/>
      <c r="G1301" s="378"/>
      <c r="H1301" s="378"/>
      <c r="K1301" s="378"/>
      <c r="M1301" s="378"/>
      <c r="O1301" s="378"/>
      <c r="S1301" s="378"/>
      <c r="T1301" s="378"/>
      <c r="U1301" s="378"/>
    </row>
    <row r="1302" spans="1:21" ht="12.75" customHeight="1" x14ac:dyDescent="0.2">
      <c r="A1302" s="5">
        <v>13081640</v>
      </c>
      <c r="B1302" s="154">
        <v>600</v>
      </c>
      <c r="C1302" s="42">
        <v>56694</v>
      </c>
      <c r="D1302" s="45" t="s">
        <v>33</v>
      </c>
      <c r="E1302" s="496">
        <v>0</v>
      </c>
      <c r="F1302" s="496">
        <v>0</v>
      </c>
      <c r="G1302" s="496">
        <v>0</v>
      </c>
      <c r="H1302" s="496">
        <v>0</v>
      </c>
      <c r="I1302" s="497" t="e">
        <f>#REF!-G1302</f>
        <v>#REF!</v>
      </c>
      <c r="J1302" s="497">
        <f>H1302-G1302</f>
        <v>0</v>
      </c>
      <c r="K1302" s="496">
        <v>100000</v>
      </c>
      <c r="L1302" s="497">
        <f>K1302-H1302</f>
        <v>100000</v>
      </c>
      <c r="M1302" s="496">
        <v>100000</v>
      </c>
      <c r="N1302" s="497">
        <f>M1302-H1302</f>
        <v>100000</v>
      </c>
      <c r="O1302" s="496">
        <v>100000</v>
      </c>
      <c r="P1302" s="497">
        <f>O1302-H1302</f>
        <v>100000</v>
      </c>
      <c r="Q1302" s="497"/>
      <c r="R1302" s="497"/>
      <c r="S1302" s="496">
        <v>100000</v>
      </c>
      <c r="T1302" s="496">
        <v>100000</v>
      </c>
      <c r="U1302" s="496">
        <v>100000</v>
      </c>
    </row>
    <row r="1303" spans="1:21" ht="12.75" customHeight="1" x14ac:dyDescent="0.2">
      <c r="E1303" s="378">
        <f t="shared" ref="E1303:U1303" si="422">SUM(E1302)</f>
        <v>0</v>
      </c>
      <c r="F1303" s="378">
        <f t="shared" si="422"/>
        <v>0</v>
      </c>
      <c r="G1303" s="378">
        <f t="shared" si="422"/>
        <v>0</v>
      </c>
      <c r="H1303" s="378">
        <f t="shared" si="422"/>
        <v>0</v>
      </c>
      <c r="I1303" s="378" t="e">
        <f t="shared" si="422"/>
        <v>#REF!</v>
      </c>
      <c r="J1303" s="378">
        <f t="shared" si="422"/>
        <v>0</v>
      </c>
      <c r="K1303" s="378">
        <f t="shared" si="422"/>
        <v>100000</v>
      </c>
      <c r="L1303" s="378">
        <f t="shared" si="422"/>
        <v>100000</v>
      </c>
      <c r="M1303" s="378">
        <f t="shared" si="422"/>
        <v>100000</v>
      </c>
      <c r="N1303" s="378">
        <f t="shared" si="422"/>
        <v>100000</v>
      </c>
      <c r="O1303" s="378">
        <f t="shared" si="422"/>
        <v>100000</v>
      </c>
      <c r="P1303" s="378">
        <f t="shared" si="422"/>
        <v>100000</v>
      </c>
      <c r="Q1303" s="378"/>
      <c r="R1303" s="378"/>
      <c r="S1303" s="378">
        <f t="shared" si="422"/>
        <v>100000</v>
      </c>
      <c r="T1303" s="378">
        <f t="shared" si="422"/>
        <v>100000</v>
      </c>
      <c r="U1303" s="378">
        <f t="shared" si="422"/>
        <v>100000</v>
      </c>
    </row>
    <row r="1304" spans="1:21" ht="12.75" customHeight="1" x14ac:dyDescent="0.2">
      <c r="E1304" s="378"/>
      <c r="F1304" s="378"/>
      <c r="G1304" s="378"/>
      <c r="H1304" s="378"/>
      <c r="K1304" s="378"/>
      <c r="M1304" s="378"/>
      <c r="O1304" s="378"/>
      <c r="S1304" s="378"/>
      <c r="T1304" s="378"/>
      <c r="U1304" s="378"/>
    </row>
    <row r="1305" spans="1:21" ht="12.75" customHeight="1" x14ac:dyDescent="0.2">
      <c r="E1305" s="378"/>
      <c r="F1305" s="378"/>
      <c r="G1305" s="378"/>
      <c r="H1305" s="378"/>
      <c r="K1305" s="378"/>
      <c r="M1305" s="378"/>
      <c r="O1305" s="378"/>
      <c r="S1305" s="378"/>
      <c r="T1305" s="378"/>
      <c r="U1305" s="378"/>
    </row>
    <row r="1306" spans="1:21" ht="12" customHeight="1" x14ac:dyDescent="0.2">
      <c r="C1306" s="42"/>
      <c r="D1306" s="43"/>
    </row>
    <row r="1307" spans="1:21" ht="12.75" customHeight="1" x14ac:dyDescent="0.2">
      <c r="C1307" s="62" t="s">
        <v>97</v>
      </c>
      <c r="D1307" s="72"/>
    </row>
    <row r="1308" spans="1:21" ht="12.75" customHeight="1" x14ac:dyDescent="0.2">
      <c r="B1308" s="555">
        <v>100</v>
      </c>
      <c r="C1308" s="80">
        <v>50110</v>
      </c>
      <c r="D1308" s="43" t="s">
        <v>36</v>
      </c>
    </row>
    <row r="1309" spans="1:21" ht="12.75" customHeight="1" x14ac:dyDescent="0.2">
      <c r="B1309" s="555">
        <v>600</v>
      </c>
      <c r="C1309" s="80">
        <v>56694</v>
      </c>
      <c r="D1309" s="45" t="s">
        <v>376</v>
      </c>
    </row>
    <row r="1311" spans="1:21" ht="8.25" customHeight="1" x14ac:dyDescent="0.2"/>
    <row r="1313" spans="2:22" ht="12.75" customHeight="1" x14ac:dyDescent="0.2">
      <c r="C1313" s="41" t="s">
        <v>315</v>
      </c>
    </row>
    <row r="1314" spans="2:22" ht="12.75" customHeight="1" x14ac:dyDescent="0.2">
      <c r="C1314" s="50" t="s">
        <v>316</v>
      </c>
    </row>
    <row r="1315" spans="2:22" ht="12.75" customHeight="1" x14ac:dyDescent="0.2">
      <c r="B1315" s="555">
        <v>100</v>
      </c>
      <c r="C1315" s="51" t="s">
        <v>317</v>
      </c>
      <c r="D1315" s="52" t="s">
        <v>339</v>
      </c>
      <c r="E1315" s="378">
        <v>821854</v>
      </c>
      <c r="F1315" s="378">
        <f t="shared" ref="F1315:H1315" si="423">SUMIF($B$1277:$B$1311,$B1315,F$1277:F$1311)</f>
        <v>917951</v>
      </c>
      <c r="G1315" s="378">
        <f t="shared" si="423"/>
        <v>940436</v>
      </c>
      <c r="H1315" s="378">
        <f t="shared" si="423"/>
        <v>999148</v>
      </c>
      <c r="I1315" s="229" t="e">
        <f>#REF!-G1315</f>
        <v>#REF!</v>
      </c>
      <c r="J1315" s="229">
        <f t="shared" ref="J1315:J1322" si="424">H1315-G1315</f>
        <v>58712</v>
      </c>
      <c r="K1315" s="378" t="e">
        <f>SUMIF($B$1277:$B$1311,$B1315,K$1277:K$1311)</f>
        <v>#REF!</v>
      </c>
      <c r="L1315" s="229" t="e">
        <f t="shared" ref="L1315:L1322" si="425">K1315-H1315</f>
        <v>#REF!</v>
      </c>
      <c r="M1315" s="378" t="e">
        <f>SUMIF($B$1277:$B$1311,$B1315,M$1277:M$1311)</f>
        <v>#REF!</v>
      </c>
      <c r="N1315" s="229" t="e">
        <f t="shared" ref="N1315:N1322" si="426">M1315-H1315</f>
        <v>#REF!</v>
      </c>
      <c r="O1315" s="378">
        <f>SUMIF($B$1277:$B$1311,$B1315,O$1277:O$1311)</f>
        <v>755589</v>
      </c>
      <c r="P1315" s="229">
        <f t="shared" ref="P1315:P1322" si="427">O1315-H1315</f>
        <v>-243559</v>
      </c>
      <c r="S1315" s="378" t="e">
        <f>SUMIF($B$1277:$B$1311,$B1315,S$1277:S$1311)</f>
        <v>#REF!</v>
      </c>
      <c r="T1315" s="378" t="e">
        <f>SUMIF($B$1277:$B$1311,$B1315,T$1277:T$1311)</f>
        <v>#REF!</v>
      </c>
      <c r="U1315" s="378" t="e">
        <f>SUMIF($B$1277:$B$1311,$B1315,U$1277:U$1311)</f>
        <v>#REF!</v>
      </c>
    </row>
    <row r="1316" spans="2:22" ht="12.75" customHeight="1" x14ac:dyDescent="0.2">
      <c r="B1316" s="555">
        <v>101</v>
      </c>
      <c r="C1316" s="51">
        <v>50130</v>
      </c>
      <c r="D1316" s="52" t="s">
        <v>37</v>
      </c>
      <c r="E1316" s="378">
        <v>0</v>
      </c>
      <c r="F1316" s="378">
        <v>0</v>
      </c>
      <c r="G1316" s="378">
        <v>0</v>
      </c>
      <c r="H1316" s="378">
        <v>0</v>
      </c>
      <c r="I1316" s="229" t="e">
        <f>#REF!-G1316</f>
        <v>#REF!</v>
      </c>
      <c r="J1316" s="229">
        <f t="shared" si="424"/>
        <v>0</v>
      </c>
      <c r="K1316" s="378">
        <v>0</v>
      </c>
      <c r="L1316" s="229">
        <f t="shared" si="425"/>
        <v>0</v>
      </c>
      <c r="M1316" s="378">
        <v>0</v>
      </c>
      <c r="N1316" s="229">
        <f t="shared" si="426"/>
        <v>0</v>
      </c>
      <c r="O1316" s="378">
        <v>0</v>
      </c>
      <c r="P1316" s="229">
        <f t="shared" si="427"/>
        <v>0</v>
      </c>
      <c r="S1316" s="378">
        <v>0</v>
      </c>
      <c r="T1316" s="378">
        <v>0</v>
      </c>
      <c r="U1316" s="378">
        <v>0</v>
      </c>
    </row>
    <row r="1317" spans="2:22" ht="12.75" customHeight="1" x14ac:dyDescent="0.2">
      <c r="B1317" s="555">
        <v>200</v>
      </c>
      <c r="C1317" s="51">
        <v>52000</v>
      </c>
      <c r="D1317" s="52" t="s">
        <v>373</v>
      </c>
      <c r="E1317" s="378">
        <v>26500</v>
      </c>
      <c r="F1317" s="378">
        <f t="shared" ref="F1317:G1320" si="428">SUMIF($B$1277:$B$1311,$B1317,F$1277:F$1311)</f>
        <v>26500</v>
      </c>
      <c r="G1317" s="378">
        <f t="shared" si="428"/>
        <v>20000</v>
      </c>
      <c r="H1317" s="378">
        <f t="shared" ref="H1317:H1320" si="429">SUMIF($B$1277:$B$1311,$B1317,H$1277:H$1311)</f>
        <v>0</v>
      </c>
      <c r="I1317" s="229" t="e">
        <f>#REF!-G1317</f>
        <v>#REF!</v>
      </c>
      <c r="J1317" s="229">
        <f t="shared" si="424"/>
        <v>-20000</v>
      </c>
      <c r="K1317" s="378">
        <f>SUMIF($B$1277:$B$1311,$B1317,K$1277:K$1311)</f>
        <v>0</v>
      </c>
      <c r="L1317" s="229">
        <f t="shared" si="425"/>
        <v>0</v>
      </c>
      <c r="M1317" s="378">
        <f>SUMIF($B$1277:$B$1311,$B1317,M$1277:M$1311)</f>
        <v>0</v>
      </c>
      <c r="N1317" s="229">
        <f t="shared" si="426"/>
        <v>0</v>
      </c>
      <c r="O1317" s="378">
        <f>SUMIF($B$1277:$B$1311,$B1317,O$1277:O$1311)</f>
        <v>0</v>
      </c>
      <c r="P1317" s="229">
        <f t="shared" si="427"/>
        <v>0</v>
      </c>
      <c r="S1317" s="378">
        <f t="shared" ref="S1317:U1321" si="430">SUMIF($B$1277:$B$1311,$B1317,S$1277:S$1311)</f>
        <v>0</v>
      </c>
      <c r="T1317" s="378">
        <f t="shared" si="430"/>
        <v>0</v>
      </c>
      <c r="U1317" s="378">
        <f t="shared" si="430"/>
        <v>0</v>
      </c>
    </row>
    <row r="1318" spans="2:22" ht="12.75" customHeight="1" x14ac:dyDescent="0.2">
      <c r="B1318" s="555">
        <v>300</v>
      </c>
      <c r="C1318" s="51" t="s">
        <v>86</v>
      </c>
      <c r="D1318" s="52" t="s">
        <v>573</v>
      </c>
      <c r="E1318" s="378">
        <v>8000</v>
      </c>
      <c r="F1318" s="378">
        <f t="shared" si="428"/>
        <v>8000</v>
      </c>
      <c r="G1318" s="378">
        <f t="shared" si="428"/>
        <v>5000</v>
      </c>
      <c r="H1318" s="378">
        <f t="shared" si="429"/>
        <v>3500</v>
      </c>
      <c r="I1318" s="229" t="e">
        <f>#REF!-G1318</f>
        <v>#REF!</v>
      </c>
      <c r="J1318" s="229">
        <f t="shared" si="424"/>
        <v>-1500</v>
      </c>
      <c r="K1318" s="378">
        <f>SUMIF($B$1277:$B$1311,$B1318,K$1277:K$1311)</f>
        <v>3500</v>
      </c>
      <c r="L1318" s="229">
        <f t="shared" si="425"/>
        <v>0</v>
      </c>
      <c r="M1318" s="378">
        <f>SUMIF($B$1277:$B$1311,$B1318,M$1277:M$1311)</f>
        <v>1000</v>
      </c>
      <c r="N1318" s="229">
        <f t="shared" si="426"/>
        <v>-2500</v>
      </c>
      <c r="O1318" s="378">
        <f>SUMIF($B$1277:$B$1311,$B1318,O$1277:O$1311)</f>
        <v>3500</v>
      </c>
      <c r="P1318" s="229">
        <f t="shared" si="427"/>
        <v>0</v>
      </c>
      <c r="S1318" s="378">
        <f t="shared" si="430"/>
        <v>3500</v>
      </c>
      <c r="T1318" s="378">
        <f t="shared" si="430"/>
        <v>3500</v>
      </c>
      <c r="U1318" s="378">
        <f t="shared" si="430"/>
        <v>3500</v>
      </c>
    </row>
    <row r="1319" spans="2:22" ht="13.5" customHeight="1" x14ac:dyDescent="0.2">
      <c r="B1319" s="555">
        <v>400</v>
      </c>
      <c r="C1319" s="51" t="s">
        <v>574</v>
      </c>
      <c r="D1319" s="52" t="s">
        <v>239</v>
      </c>
      <c r="E1319" s="378">
        <v>0</v>
      </c>
      <c r="F1319" s="378">
        <f t="shared" si="428"/>
        <v>0</v>
      </c>
      <c r="G1319" s="378">
        <f t="shared" si="428"/>
        <v>0</v>
      </c>
      <c r="H1319" s="378">
        <f t="shared" si="429"/>
        <v>0</v>
      </c>
      <c r="I1319" s="229" t="e">
        <f>#REF!-G1319</f>
        <v>#REF!</v>
      </c>
      <c r="J1319" s="229">
        <f t="shared" si="424"/>
        <v>0</v>
      </c>
      <c r="K1319" s="378">
        <f>SUMIF($B$1277:$B$1311,$B1319,K$1277:K$1311)</f>
        <v>0</v>
      </c>
      <c r="L1319" s="229">
        <f t="shared" si="425"/>
        <v>0</v>
      </c>
      <c r="M1319" s="378">
        <f>SUMIF($B$1277:$B$1311,$B1319,M$1277:M$1311)</f>
        <v>0</v>
      </c>
      <c r="N1319" s="229">
        <f t="shared" si="426"/>
        <v>0</v>
      </c>
      <c r="O1319" s="378">
        <f>SUMIF($B$1277:$B$1311,$B1319,O$1277:O$1311)</f>
        <v>0</v>
      </c>
      <c r="P1319" s="229">
        <f t="shared" si="427"/>
        <v>0</v>
      </c>
      <c r="S1319" s="378">
        <f t="shared" si="430"/>
        <v>0</v>
      </c>
      <c r="T1319" s="378">
        <f t="shared" si="430"/>
        <v>0</v>
      </c>
      <c r="U1319" s="378">
        <f t="shared" si="430"/>
        <v>0</v>
      </c>
    </row>
    <row r="1320" spans="2:22" ht="12.75" customHeight="1" x14ac:dyDescent="0.2">
      <c r="B1320" s="555">
        <v>500</v>
      </c>
      <c r="C1320" s="51" t="s">
        <v>132</v>
      </c>
      <c r="D1320" s="52" t="s">
        <v>340</v>
      </c>
      <c r="E1320" s="378">
        <v>10500</v>
      </c>
      <c r="F1320" s="378">
        <f t="shared" si="428"/>
        <v>7500</v>
      </c>
      <c r="G1320" s="378">
        <f t="shared" si="428"/>
        <v>500</v>
      </c>
      <c r="H1320" s="378">
        <f t="shared" si="429"/>
        <v>0</v>
      </c>
      <c r="I1320" s="229" t="e">
        <f>#REF!-G1320</f>
        <v>#REF!</v>
      </c>
      <c r="J1320" s="229">
        <f t="shared" si="424"/>
        <v>-500</v>
      </c>
      <c r="K1320" s="378">
        <f>SUMIF($B$1277:$B$1311,$B1320,K$1277:K$1311)</f>
        <v>0</v>
      </c>
      <c r="L1320" s="229">
        <f t="shared" si="425"/>
        <v>0</v>
      </c>
      <c r="M1320" s="378">
        <f>SUMIF($B$1277:$B$1311,$B1320,M$1277:M$1311)</f>
        <v>0</v>
      </c>
      <c r="N1320" s="229">
        <f t="shared" si="426"/>
        <v>0</v>
      </c>
      <c r="O1320" s="378">
        <f>SUMIF($B$1277:$B$1311,$B1320,O$1277:O$1311)</f>
        <v>0</v>
      </c>
      <c r="P1320" s="229">
        <f t="shared" si="427"/>
        <v>0</v>
      </c>
      <c r="S1320" s="378">
        <f t="shared" si="430"/>
        <v>0</v>
      </c>
      <c r="T1320" s="378">
        <f t="shared" si="430"/>
        <v>0</v>
      </c>
      <c r="U1320" s="378">
        <f t="shared" si="430"/>
        <v>0</v>
      </c>
    </row>
    <row r="1321" spans="2:22" ht="12.75" customHeight="1" x14ac:dyDescent="0.2">
      <c r="B1321" s="555">
        <v>600</v>
      </c>
      <c r="C1321" s="51" t="s">
        <v>341</v>
      </c>
      <c r="D1321" s="53" t="s">
        <v>342</v>
      </c>
      <c r="E1321" s="496">
        <v>2068267</v>
      </c>
      <c r="F1321" s="496">
        <f t="shared" ref="F1321:H1321" si="431">SUMIF($B$1277:$B$1311,$B1321,F$1277:F$1311)</f>
        <v>2058267</v>
      </c>
      <c r="G1321" s="496">
        <f t="shared" si="431"/>
        <v>1932000</v>
      </c>
      <c r="H1321" s="496">
        <f t="shared" si="431"/>
        <v>1945000</v>
      </c>
      <c r="I1321" s="532" t="e">
        <f>#REF!-G1321</f>
        <v>#REF!</v>
      </c>
      <c r="J1321" s="532">
        <f t="shared" si="424"/>
        <v>13000</v>
      </c>
      <c r="K1321" s="496">
        <f>SUMIF($B$1277:$B$1311,$B1321,K$1277:K$1311)</f>
        <v>1845000</v>
      </c>
      <c r="L1321" s="532">
        <f t="shared" si="425"/>
        <v>-100000</v>
      </c>
      <c r="M1321" s="496">
        <f>SUMIF($B$1277:$B$1311,$B1321,M$1277:M$1311)</f>
        <v>1662000</v>
      </c>
      <c r="N1321" s="532">
        <f t="shared" si="426"/>
        <v>-283000</v>
      </c>
      <c r="O1321" s="496">
        <f>SUMIF($B$1277:$B$1311,$B1321,O$1277:O$1311)</f>
        <v>1774500</v>
      </c>
      <c r="P1321" s="389">
        <f t="shared" si="427"/>
        <v>-170500</v>
      </c>
      <c r="Q1321" s="497"/>
      <c r="R1321" s="497"/>
      <c r="S1321" s="496">
        <f t="shared" si="430"/>
        <v>1845000</v>
      </c>
      <c r="T1321" s="496">
        <f t="shared" si="430"/>
        <v>1845000</v>
      </c>
      <c r="U1321" s="496">
        <f t="shared" si="430"/>
        <v>1845000</v>
      </c>
      <c r="V1321" s="543"/>
    </row>
    <row r="1322" spans="2:22" ht="12.75" customHeight="1" x14ac:dyDescent="0.2">
      <c r="C1322" s="51"/>
      <c r="D1322" s="48" t="s">
        <v>70</v>
      </c>
      <c r="E1322" s="378">
        <v>2935121</v>
      </c>
      <c r="F1322" s="378">
        <f>SUM(F1315:F1321)</f>
        <v>3018218</v>
      </c>
      <c r="G1322" s="378">
        <f>SUM(G1315:G1321)</f>
        <v>2897936</v>
      </c>
      <c r="H1322" s="378">
        <f>SUM(H1315:H1321)</f>
        <v>2947648</v>
      </c>
      <c r="I1322" s="229" t="e">
        <f>#REF!-G1322</f>
        <v>#REF!</v>
      </c>
      <c r="J1322" s="229">
        <f t="shared" si="424"/>
        <v>49712</v>
      </c>
      <c r="K1322" s="378" t="e">
        <f>SUM(K1315:K1321)</f>
        <v>#REF!</v>
      </c>
      <c r="L1322" s="229" t="e">
        <f t="shared" si="425"/>
        <v>#REF!</v>
      </c>
      <c r="M1322" s="378" t="e">
        <f>SUM(M1315:M1321)</f>
        <v>#REF!</v>
      </c>
      <c r="N1322" s="229" t="e">
        <f t="shared" si="426"/>
        <v>#REF!</v>
      </c>
      <c r="O1322" s="378">
        <f>SUM(O1315:O1321)</f>
        <v>2533589</v>
      </c>
      <c r="P1322" s="518">
        <f t="shared" si="427"/>
        <v>-414059</v>
      </c>
      <c r="S1322" s="378" t="e">
        <f>SUM(S1315:S1321)</f>
        <v>#REF!</v>
      </c>
      <c r="T1322" s="378" t="e">
        <f>SUM(T1315:T1321)</f>
        <v>#REF!</v>
      </c>
      <c r="U1322" s="378" t="e">
        <f>SUM(U1315:U1321)</f>
        <v>#REF!</v>
      </c>
    </row>
    <row r="1323" spans="2:22" ht="12.75" customHeight="1" x14ac:dyDescent="0.2">
      <c r="C1323" s="51"/>
      <c r="E1323" s="378"/>
      <c r="F1323" s="378"/>
      <c r="G1323" s="378"/>
      <c r="H1323" s="378"/>
      <c r="I1323" s="530" t="e">
        <f>I1322/G1322</f>
        <v>#REF!</v>
      </c>
      <c r="J1323" s="536">
        <f>J1322/G1322</f>
        <v>1.7154278079295059E-2</v>
      </c>
      <c r="K1323" s="378"/>
      <c r="L1323" s="530" t="e">
        <f>L1322/#REF!</f>
        <v>#REF!</v>
      </c>
      <c r="M1323" s="550" t="e">
        <f>(M1322-H1322)/H1322</f>
        <v>#REF!</v>
      </c>
      <c r="N1323" s="530" t="e">
        <f>N1322/I1322</f>
        <v>#REF!</v>
      </c>
      <c r="O1323" s="378"/>
      <c r="P1323" s="565">
        <f>P1322/H1322</f>
        <v>-0.14047097889571616</v>
      </c>
      <c r="Q1323" s="530"/>
      <c r="R1323" s="530"/>
      <c r="S1323" s="378"/>
      <c r="T1323" s="378"/>
      <c r="U1323" s="378"/>
    </row>
    <row r="1324" spans="2:22" ht="39.950000000000003" customHeight="1" x14ac:dyDescent="0.2">
      <c r="C1324" s="51"/>
      <c r="E1324" s="378"/>
      <c r="F1324" s="378"/>
      <c r="G1324" s="378"/>
      <c r="H1324" s="378"/>
      <c r="K1324" s="378"/>
      <c r="M1324" s="378"/>
      <c r="O1324" s="550"/>
      <c r="S1324" s="378"/>
      <c r="T1324" s="378"/>
      <c r="U1324" s="378"/>
    </row>
    <row r="1325" spans="2:22" ht="12.75" customHeight="1" x14ac:dyDescent="0.2">
      <c r="B1325" s="5"/>
      <c r="C1325" s="51"/>
      <c r="D1325" s="391" t="s">
        <v>123</v>
      </c>
      <c r="E1325" s="507" t="s">
        <v>784</v>
      </c>
      <c r="F1325" s="507" t="s">
        <v>783</v>
      </c>
      <c r="G1325" s="507" t="s">
        <v>1035</v>
      </c>
      <c r="H1325" s="507" t="s">
        <v>1130</v>
      </c>
      <c r="I1325" s="389"/>
      <c r="J1325" s="389"/>
      <c r="K1325" s="507" t="s">
        <v>1220</v>
      </c>
      <c r="L1325" s="389"/>
      <c r="M1325" s="507" t="s">
        <v>1220</v>
      </c>
      <c r="N1325" s="389"/>
      <c r="O1325" s="507" t="s">
        <v>1220</v>
      </c>
      <c r="P1325" s="389"/>
      <c r="Q1325" s="389"/>
      <c r="R1325" s="389"/>
      <c r="S1325" s="506" t="s">
        <v>1130</v>
      </c>
      <c r="T1325" s="506" t="s">
        <v>1130</v>
      </c>
      <c r="U1325" s="506" t="s">
        <v>1130</v>
      </c>
    </row>
    <row r="1326" spans="2:22" ht="32.25" customHeight="1" x14ac:dyDescent="0.25">
      <c r="B1326" s="5"/>
      <c r="C1326" s="51"/>
      <c r="D1326" s="561" t="s">
        <v>577</v>
      </c>
      <c r="E1326" s="507" t="s">
        <v>412</v>
      </c>
      <c r="F1326" s="507" t="s">
        <v>412</v>
      </c>
      <c r="G1326" s="507" t="s">
        <v>412</v>
      </c>
      <c r="H1326" s="507" t="s">
        <v>1457</v>
      </c>
      <c r="I1326" s="389"/>
      <c r="J1326" s="389"/>
      <c r="K1326" s="507" t="s">
        <v>472</v>
      </c>
      <c r="L1326" s="389"/>
      <c r="M1326" s="507" t="s">
        <v>472</v>
      </c>
      <c r="N1326" s="389"/>
      <c r="O1326" s="507" t="s">
        <v>1456</v>
      </c>
      <c r="P1326" s="389"/>
      <c r="Q1326" s="389"/>
      <c r="R1326" s="389"/>
      <c r="S1326" s="508" t="s">
        <v>1457</v>
      </c>
      <c r="T1326" s="508" t="s">
        <v>1457</v>
      </c>
      <c r="U1326" s="508" t="s">
        <v>1457</v>
      </c>
    </row>
    <row r="1327" spans="2:22" ht="12.75" customHeight="1" x14ac:dyDescent="0.2">
      <c r="B1327" s="5"/>
      <c r="C1327" s="51"/>
      <c r="D1327" s="563" t="s">
        <v>324</v>
      </c>
      <c r="E1327" s="389">
        <v>13</v>
      </c>
      <c r="F1327" s="389">
        <v>15</v>
      </c>
      <c r="G1327" s="389">
        <v>15</v>
      </c>
      <c r="H1327" s="389">
        <f>'102'!R1939</f>
        <v>15</v>
      </c>
      <c r="I1327" s="389"/>
      <c r="J1327" s="389"/>
      <c r="K1327" s="389" t="e">
        <f>'102'!#REF!</f>
        <v>#REF!</v>
      </c>
      <c r="L1327" s="389"/>
      <c r="M1327" s="389" t="e">
        <f>'102'!#REF!</f>
        <v>#REF!</v>
      </c>
      <c r="N1327" s="389"/>
      <c r="O1327" s="389">
        <f>'102'!Z1939</f>
        <v>11</v>
      </c>
      <c r="P1327" s="389"/>
      <c r="Q1327" s="389"/>
      <c r="R1327" s="389"/>
      <c r="S1327" s="393" t="e">
        <f>'102'!#REF!</f>
        <v>#REF!</v>
      </c>
      <c r="T1327" s="393" t="e">
        <f>'102'!#REF!</f>
        <v>#REF!</v>
      </c>
      <c r="U1327" s="393" t="e">
        <f>'102'!#REF!</f>
        <v>#REF!</v>
      </c>
    </row>
    <row r="1328" spans="2:22" x14ac:dyDescent="0.2">
      <c r="B1328" s="5"/>
      <c r="C1328" s="51"/>
      <c r="D1328" s="563" t="s">
        <v>164</v>
      </c>
      <c r="E1328" s="388">
        <v>327570</v>
      </c>
      <c r="F1328" s="388">
        <v>275000</v>
      </c>
      <c r="G1328" s="388">
        <v>105000</v>
      </c>
      <c r="H1328" s="388">
        <v>0</v>
      </c>
      <c r="I1328" s="389"/>
      <c r="J1328" s="389"/>
      <c r="K1328" s="388">
        <v>0</v>
      </c>
      <c r="L1328" s="389"/>
      <c r="M1328" s="388">
        <v>0</v>
      </c>
      <c r="N1328" s="389"/>
      <c r="O1328" s="388">
        <v>0</v>
      </c>
      <c r="P1328" s="389"/>
      <c r="Q1328" s="389"/>
      <c r="R1328" s="389"/>
      <c r="S1328" s="392">
        <v>0</v>
      </c>
      <c r="T1328" s="392">
        <v>0</v>
      </c>
      <c r="U1328" s="392">
        <v>0</v>
      </c>
    </row>
    <row r="1329" spans="1:21" ht="12.75" customHeight="1" x14ac:dyDescent="0.2">
      <c r="B1329" s="5"/>
      <c r="C1329" s="51"/>
      <c r="D1329" s="563" t="s">
        <v>624</v>
      </c>
      <c r="E1329" s="388">
        <v>1785438</v>
      </c>
      <c r="F1329" s="388">
        <v>1686256</v>
      </c>
      <c r="G1329" s="388">
        <v>1851956</v>
      </c>
      <c r="H1329" s="388">
        <v>2263262.1100000003</v>
      </c>
      <c r="I1329" s="389"/>
      <c r="J1329" s="389"/>
      <c r="K1329" s="388">
        <v>2263262.1100000003</v>
      </c>
      <c r="L1329" s="389"/>
      <c r="M1329" s="388">
        <v>2263262.1100000003</v>
      </c>
      <c r="N1329" s="389"/>
      <c r="O1329" s="388">
        <v>2010560</v>
      </c>
      <c r="P1329" s="389"/>
      <c r="Q1329" s="389"/>
      <c r="R1329" s="389"/>
      <c r="S1329" s="392">
        <v>2263262.1100000003</v>
      </c>
      <c r="T1329" s="392">
        <v>2263262.1100000003</v>
      </c>
      <c r="U1329" s="392">
        <v>2263262.1100000003</v>
      </c>
    </row>
    <row r="1330" spans="1:21" ht="12.75" customHeight="1" x14ac:dyDescent="0.2">
      <c r="B1330" s="5"/>
      <c r="C1330" s="51"/>
      <c r="D1330" s="391"/>
      <c r="E1330" s="388"/>
      <c r="F1330" s="388"/>
      <c r="G1330" s="388"/>
      <c r="H1330" s="388"/>
      <c r="I1330" s="389"/>
      <c r="J1330" s="389"/>
      <c r="K1330" s="388"/>
      <c r="L1330" s="389"/>
      <c r="M1330" s="388"/>
      <c r="N1330" s="389"/>
      <c r="O1330" s="388"/>
      <c r="P1330" s="389"/>
      <c r="Q1330" s="389"/>
      <c r="R1330" s="389"/>
      <c r="S1330" s="392"/>
      <c r="T1330" s="392"/>
      <c r="U1330" s="392"/>
    </row>
    <row r="1331" spans="1:21" ht="16.5" customHeight="1" x14ac:dyDescent="0.25">
      <c r="B1331" s="5"/>
      <c r="C1331" s="51"/>
      <c r="D1331" s="562" t="s">
        <v>625</v>
      </c>
      <c r="E1331" s="388"/>
      <c r="F1331" s="388"/>
      <c r="G1331" s="388"/>
      <c r="H1331" s="388"/>
      <c r="I1331" s="389"/>
      <c r="J1331" s="389"/>
      <c r="K1331" s="388"/>
      <c r="L1331" s="389"/>
      <c r="M1331" s="388"/>
      <c r="N1331" s="389"/>
      <c r="O1331" s="388"/>
      <c r="P1331" s="389"/>
      <c r="Q1331" s="389"/>
      <c r="R1331" s="389"/>
      <c r="S1331" s="392"/>
      <c r="T1331" s="392"/>
      <c r="U1331" s="392"/>
    </row>
    <row r="1332" spans="1:21" ht="47.25" customHeight="1" x14ac:dyDescent="0.2">
      <c r="B1332" s="5"/>
      <c r="C1332" s="51"/>
      <c r="D1332" s="638" t="s">
        <v>1527</v>
      </c>
      <c r="E1332" s="638"/>
      <c r="F1332" s="638"/>
      <c r="G1332" s="638"/>
      <c r="H1332" s="638"/>
      <c r="I1332" s="638"/>
      <c r="J1332" s="638"/>
      <c r="K1332" s="638"/>
      <c r="L1332" s="638"/>
      <c r="M1332" s="638"/>
      <c r="N1332" s="638"/>
      <c r="O1332" s="638"/>
      <c r="P1332" s="388"/>
      <c r="Q1332" s="388"/>
      <c r="R1332" s="388"/>
      <c r="S1332" s="5"/>
      <c r="T1332" s="5"/>
      <c r="U1332" s="5"/>
    </row>
    <row r="1333" spans="1:21" ht="14.25" x14ac:dyDescent="0.2">
      <c r="B1333" s="5"/>
      <c r="C1333" s="51"/>
      <c r="D1333" s="572"/>
      <c r="E1333" s="572"/>
      <c r="F1333" s="572"/>
      <c r="G1333" s="572"/>
      <c r="H1333" s="572"/>
      <c r="I1333" s="572"/>
      <c r="J1333" s="572"/>
      <c r="K1333" s="572"/>
      <c r="L1333" s="572"/>
      <c r="M1333" s="572"/>
      <c r="N1333" s="572"/>
      <c r="O1333" s="572"/>
      <c r="P1333" s="388"/>
      <c r="Q1333" s="388"/>
      <c r="R1333" s="388"/>
      <c r="S1333" s="5"/>
      <c r="T1333" s="5"/>
      <c r="U1333" s="5"/>
    </row>
    <row r="1334" spans="1:21" ht="15.75" x14ac:dyDescent="0.25">
      <c r="B1334" s="5"/>
      <c r="C1334" s="77" t="s">
        <v>1553</v>
      </c>
      <c r="D1334" s="572"/>
      <c r="E1334" s="572"/>
      <c r="F1334" s="572"/>
      <c r="G1334" s="572"/>
      <c r="H1334" s="572"/>
      <c r="I1334" s="572"/>
      <c r="J1334" s="572"/>
      <c r="K1334" s="572"/>
      <c r="L1334" s="572"/>
      <c r="M1334" s="572"/>
      <c r="N1334" s="572"/>
      <c r="O1334" s="572"/>
      <c r="P1334" s="388"/>
      <c r="Q1334" s="388"/>
      <c r="R1334" s="388"/>
      <c r="S1334" s="5"/>
      <c r="T1334" s="5"/>
      <c r="U1334" s="5"/>
    </row>
    <row r="1335" spans="1:21" ht="14.25" x14ac:dyDescent="0.2">
      <c r="B1335" s="5"/>
      <c r="C1335" s="51"/>
      <c r="D1335" s="572"/>
      <c r="E1335" s="572"/>
      <c r="F1335" s="572"/>
      <c r="G1335" s="572"/>
      <c r="H1335" s="572"/>
      <c r="I1335" s="572"/>
      <c r="J1335" s="572"/>
      <c r="K1335" s="572"/>
      <c r="L1335" s="572"/>
      <c r="M1335" s="572"/>
      <c r="N1335" s="572"/>
      <c r="O1335" s="572"/>
      <c r="P1335" s="388"/>
      <c r="Q1335" s="388"/>
      <c r="R1335" s="388"/>
      <c r="S1335" s="5"/>
      <c r="T1335" s="5"/>
      <c r="U1335" s="5"/>
    </row>
    <row r="1336" spans="1:21" ht="14.25" x14ac:dyDescent="0.2">
      <c r="B1336" s="5"/>
      <c r="C1336" s="62" t="s">
        <v>449</v>
      </c>
      <c r="D1336" s="72"/>
      <c r="E1336" s="572"/>
      <c r="F1336" s="572"/>
      <c r="G1336" s="572"/>
      <c r="H1336" s="572"/>
      <c r="I1336" s="572"/>
      <c r="J1336" s="572"/>
      <c r="K1336" s="572"/>
      <c r="L1336" s="572"/>
      <c r="M1336" s="572"/>
      <c r="N1336" s="572"/>
      <c r="O1336" s="572"/>
      <c r="P1336" s="388"/>
      <c r="Q1336" s="388"/>
      <c r="R1336" s="388"/>
      <c r="S1336" s="5"/>
      <c r="T1336" s="5"/>
      <c r="U1336" s="5"/>
    </row>
    <row r="1337" spans="1:21" x14ac:dyDescent="0.2">
      <c r="A1337" s="5">
        <v>13091010</v>
      </c>
      <c r="B1337" s="573">
        <v>100</v>
      </c>
      <c r="C1337" s="42">
        <v>50110</v>
      </c>
      <c r="D1337" s="43" t="s">
        <v>36</v>
      </c>
      <c r="E1337" s="533">
        <v>0</v>
      </c>
      <c r="F1337" s="533">
        <v>0</v>
      </c>
      <c r="G1337" s="533">
        <v>0</v>
      </c>
      <c r="H1337" s="533">
        <v>0</v>
      </c>
      <c r="I1337" s="533"/>
      <c r="J1337" s="533"/>
      <c r="K1337" s="533"/>
      <c r="L1337" s="533"/>
      <c r="M1337" s="533"/>
      <c r="N1337" s="533"/>
      <c r="O1337" s="533">
        <f>+'102'!Z1951</f>
        <v>477812</v>
      </c>
      <c r="P1337" s="388">
        <f t="shared" ref="P1337:P1342" si="432">O1337-H1337</f>
        <v>477812</v>
      </c>
      <c r="Q1337" s="388"/>
      <c r="R1337" s="388"/>
      <c r="S1337" s="5"/>
      <c r="T1337" s="5"/>
      <c r="U1337" s="5"/>
    </row>
    <row r="1338" spans="1:21" x14ac:dyDescent="0.2">
      <c r="A1338" s="5">
        <v>13091010</v>
      </c>
      <c r="B1338" s="573">
        <v>400</v>
      </c>
      <c r="C1338" s="42">
        <v>54411</v>
      </c>
      <c r="D1338" s="43" t="s">
        <v>96</v>
      </c>
      <c r="E1338" s="533">
        <v>0</v>
      </c>
      <c r="F1338" s="533">
        <v>0</v>
      </c>
      <c r="G1338" s="533">
        <v>0</v>
      </c>
      <c r="H1338" s="533">
        <v>0</v>
      </c>
      <c r="I1338" s="533"/>
      <c r="J1338" s="533"/>
      <c r="K1338" s="533"/>
      <c r="L1338" s="533"/>
      <c r="M1338" s="533"/>
      <c r="N1338" s="533"/>
      <c r="O1338" s="533">
        <v>500</v>
      </c>
      <c r="P1338" s="388">
        <f t="shared" si="432"/>
        <v>500</v>
      </c>
      <c r="Q1338" s="388"/>
      <c r="R1338" s="388"/>
      <c r="S1338" s="5"/>
      <c r="T1338" s="5"/>
      <c r="U1338" s="5"/>
    </row>
    <row r="1339" spans="1:21" x14ac:dyDescent="0.2">
      <c r="A1339" s="5">
        <v>13091010</v>
      </c>
      <c r="B1339" s="573">
        <v>600</v>
      </c>
      <c r="C1339" s="42">
        <v>56655</v>
      </c>
      <c r="D1339" s="43" t="s">
        <v>264</v>
      </c>
      <c r="E1339" s="533">
        <v>0</v>
      </c>
      <c r="F1339" s="533">
        <v>0</v>
      </c>
      <c r="G1339" s="533">
        <v>0</v>
      </c>
      <c r="H1339" s="533">
        <v>0</v>
      </c>
      <c r="I1339" s="533"/>
      <c r="J1339" s="533"/>
      <c r="K1339" s="533"/>
      <c r="L1339" s="533"/>
      <c r="M1339" s="533"/>
      <c r="N1339" s="533"/>
      <c r="O1339" s="533">
        <v>0</v>
      </c>
      <c r="P1339" s="388">
        <f t="shared" si="432"/>
        <v>0</v>
      </c>
      <c r="Q1339" s="388"/>
      <c r="R1339" s="388"/>
      <c r="S1339" s="5"/>
      <c r="T1339" s="5"/>
      <c r="U1339" s="5"/>
    </row>
    <row r="1340" spans="1:21" x14ac:dyDescent="0.2">
      <c r="A1340" s="5">
        <v>13091010</v>
      </c>
      <c r="B1340" s="573">
        <v>600</v>
      </c>
      <c r="C1340" s="42">
        <v>56677</v>
      </c>
      <c r="D1340" s="43" t="s">
        <v>72</v>
      </c>
      <c r="E1340" s="533">
        <v>0</v>
      </c>
      <c r="F1340" s="533">
        <v>0</v>
      </c>
      <c r="G1340" s="533">
        <v>0</v>
      </c>
      <c r="H1340" s="533">
        <v>0</v>
      </c>
      <c r="I1340" s="533"/>
      <c r="J1340" s="533"/>
      <c r="K1340" s="533"/>
      <c r="L1340" s="533"/>
      <c r="M1340" s="533"/>
      <c r="N1340" s="533"/>
      <c r="O1340" s="533">
        <v>38000</v>
      </c>
      <c r="P1340" s="388">
        <f t="shared" si="432"/>
        <v>38000</v>
      </c>
      <c r="Q1340" s="388"/>
      <c r="R1340" s="388"/>
      <c r="S1340" s="5"/>
      <c r="T1340" s="5"/>
      <c r="U1340" s="5"/>
    </row>
    <row r="1341" spans="1:21" x14ac:dyDescent="0.2">
      <c r="A1341" s="5">
        <v>13091010</v>
      </c>
      <c r="B1341" s="573">
        <v>600</v>
      </c>
      <c r="C1341" s="42">
        <v>56694</v>
      </c>
      <c r="D1341" s="43" t="s">
        <v>376</v>
      </c>
      <c r="E1341" s="533">
        <v>0</v>
      </c>
      <c r="F1341" s="533">
        <v>0</v>
      </c>
      <c r="G1341" s="533">
        <v>0</v>
      </c>
      <c r="H1341" s="533">
        <v>0</v>
      </c>
      <c r="I1341" s="533"/>
      <c r="J1341" s="533"/>
      <c r="K1341" s="533"/>
      <c r="L1341" s="533"/>
      <c r="M1341" s="533"/>
      <c r="N1341" s="533"/>
      <c r="O1341" s="533">
        <v>1150000</v>
      </c>
      <c r="P1341" s="388">
        <f t="shared" si="432"/>
        <v>1150000</v>
      </c>
      <c r="Q1341" s="388"/>
      <c r="R1341" s="388"/>
      <c r="S1341" s="5"/>
      <c r="T1341" s="5"/>
      <c r="U1341" s="5"/>
    </row>
    <row r="1342" spans="1:21" x14ac:dyDescent="0.2">
      <c r="A1342" s="5">
        <v>13091010</v>
      </c>
      <c r="B1342" s="573">
        <v>600</v>
      </c>
      <c r="C1342" s="42">
        <v>56695</v>
      </c>
      <c r="D1342" s="43" t="s">
        <v>298</v>
      </c>
      <c r="E1342" s="533">
        <v>0</v>
      </c>
      <c r="F1342" s="533">
        <v>0</v>
      </c>
      <c r="G1342" s="533">
        <v>0</v>
      </c>
      <c r="H1342" s="533">
        <v>0</v>
      </c>
      <c r="I1342" s="533"/>
      <c r="J1342" s="533"/>
      <c r="K1342" s="533"/>
      <c r="L1342" s="533"/>
      <c r="M1342" s="533"/>
      <c r="N1342" s="533"/>
      <c r="O1342" s="533">
        <v>11000</v>
      </c>
      <c r="P1342" s="388">
        <f t="shared" si="432"/>
        <v>11000</v>
      </c>
      <c r="Q1342" s="388"/>
      <c r="R1342" s="388"/>
      <c r="S1342" s="5"/>
      <c r="T1342" s="5"/>
      <c r="U1342" s="5"/>
    </row>
    <row r="1343" spans="1:21" ht="12.75" customHeight="1" x14ac:dyDescent="0.2">
      <c r="B1343" s="573"/>
      <c r="C1343" s="42"/>
      <c r="D1343" s="387"/>
      <c r="E1343" s="533"/>
      <c r="F1343" s="533"/>
      <c r="G1343" s="533"/>
      <c r="H1343" s="533"/>
      <c r="I1343" s="388"/>
      <c r="J1343" s="388"/>
      <c r="K1343" s="533"/>
      <c r="L1343" s="388"/>
      <c r="M1343" s="533"/>
      <c r="N1343" s="388"/>
      <c r="O1343" s="533"/>
      <c r="P1343" s="388"/>
      <c r="Q1343" s="388"/>
      <c r="R1343" s="388"/>
      <c r="S1343" s="519"/>
      <c r="T1343" s="519"/>
      <c r="U1343" s="519"/>
    </row>
    <row r="1344" spans="1:21" ht="12.75" customHeight="1" x14ac:dyDescent="0.2">
      <c r="B1344" s="573"/>
      <c r="C1344" s="95"/>
      <c r="D1344" s="29"/>
      <c r="E1344" s="615">
        <f t="shared" ref="E1344:N1344" si="433">SUM(E1334:E1343)</f>
        <v>0</v>
      </c>
      <c r="F1344" s="615">
        <f t="shared" si="433"/>
        <v>0</v>
      </c>
      <c r="G1344" s="615">
        <f t="shared" si="433"/>
        <v>0</v>
      </c>
      <c r="H1344" s="615">
        <f t="shared" si="433"/>
        <v>0</v>
      </c>
      <c r="I1344" s="615">
        <f t="shared" si="433"/>
        <v>0</v>
      </c>
      <c r="J1344" s="615">
        <f t="shared" si="433"/>
        <v>0</v>
      </c>
      <c r="K1344" s="615">
        <f t="shared" si="433"/>
        <v>0</v>
      </c>
      <c r="L1344" s="615">
        <f t="shared" si="433"/>
        <v>0</v>
      </c>
      <c r="M1344" s="615">
        <f t="shared" si="433"/>
        <v>0</v>
      </c>
      <c r="N1344" s="615">
        <f t="shared" si="433"/>
        <v>0</v>
      </c>
      <c r="O1344" s="615">
        <f>SUM(O1334:O1343)</f>
        <v>1677312</v>
      </c>
      <c r="P1344" s="604">
        <f>O1344-H1344</f>
        <v>1677312</v>
      </c>
      <c r="S1344" s="378"/>
      <c r="T1344" s="378"/>
      <c r="U1344" s="378"/>
    </row>
    <row r="1345" spans="1:21" ht="12.75" customHeight="1" x14ac:dyDescent="0.2">
      <c r="B1345" s="5"/>
      <c r="E1345" s="378"/>
      <c r="F1345" s="378"/>
      <c r="G1345" s="378"/>
      <c r="H1345" s="378"/>
      <c r="K1345" s="378"/>
      <c r="M1345" s="378"/>
      <c r="O1345" s="378"/>
      <c r="S1345" s="378"/>
      <c r="T1345" s="378"/>
      <c r="U1345" s="378"/>
    </row>
    <row r="1346" spans="1:21" ht="12.75" customHeight="1" x14ac:dyDescent="0.2">
      <c r="B1346" s="5"/>
      <c r="E1346" s="378"/>
      <c r="F1346" s="378"/>
      <c r="G1346" s="378"/>
      <c r="H1346" s="378"/>
      <c r="K1346" s="378"/>
      <c r="M1346" s="378"/>
      <c r="O1346" s="378"/>
      <c r="S1346" s="378"/>
      <c r="T1346" s="378"/>
      <c r="U1346" s="378"/>
    </row>
    <row r="1347" spans="1:21" ht="12.75" customHeight="1" x14ac:dyDescent="0.2">
      <c r="B1347" s="573"/>
      <c r="C1347" s="76" t="s">
        <v>326</v>
      </c>
      <c r="D1347" s="62"/>
      <c r="E1347" s="378"/>
      <c r="F1347" s="378"/>
      <c r="G1347" s="378"/>
      <c r="H1347" s="378"/>
      <c r="K1347" s="378"/>
      <c r="M1347" s="378"/>
      <c r="O1347" s="378"/>
      <c r="S1347" s="378"/>
      <c r="T1347" s="378"/>
      <c r="U1347" s="378"/>
    </row>
    <row r="1348" spans="1:21" ht="12.75" customHeight="1" x14ac:dyDescent="0.2">
      <c r="A1348" s="5">
        <v>13091220</v>
      </c>
      <c r="B1348" s="573">
        <v>100</v>
      </c>
      <c r="C1348" s="42">
        <v>50110</v>
      </c>
      <c r="D1348" s="43" t="s">
        <v>36</v>
      </c>
      <c r="E1348" s="616">
        <v>0</v>
      </c>
      <c r="F1348" s="616">
        <v>0</v>
      </c>
      <c r="G1348" s="616">
        <v>0</v>
      </c>
      <c r="H1348" s="616">
        <v>0</v>
      </c>
      <c r="I1348" s="548"/>
      <c r="J1348" s="548"/>
      <c r="K1348" s="616"/>
      <c r="L1348" s="548"/>
      <c r="M1348" s="616"/>
      <c r="N1348" s="548"/>
      <c r="O1348" s="616">
        <f>'102'!Z1958</f>
        <v>249877</v>
      </c>
      <c r="P1348" s="548">
        <f>O1348-H1348</f>
        <v>249877</v>
      </c>
      <c r="S1348" s="378"/>
      <c r="T1348" s="378"/>
      <c r="U1348" s="378"/>
    </row>
    <row r="1349" spans="1:21" ht="12.75" customHeight="1" x14ac:dyDescent="0.2">
      <c r="A1349" s="5">
        <v>13091220</v>
      </c>
      <c r="B1349" s="573">
        <v>101</v>
      </c>
      <c r="C1349" s="42">
        <v>50130</v>
      </c>
      <c r="D1349" s="43" t="s">
        <v>37</v>
      </c>
      <c r="E1349" s="616">
        <v>0</v>
      </c>
      <c r="F1349" s="616">
        <v>0</v>
      </c>
      <c r="G1349" s="616">
        <v>0</v>
      </c>
      <c r="H1349" s="616">
        <v>0</v>
      </c>
      <c r="I1349" s="548"/>
      <c r="J1349" s="548"/>
      <c r="K1349" s="616"/>
      <c r="L1349" s="548"/>
      <c r="M1349" s="616"/>
      <c r="N1349" s="548"/>
      <c r="O1349" s="548">
        <v>0</v>
      </c>
      <c r="P1349" s="548">
        <f t="shared" ref="P1349:P1354" si="434">O1349-H1349</f>
        <v>0</v>
      </c>
      <c r="S1349" s="378"/>
      <c r="T1349" s="378"/>
      <c r="U1349" s="378"/>
    </row>
    <row r="1350" spans="1:21" ht="12.75" customHeight="1" x14ac:dyDescent="0.2">
      <c r="A1350" s="5">
        <v>13091220</v>
      </c>
      <c r="B1350" s="573">
        <v>400</v>
      </c>
      <c r="C1350" s="42">
        <v>54411</v>
      </c>
      <c r="D1350" s="43" t="s">
        <v>96</v>
      </c>
      <c r="E1350" s="616">
        <v>0</v>
      </c>
      <c r="F1350" s="616">
        <v>0</v>
      </c>
      <c r="G1350" s="616">
        <v>0</v>
      </c>
      <c r="H1350" s="616">
        <v>0</v>
      </c>
      <c r="I1350" s="548"/>
      <c r="J1350" s="548"/>
      <c r="K1350" s="616"/>
      <c r="L1350" s="548"/>
      <c r="M1350" s="616"/>
      <c r="N1350" s="548"/>
      <c r="O1350" s="616">
        <v>0</v>
      </c>
      <c r="P1350" s="548">
        <f t="shared" si="434"/>
        <v>0</v>
      </c>
      <c r="S1350" s="378"/>
      <c r="T1350" s="378"/>
      <c r="U1350" s="378"/>
    </row>
    <row r="1351" spans="1:21" ht="12.75" customHeight="1" x14ac:dyDescent="0.2">
      <c r="A1351" s="5">
        <v>13091220</v>
      </c>
      <c r="B1351" s="573">
        <v>500</v>
      </c>
      <c r="C1351" s="42">
        <v>55520</v>
      </c>
      <c r="D1351" s="43" t="s">
        <v>431</v>
      </c>
      <c r="E1351" s="616">
        <v>0</v>
      </c>
      <c r="F1351" s="616">
        <v>0</v>
      </c>
      <c r="G1351" s="616">
        <v>0</v>
      </c>
      <c r="H1351" s="616">
        <v>0</v>
      </c>
      <c r="I1351" s="548"/>
      <c r="J1351" s="548"/>
      <c r="K1351" s="616"/>
      <c r="L1351" s="548"/>
      <c r="M1351" s="616"/>
      <c r="N1351" s="548"/>
      <c r="O1351" s="616">
        <v>0</v>
      </c>
      <c r="P1351" s="548">
        <f t="shared" si="434"/>
        <v>0</v>
      </c>
      <c r="S1351" s="378"/>
      <c r="T1351" s="378"/>
      <c r="U1351" s="378"/>
    </row>
    <row r="1352" spans="1:21" ht="12.75" customHeight="1" x14ac:dyDescent="0.2">
      <c r="A1352" s="5">
        <v>13091220</v>
      </c>
      <c r="B1352" s="573">
        <v>500</v>
      </c>
      <c r="C1352" s="71">
        <v>55574</v>
      </c>
      <c r="D1352" s="43" t="s">
        <v>542</v>
      </c>
      <c r="E1352" s="616">
        <v>0</v>
      </c>
      <c r="F1352" s="616">
        <v>0</v>
      </c>
      <c r="G1352" s="616">
        <v>0</v>
      </c>
      <c r="H1352" s="616">
        <v>0</v>
      </c>
      <c r="I1352" s="548"/>
      <c r="J1352" s="548"/>
      <c r="K1352" s="616"/>
      <c r="L1352" s="548"/>
      <c r="M1352" s="616"/>
      <c r="N1352" s="548"/>
      <c r="O1352" s="616">
        <v>14000</v>
      </c>
      <c r="P1352" s="548">
        <f t="shared" si="434"/>
        <v>14000</v>
      </c>
      <c r="S1352" s="378"/>
      <c r="T1352" s="378"/>
      <c r="U1352" s="378"/>
    </row>
    <row r="1353" spans="1:21" ht="12.75" customHeight="1" x14ac:dyDescent="0.2">
      <c r="A1353" s="5">
        <v>13091220</v>
      </c>
      <c r="B1353" s="573">
        <v>500</v>
      </c>
      <c r="C1353" s="42">
        <v>55584</v>
      </c>
      <c r="D1353" s="43" t="s">
        <v>636</v>
      </c>
      <c r="E1353" s="616">
        <v>0</v>
      </c>
      <c r="F1353" s="616">
        <v>0</v>
      </c>
      <c r="G1353" s="616">
        <v>0</v>
      </c>
      <c r="H1353" s="616">
        <v>0</v>
      </c>
      <c r="I1353" s="548"/>
      <c r="J1353" s="548"/>
      <c r="K1353" s="616"/>
      <c r="L1353" s="548"/>
      <c r="M1353" s="616"/>
      <c r="N1353" s="548"/>
      <c r="O1353" s="616">
        <v>2000</v>
      </c>
      <c r="P1353" s="548">
        <f t="shared" si="434"/>
        <v>2000</v>
      </c>
      <c r="S1353" s="378"/>
      <c r="T1353" s="378"/>
      <c r="U1353" s="378"/>
    </row>
    <row r="1354" spans="1:21" ht="12.75" customHeight="1" x14ac:dyDescent="0.2">
      <c r="A1354" s="5">
        <v>13091220</v>
      </c>
      <c r="B1354" s="573">
        <v>500</v>
      </c>
      <c r="C1354" s="42">
        <v>55586</v>
      </c>
      <c r="D1354" s="387" t="s">
        <v>347</v>
      </c>
      <c r="E1354" s="616"/>
      <c r="F1354" s="616"/>
      <c r="G1354" s="616"/>
      <c r="H1354" s="616"/>
      <c r="I1354" s="548"/>
      <c r="J1354" s="548"/>
      <c r="K1354" s="616"/>
      <c r="L1354" s="548"/>
      <c r="M1354" s="616"/>
      <c r="N1354" s="548"/>
      <c r="O1354" s="605">
        <v>4500</v>
      </c>
      <c r="P1354" s="548">
        <f t="shared" si="434"/>
        <v>4500</v>
      </c>
      <c r="S1354" s="378"/>
      <c r="T1354" s="378"/>
      <c r="U1354" s="378"/>
    </row>
    <row r="1355" spans="1:21" ht="12.75" customHeight="1" x14ac:dyDescent="0.2">
      <c r="B1355" s="545"/>
      <c r="C1355" s="598"/>
      <c r="D1355" s="95"/>
      <c r="E1355" s="615">
        <f t="shared" ref="E1355:N1355" si="435">SUM(E1348:E1354)</f>
        <v>0</v>
      </c>
      <c r="F1355" s="615">
        <f t="shared" si="435"/>
        <v>0</v>
      </c>
      <c r="G1355" s="615">
        <f t="shared" si="435"/>
        <v>0</v>
      </c>
      <c r="H1355" s="615">
        <f t="shared" si="435"/>
        <v>0</v>
      </c>
      <c r="I1355" s="615">
        <f t="shared" si="435"/>
        <v>0</v>
      </c>
      <c r="J1355" s="615">
        <f t="shared" si="435"/>
        <v>0</v>
      </c>
      <c r="K1355" s="615">
        <f t="shared" si="435"/>
        <v>0</v>
      </c>
      <c r="L1355" s="615">
        <f t="shared" si="435"/>
        <v>0</v>
      </c>
      <c r="M1355" s="615">
        <f t="shared" si="435"/>
        <v>0</v>
      </c>
      <c r="N1355" s="615">
        <f t="shared" si="435"/>
        <v>0</v>
      </c>
      <c r="O1355" s="615">
        <f>SUM(O1348:O1354)</f>
        <v>270377</v>
      </c>
      <c r="P1355" s="615">
        <f>SUM(P1348:P1354)</f>
        <v>270377</v>
      </c>
      <c r="S1355" s="378"/>
      <c r="T1355" s="378"/>
      <c r="U1355" s="378"/>
    </row>
    <row r="1356" spans="1:21" ht="12.75" customHeight="1" x14ac:dyDescent="0.2">
      <c r="B1356" s="573"/>
      <c r="C1356" s="76" t="s">
        <v>1014</v>
      </c>
      <c r="D1356" s="62"/>
      <c r="E1356" s="378"/>
      <c r="F1356" s="378"/>
      <c r="G1356" s="378"/>
      <c r="H1356" s="378"/>
      <c r="K1356" s="378"/>
      <c r="M1356" s="378"/>
      <c r="O1356" s="378"/>
      <c r="S1356" s="378"/>
      <c r="T1356" s="378"/>
      <c r="U1356" s="378"/>
    </row>
    <row r="1357" spans="1:21" ht="12.75" customHeight="1" x14ac:dyDescent="0.2">
      <c r="A1357" s="5">
        <v>13091240</v>
      </c>
      <c r="B1357" s="573">
        <v>100</v>
      </c>
      <c r="C1357" s="42">
        <v>50110</v>
      </c>
      <c r="D1357" s="43" t="s">
        <v>36</v>
      </c>
      <c r="E1357" s="378">
        <v>0</v>
      </c>
      <c r="F1357" s="378">
        <v>0</v>
      </c>
      <c r="G1357" s="378">
        <v>0</v>
      </c>
      <c r="H1357" s="378">
        <v>0</v>
      </c>
      <c r="K1357" s="378"/>
      <c r="M1357" s="378"/>
      <c r="O1357" s="378">
        <f>'102'!Z1963</f>
        <v>330000</v>
      </c>
      <c r="P1357" s="229">
        <f>O1357-H1357</f>
        <v>330000</v>
      </c>
      <c r="S1357" s="378"/>
      <c r="T1357" s="378"/>
      <c r="U1357" s="378"/>
    </row>
    <row r="1358" spans="1:21" ht="12.75" customHeight="1" x14ac:dyDescent="0.2">
      <c r="A1358" s="5">
        <v>13091240</v>
      </c>
      <c r="B1358" s="573">
        <v>101</v>
      </c>
      <c r="C1358" s="42">
        <v>50130</v>
      </c>
      <c r="D1358" s="387" t="s">
        <v>37</v>
      </c>
      <c r="E1358" s="378">
        <v>0</v>
      </c>
      <c r="F1358" s="378">
        <v>0</v>
      </c>
      <c r="G1358" s="378">
        <v>0</v>
      </c>
      <c r="H1358" s="378">
        <v>0</v>
      </c>
      <c r="K1358" s="378"/>
      <c r="M1358" s="378"/>
      <c r="O1358" s="378">
        <v>14000</v>
      </c>
      <c r="P1358" s="229">
        <f>O1358-H1358</f>
        <v>14000</v>
      </c>
      <c r="S1358" s="378"/>
      <c r="T1358" s="378"/>
      <c r="U1358" s="378"/>
    </row>
    <row r="1359" spans="1:21" ht="12.75" customHeight="1" x14ac:dyDescent="0.2">
      <c r="B1359" s="5"/>
      <c r="C1359" s="95"/>
      <c r="D1359" s="29"/>
      <c r="E1359" s="511">
        <f t="shared" ref="E1359:N1359" si="436">SUM(E1357:E1358)</f>
        <v>0</v>
      </c>
      <c r="F1359" s="511">
        <f t="shared" si="436"/>
        <v>0</v>
      </c>
      <c r="G1359" s="511">
        <f t="shared" si="436"/>
        <v>0</v>
      </c>
      <c r="H1359" s="511">
        <f t="shared" si="436"/>
        <v>0</v>
      </c>
      <c r="I1359" s="511">
        <f t="shared" si="436"/>
        <v>0</v>
      </c>
      <c r="J1359" s="511">
        <f t="shared" si="436"/>
        <v>0</v>
      </c>
      <c r="K1359" s="511">
        <f t="shared" si="436"/>
        <v>0</v>
      </c>
      <c r="L1359" s="511">
        <f t="shared" si="436"/>
        <v>0</v>
      </c>
      <c r="M1359" s="511">
        <f t="shared" si="436"/>
        <v>0</v>
      </c>
      <c r="N1359" s="511">
        <f t="shared" si="436"/>
        <v>0</v>
      </c>
      <c r="O1359" s="511">
        <f>SUM(O1357:O1358)</f>
        <v>344000</v>
      </c>
      <c r="P1359" s="518">
        <f>O1359-H1359</f>
        <v>344000</v>
      </c>
      <c r="S1359" s="378"/>
      <c r="T1359" s="378"/>
      <c r="U1359" s="378"/>
    </row>
    <row r="1360" spans="1:21" ht="12.75" customHeight="1" x14ac:dyDescent="0.2">
      <c r="B1360" s="5"/>
      <c r="D1360" s="391"/>
      <c r="E1360" s="390"/>
      <c r="F1360" s="390"/>
      <c r="G1360" s="390"/>
      <c r="H1360" s="390"/>
      <c r="I1360" s="389"/>
      <c r="J1360" s="389"/>
      <c r="K1360" s="390"/>
      <c r="L1360" s="389"/>
      <c r="M1360" s="390"/>
      <c r="N1360" s="389"/>
      <c r="O1360" s="390"/>
      <c r="S1360" s="378"/>
      <c r="T1360" s="378"/>
      <c r="U1360" s="378"/>
    </row>
    <row r="1361" spans="2:21" ht="12.75" customHeight="1" x14ac:dyDescent="0.2">
      <c r="B1361" s="5"/>
      <c r="D1361" s="391"/>
      <c r="E1361" s="390"/>
      <c r="F1361" s="390"/>
      <c r="G1361" s="390"/>
      <c r="H1361" s="390"/>
      <c r="I1361" s="389"/>
      <c r="J1361" s="389"/>
      <c r="K1361" s="390"/>
      <c r="L1361" s="389"/>
      <c r="M1361" s="390"/>
      <c r="N1361" s="389"/>
      <c r="O1361" s="390"/>
      <c r="S1361" s="378"/>
      <c r="T1361" s="378"/>
      <c r="U1361" s="378"/>
    </row>
    <row r="1362" spans="2:21" ht="12.75" customHeight="1" x14ac:dyDescent="0.2">
      <c r="B1362" s="5"/>
      <c r="D1362" s="391"/>
      <c r="E1362" s="390"/>
      <c r="F1362" s="390"/>
      <c r="G1362" s="390"/>
      <c r="H1362" s="390"/>
      <c r="I1362" s="389"/>
      <c r="J1362" s="389"/>
      <c r="K1362" s="390"/>
      <c r="L1362" s="389"/>
      <c r="M1362" s="390"/>
      <c r="N1362" s="389"/>
      <c r="O1362" s="390"/>
      <c r="S1362" s="378"/>
      <c r="T1362" s="378"/>
      <c r="U1362" s="378"/>
    </row>
    <row r="1363" spans="2:21" ht="12.75" customHeight="1" x14ac:dyDescent="0.2">
      <c r="B1363" s="573"/>
      <c r="C1363" s="41" t="s">
        <v>315</v>
      </c>
      <c r="E1363" s="390"/>
      <c r="F1363" s="390"/>
      <c r="G1363" s="390"/>
      <c r="H1363" s="390"/>
      <c r="I1363" s="389"/>
      <c r="J1363" s="389"/>
      <c r="K1363" s="390"/>
      <c r="L1363" s="389"/>
      <c r="M1363" s="390"/>
      <c r="N1363" s="389"/>
      <c r="O1363" s="390"/>
      <c r="S1363" s="378"/>
      <c r="T1363" s="378"/>
      <c r="U1363" s="378"/>
    </row>
    <row r="1364" spans="2:21" ht="12.75" customHeight="1" x14ac:dyDescent="0.2">
      <c r="B1364" s="573"/>
      <c r="C1364" s="50" t="s">
        <v>316</v>
      </c>
      <c r="E1364" s="390"/>
      <c r="F1364" s="390"/>
      <c r="G1364" s="390"/>
      <c r="H1364" s="390"/>
      <c r="I1364" s="389"/>
      <c r="J1364" s="389"/>
      <c r="K1364" s="390"/>
      <c r="L1364" s="389"/>
      <c r="M1364" s="390"/>
      <c r="N1364" s="389"/>
      <c r="O1364" s="390"/>
      <c r="S1364" s="378"/>
      <c r="T1364" s="378"/>
      <c r="U1364" s="378"/>
    </row>
    <row r="1365" spans="2:21" ht="12.75" customHeight="1" x14ac:dyDescent="0.2">
      <c r="B1365" s="573">
        <v>100</v>
      </c>
      <c r="C1365" s="51" t="s">
        <v>317</v>
      </c>
      <c r="D1365" s="52" t="s">
        <v>339</v>
      </c>
      <c r="E1365" s="378">
        <f t="shared" ref="E1365:N1371" si="437">SUMIF($B$1336:$B$1359,$B1365,E$1336:E$1359)</f>
        <v>0</v>
      </c>
      <c r="F1365" s="378">
        <f t="shared" si="437"/>
        <v>0</v>
      </c>
      <c r="G1365" s="378">
        <f t="shared" si="437"/>
        <v>0</v>
      </c>
      <c r="H1365" s="378">
        <f t="shared" si="437"/>
        <v>0</v>
      </c>
      <c r="I1365" s="378">
        <f t="shared" si="437"/>
        <v>0</v>
      </c>
      <c r="J1365" s="378">
        <f t="shared" si="437"/>
        <v>0</v>
      </c>
      <c r="K1365" s="378">
        <f t="shared" si="437"/>
        <v>0</v>
      </c>
      <c r="L1365" s="378">
        <f t="shared" si="437"/>
        <v>0</v>
      </c>
      <c r="M1365" s="378">
        <f t="shared" si="437"/>
        <v>0</v>
      </c>
      <c r="N1365" s="378">
        <f t="shared" si="437"/>
        <v>0</v>
      </c>
      <c r="O1365" s="378">
        <f t="shared" ref="O1365:O1371" si="438">SUMIF($B$1336:$B$1359,$B1365,O$1336:O$1359)</f>
        <v>1057689</v>
      </c>
      <c r="P1365" s="229">
        <f t="shared" ref="P1365:P1372" si="439">O1365-H1365</f>
        <v>1057689</v>
      </c>
      <c r="S1365" s="378"/>
      <c r="T1365" s="378"/>
      <c r="U1365" s="378"/>
    </row>
    <row r="1366" spans="2:21" ht="12.75" customHeight="1" x14ac:dyDescent="0.2">
      <c r="B1366" s="573">
        <v>101</v>
      </c>
      <c r="C1366" s="51">
        <v>50103</v>
      </c>
      <c r="D1366" s="52" t="s">
        <v>37</v>
      </c>
      <c r="E1366" s="378">
        <f t="shared" si="437"/>
        <v>0</v>
      </c>
      <c r="F1366" s="378">
        <f t="shared" si="437"/>
        <v>0</v>
      </c>
      <c r="G1366" s="378">
        <f t="shared" si="437"/>
        <v>0</v>
      </c>
      <c r="H1366" s="378">
        <f t="shared" si="437"/>
        <v>0</v>
      </c>
      <c r="I1366" s="378">
        <f t="shared" si="437"/>
        <v>0</v>
      </c>
      <c r="J1366" s="378">
        <f t="shared" si="437"/>
        <v>0</v>
      </c>
      <c r="K1366" s="378">
        <f t="shared" si="437"/>
        <v>0</v>
      </c>
      <c r="L1366" s="378">
        <f t="shared" si="437"/>
        <v>0</v>
      </c>
      <c r="M1366" s="378">
        <f t="shared" si="437"/>
        <v>0</v>
      </c>
      <c r="N1366" s="378">
        <f t="shared" si="437"/>
        <v>0</v>
      </c>
      <c r="O1366" s="378">
        <f t="shared" si="438"/>
        <v>14000</v>
      </c>
      <c r="P1366" s="229">
        <f t="shared" si="439"/>
        <v>14000</v>
      </c>
      <c r="S1366" s="378"/>
      <c r="T1366" s="378"/>
      <c r="U1366" s="378"/>
    </row>
    <row r="1367" spans="2:21" ht="12.75" customHeight="1" x14ac:dyDescent="0.2">
      <c r="B1367" s="573">
        <v>200</v>
      </c>
      <c r="C1367" s="51">
        <v>52000</v>
      </c>
      <c r="D1367" s="52" t="s">
        <v>373</v>
      </c>
      <c r="E1367" s="378">
        <f t="shared" si="437"/>
        <v>0</v>
      </c>
      <c r="F1367" s="378">
        <f t="shared" si="437"/>
        <v>0</v>
      </c>
      <c r="G1367" s="378">
        <f t="shared" si="437"/>
        <v>0</v>
      </c>
      <c r="H1367" s="378">
        <f t="shared" si="437"/>
        <v>0</v>
      </c>
      <c r="I1367" s="378">
        <f t="shared" si="437"/>
        <v>0</v>
      </c>
      <c r="J1367" s="378">
        <f t="shared" si="437"/>
        <v>0</v>
      </c>
      <c r="K1367" s="378">
        <f t="shared" si="437"/>
        <v>0</v>
      </c>
      <c r="L1367" s="378">
        <f t="shared" si="437"/>
        <v>0</v>
      </c>
      <c r="M1367" s="378">
        <f t="shared" si="437"/>
        <v>0</v>
      </c>
      <c r="N1367" s="378">
        <f t="shared" si="437"/>
        <v>0</v>
      </c>
      <c r="O1367" s="378">
        <f t="shared" si="438"/>
        <v>0</v>
      </c>
      <c r="P1367" s="229">
        <f t="shared" si="439"/>
        <v>0</v>
      </c>
      <c r="S1367" s="378"/>
      <c r="T1367" s="378"/>
      <c r="U1367" s="378"/>
    </row>
    <row r="1368" spans="2:21" ht="12.75" customHeight="1" x14ac:dyDescent="0.2">
      <c r="B1368" s="573">
        <v>300</v>
      </c>
      <c r="C1368" s="51" t="s">
        <v>86</v>
      </c>
      <c r="D1368" s="52" t="s">
        <v>573</v>
      </c>
      <c r="E1368" s="378">
        <f t="shared" si="437"/>
        <v>0</v>
      </c>
      <c r="F1368" s="378">
        <f t="shared" si="437"/>
        <v>0</v>
      </c>
      <c r="G1368" s="378">
        <f t="shared" si="437"/>
        <v>0</v>
      </c>
      <c r="H1368" s="378">
        <f t="shared" si="437"/>
        <v>0</v>
      </c>
      <c r="I1368" s="378">
        <f t="shared" si="437"/>
        <v>0</v>
      </c>
      <c r="J1368" s="378">
        <f t="shared" si="437"/>
        <v>0</v>
      </c>
      <c r="K1368" s="378">
        <f t="shared" si="437"/>
        <v>0</v>
      </c>
      <c r="L1368" s="378">
        <f t="shared" si="437"/>
        <v>0</v>
      </c>
      <c r="M1368" s="378">
        <f t="shared" si="437"/>
        <v>0</v>
      </c>
      <c r="N1368" s="378">
        <f t="shared" si="437"/>
        <v>0</v>
      </c>
      <c r="O1368" s="378">
        <f t="shared" si="438"/>
        <v>0</v>
      </c>
      <c r="P1368" s="229">
        <f t="shared" si="439"/>
        <v>0</v>
      </c>
      <c r="S1368" s="378"/>
      <c r="T1368" s="378"/>
      <c r="U1368" s="378"/>
    </row>
    <row r="1369" spans="2:21" ht="12.75" customHeight="1" x14ac:dyDescent="0.2">
      <c r="B1369" s="573">
        <v>400</v>
      </c>
      <c r="C1369" s="51" t="s">
        <v>574</v>
      </c>
      <c r="D1369" s="52" t="s">
        <v>239</v>
      </c>
      <c r="E1369" s="378">
        <f t="shared" si="437"/>
        <v>0</v>
      </c>
      <c r="F1369" s="378">
        <f t="shared" si="437"/>
        <v>0</v>
      </c>
      <c r="G1369" s="378">
        <f t="shared" si="437"/>
        <v>0</v>
      </c>
      <c r="H1369" s="378">
        <f t="shared" si="437"/>
        <v>0</v>
      </c>
      <c r="I1369" s="378">
        <f t="shared" si="437"/>
        <v>0</v>
      </c>
      <c r="J1369" s="378">
        <f t="shared" si="437"/>
        <v>0</v>
      </c>
      <c r="K1369" s="378">
        <f t="shared" si="437"/>
        <v>0</v>
      </c>
      <c r="L1369" s="378">
        <f t="shared" si="437"/>
        <v>0</v>
      </c>
      <c r="M1369" s="378">
        <f t="shared" si="437"/>
        <v>0</v>
      </c>
      <c r="N1369" s="378">
        <f t="shared" si="437"/>
        <v>0</v>
      </c>
      <c r="O1369" s="378">
        <f t="shared" si="438"/>
        <v>500</v>
      </c>
      <c r="P1369" s="229">
        <f t="shared" si="439"/>
        <v>500</v>
      </c>
      <c r="S1369" s="378"/>
      <c r="T1369" s="378"/>
      <c r="U1369" s="378"/>
    </row>
    <row r="1370" spans="2:21" ht="12.75" customHeight="1" x14ac:dyDescent="0.2">
      <c r="B1370" s="573">
        <v>500</v>
      </c>
      <c r="C1370" s="51" t="s">
        <v>132</v>
      </c>
      <c r="D1370" s="52" t="s">
        <v>340</v>
      </c>
      <c r="E1370" s="378">
        <f t="shared" si="437"/>
        <v>0</v>
      </c>
      <c r="F1370" s="378">
        <f t="shared" si="437"/>
        <v>0</v>
      </c>
      <c r="G1370" s="378">
        <f t="shared" si="437"/>
        <v>0</v>
      </c>
      <c r="H1370" s="378">
        <f t="shared" si="437"/>
        <v>0</v>
      </c>
      <c r="I1370" s="378">
        <f t="shared" si="437"/>
        <v>0</v>
      </c>
      <c r="J1370" s="378">
        <f t="shared" si="437"/>
        <v>0</v>
      </c>
      <c r="K1370" s="378">
        <f t="shared" si="437"/>
        <v>0</v>
      </c>
      <c r="L1370" s="378">
        <f t="shared" si="437"/>
        <v>0</v>
      </c>
      <c r="M1370" s="378">
        <f t="shared" si="437"/>
        <v>0</v>
      </c>
      <c r="N1370" s="378">
        <f t="shared" si="437"/>
        <v>0</v>
      </c>
      <c r="O1370" s="378">
        <f t="shared" si="438"/>
        <v>20500</v>
      </c>
      <c r="P1370" s="229">
        <f t="shared" si="439"/>
        <v>20500</v>
      </c>
      <c r="S1370" s="378"/>
      <c r="T1370" s="378"/>
      <c r="U1370" s="378"/>
    </row>
    <row r="1371" spans="2:21" ht="12.75" customHeight="1" x14ac:dyDescent="0.2">
      <c r="B1371" s="573">
        <v>600</v>
      </c>
      <c r="C1371" s="51" t="s">
        <v>341</v>
      </c>
      <c r="D1371" s="563" t="s">
        <v>342</v>
      </c>
      <c r="E1371" s="378">
        <f t="shared" si="437"/>
        <v>0</v>
      </c>
      <c r="F1371" s="378">
        <f t="shared" si="437"/>
        <v>0</v>
      </c>
      <c r="G1371" s="378">
        <f t="shared" si="437"/>
        <v>0</v>
      </c>
      <c r="H1371" s="378">
        <f t="shared" si="437"/>
        <v>0</v>
      </c>
      <c r="I1371" s="378">
        <f t="shared" si="437"/>
        <v>0</v>
      </c>
      <c r="J1371" s="378">
        <f t="shared" si="437"/>
        <v>0</v>
      </c>
      <c r="K1371" s="378">
        <f t="shared" si="437"/>
        <v>0</v>
      </c>
      <c r="L1371" s="378">
        <f t="shared" si="437"/>
        <v>0</v>
      </c>
      <c r="M1371" s="378">
        <f t="shared" si="437"/>
        <v>0</v>
      </c>
      <c r="N1371" s="378">
        <f t="shared" si="437"/>
        <v>0</v>
      </c>
      <c r="O1371" s="378">
        <f t="shared" si="438"/>
        <v>1199000</v>
      </c>
      <c r="P1371" s="389">
        <f t="shared" si="439"/>
        <v>1199000</v>
      </c>
      <c r="S1371" s="378"/>
      <c r="T1371" s="378"/>
      <c r="U1371" s="378"/>
    </row>
    <row r="1372" spans="2:21" ht="12.75" customHeight="1" x14ac:dyDescent="0.2">
      <c r="B1372" s="573"/>
      <c r="C1372" s="599"/>
      <c r="D1372" s="29" t="s">
        <v>70</v>
      </c>
      <c r="E1372" s="511">
        <f t="shared" ref="E1372:N1372" si="440">SUM(E1365:E1371)</f>
        <v>0</v>
      </c>
      <c r="F1372" s="511">
        <f t="shared" si="440"/>
        <v>0</v>
      </c>
      <c r="G1372" s="511">
        <f t="shared" si="440"/>
        <v>0</v>
      </c>
      <c r="H1372" s="511">
        <f t="shared" si="440"/>
        <v>0</v>
      </c>
      <c r="I1372" s="511">
        <f t="shared" si="440"/>
        <v>0</v>
      </c>
      <c r="J1372" s="511">
        <f t="shared" si="440"/>
        <v>0</v>
      </c>
      <c r="K1372" s="511">
        <f t="shared" si="440"/>
        <v>0</v>
      </c>
      <c r="L1372" s="511">
        <f t="shared" si="440"/>
        <v>0</v>
      </c>
      <c r="M1372" s="511">
        <f t="shared" si="440"/>
        <v>0</v>
      </c>
      <c r="N1372" s="511">
        <f t="shared" si="440"/>
        <v>0</v>
      </c>
      <c r="O1372" s="511">
        <f>SUM(O1365:O1371)</f>
        <v>2291689</v>
      </c>
      <c r="P1372" s="518">
        <f t="shared" si="439"/>
        <v>2291689</v>
      </c>
      <c r="S1372" s="378"/>
      <c r="T1372" s="378"/>
      <c r="U1372" s="378"/>
    </row>
    <row r="1373" spans="2:21" ht="12.75" customHeight="1" x14ac:dyDescent="0.2">
      <c r="B1373" s="5"/>
      <c r="D1373" s="391"/>
      <c r="E1373" s="390"/>
      <c r="F1373" s="390"/>
      <c r="G1373" s="390"/>
      <c r="H1373" s="390"/>
      <c r="I1373" s="389"/>
      <c r="J1373" s="389"/>
      <c r="K1373" s="390"/>
      <c r="L1373" s="389"/>
      <c r="M1373" s="390"/>
      <c r="N1373" s="389"/>
      <c r="O1373" s="378"/>
      <c r="P1373" s="565">
        <v>1</v>
      </c>
      <c r="S1373" s="378"/>
      <c r="T1373" s="378"/>
      <c r="U1373" s="378"/>
    </row>
    <row r="1374" spans="2:21" ht="12.75" customHeight="1" x14ac:dyDescent="0.2">
      <c r="B1374" s="5"/>
      <c r="D1374" s="391"/>
      <c r="E1374" s="390"/>
      <c r="F1374" s="390"/>
      <c r="G1374" s="390"/>
      <c r="H1374" s="390"/>
      <c r="I1374" s="389"/>
      <c r="J1374" s="389"/>
      <c r="K1374" s="390"/>
      <c r="L1374" s="389"/>
      <c r="M1374" s="390"/>
      <c r="N1374" s="389"/>
      <c r="O1374" s="378"/>
      <c r="P1374" s="565"/>
      <c r="S1374" s="378"/>
      <c r="T1374" s="378"/>
      <c r="U1374" s="378"/>
    </row>
    <row r="1375" spans="2:21" ht="12.75" customHeight="1" x14ac:dyDescent="0.2">
      <c r="B1375" s="5"/>
      <c r="D1375" s="391"/>
      <c r="E1375" s="390"/>
      <c r="F1375" s="390"/>
      <c r="G1375" s="390"/>
      <c r="H1375" s="390"/>
      <c r="I1375" s="389"/>
      <c r="J1375" s="389"/>
      <c r="K1375" s="390"/>
      <c r="L1375" s="389"/>
      <c r="M1375" s="390"/>
      <c r="N1375" s="389"/>
      <c r="O1375" s="378"/>
      <c r="P1375" s="565"/>
      <c r="S1375" s="378"/>
      <c r="T1375" s="378"/>
      <c r="U1375" s="378"/>
    </row>
    <row r="1376" spans="2:21" ht="12.75" customHeight="1" x14ac:dyDescent="0.25">
      <c r="B1376" s="5"/>
      <c r="D1376" s="561" t="s">
        <v>577</v>
      </c>
      <c r="E1376" s="507" t="s">
        <v>412</v>
      </c>
      <c r="F1376" s="507" t="s">
        <v>412</v>
      </c>
      <c r="G1376" s="507" t="s">
        <v>412</v>
      </c>
      <c r="H1376" s="507" t="s">
        <v>1457</v>
      </c>
      <c r="I1376" s="389"/>
      <c r="J1376" s="389"/>
      <c r="K1376" s="507" t="s">
        <v>472</v>
      </c>
      <c r="L1376" s="389"/>
      <c r="M1376" s="507" t="s">
        <v>472</v>
      </c>
      <c r="N1376" s="389"/>
      <c r="O1376" s="507" t="s">
        <v>1456</v>
      </c>
      <c r="P1376" s="565"/>
      <c r="S1376" s="378"/>
      <c r="T1376" s="378"/>
      <c r="U1376" s="378"/>
    </row>
    <row r="1377" spans="1:21" ht="12.75" customHeight="1" x14ac:dyDescent="0.2">
      <c r="B1377" s="5"/>
      <c r="D1377" s="563" t="s">
        <v>324</v>
      </c>
      <c r="E1377" s="389">
        <v>0</v>
      </c>
      <c r="F1377" s="389">
        <v>0</v>
      </c>
      <c r="G1377" s="389">
        <v>0</v>
      </c>
      <c r="H1377" s="389">
        <v>0</v>
      </c>
      <c r="I1377" s="389"/>
      <c r="J1377" s="389"/>
      <c r="K1377" s="389" t="e">
        <f>'102'!#REF!</f>
        <v>#REF!</v>
      </c>
      <c r="L1377" s="389"/>
      <c r="M1377" s="389" t="e">
        <f>'102'!#REF!</f>
        <v>#REF!</v>
      </c>
      <c r="N1377" s="389"/>
      <c r="O1377" s="389">
        <f>'102'!Z1967</f>
        <v>10</v>
      </c>
      <c r="P1377" s="565"/>
      <c r="S1377" s="378"/>
      <c r="T1377" s="378"/>
      <c r="U1377" s="378"/>
    </row>
    <row r="1378" spans="1:21" ht="12.75" customHeight="1" x14ac:dyDescent="0.2">
      <c r="B1378" s="5"/>
      <c r="D1378" s="563" t="s">
        <v>164</v>
      </c>
      <c r="E1378" s="388">
        <v>0</v>
      </c>
      <c r="F1378" s="388">
        <v>0</v>
      </c>
      <c r="G1378" s="388">
        <v>0</v>
      </c>
      <c r="H1378" s="388">
        <v>0</v>
      </c>
      <c r="I1378" s="389"/>
      <c r="J1378" s="389"/>
      <c r="K1378" s="388">
        <v>0</v>
      </c>
      <c r="L1378" s="389"/>
      <c r="M1378" s="388">
        <v>0</v>
      </c>
      <c r="N1378" s="389"/>
      <c r="O1378" s="388">
        <v>0</v>
      </c>
      <c r="P1378" s="565"/>
      <c r="S1378" s="378"/>
      <c r="T1378" s="378"/>
      <c r="U1378" s="378"/>
    </row>
    <row r="1379" spans="1:21" ht="12.75" customHeight="1" x14ac:dyDescent="0.2">
      <c r="B1379" s="5"/>
      <c r="D1379" s="563" t="s">
        <v>624</v>
      </c>
      <c r="E1379" s="388">
        <v>0</v>
      </c>
      <c r="F1379" s="388">
        <v>0</v>
      </c>
      <c r="G1379" s="388">
        <v>0</v>
      </c>
      <c r="H1379" s="388">
        <v>0</v>
      </c>
      <c r="I1379" s="389"/>
      <c r="J1379" s="389"/>
      <c r="K1379" s="388">
        <v>2263262.1100000003</v>
      </c>
      <c r="L1379" s="389"/>
      <c r="M1379" s="388">
        <v>2263262.1100000003</v>
      </c>
      <c r="N1379" s="389"/>
      <c r="O1379" s="388">
        <f>'1-12 dept summary'!F25</f>
        <v>2490721.04</v>
      </c>
      <c r="P1379" s="565"/>
      <c r="S1379" s="378"/>
      <c r="T1379" s="378"/>
      <c r="U1379" s="378"/>
    </row>
    <row r="1380" spans="1:21" ht="12.75" customHeight="1" x14ac:dyDescent="0.2">
      <c r="B1380" s="5"/>
      <c r="D1380" s="391"/>
      <c r="E1380" s="390"/>
      <c r="F1380" s="390"/>
      <c r="G1380" s="390"/>
      <c r="H1380" s="390"/>
      <c r="I1380" s="389"/>
      <c r="J1380" s="389"/>
      <c r="K1380" s="390"/>
      <c r="L1380" s="389"/>
      <c r="M1380" s="390"/>
      <c r="N1380" s="389"/>
      <c r="O1380" s="378"/>
      <c r="P1380" s="565"/>
      <c r="S1380" s="378"/>
      <c r="T1380" s="378"/>
      <c r="U1380" s="378"/>
    </row>
    <row r="1381" spans="1:21" ht="12.75" customHeight="1" x14ac:dyDescent="0.2">
      <c r="B1381" s="5"/>
      <c r="D1381" s="391"/>
      <c r="E1381" s="390"/>
      <c r="F1381" s="390"/>
      <c r="G1381" s="390"/>
      <c r="H1381" s="390"/>
      <c r="I1381" s="389"/>
      <c r="J1381" s="389"/>
      <c r="K1381" s="390"/>
      <c r="L1381" s="389"/>
      <c r="M1381" s="390"/>
      <c r="N1381" s="389"/>
      <c r="O1381" s="390"/>
      <c r="S1381" s="378"/>
      <c r="T1381" s="378"/>
      <c r="U1381" s="378"/>
    </row>
    <row r="1382" spans="1:21" ht="12.75" customHeight="1" x14ac:dyDescent="0.25">
      <c r="B1382" s="5"/>
      <c r="D1382" s="562" t="s">
        <v>625</v>
      </c>
      <c r="E1382" s="388"/>
      <c r="F1382" s="388"/>
      <c r="G1382" s="388"/>
      <c r="H1382" s="388"/>
      <c r="I1382" s="389"/>
      <c r="J1382" s="389"/>
      <c r="K1382" s="388"/>
      <c r="L1382" s="389"/>
      <c r="M1382" s="388"/>
      <c r="N1382" s="389"/>
      <c r="O1382" s="388"/>
      <c r="S1382" s="378"/>
      <c r="T1382" s="378"/>
      <c r="U1382" s="378"/>
    </row>
    <row r="1383" spans="1:21" ht="105" customHeight="1" x14ac:dyDescent="0.2">
      <c r="B1383" s="5"/>
      <c r="D1383" s="638" t="s">
        <v>1566</v>
      </c>
      <c r="E1383" s="638"/>
      <c r="F1383" s="638"/>
      <c r="G1383" s="638"/>
      <c r="H1383" s="638"/>
      <c r="I1383" s="638"/>
      <c r="J1383" s="638"/>
      <c r="K1383" s="638"/>
      <c r="L1383" s="638"/>
      <c r="M1383" s="638"/>
      <c r="N1383" s="638"/>
      <c r="O1383" s="638"/>
      <c r="S1383" s="378"/>
      <c r="T1383" s="378"/>
      <c r="U1383" s="378"/>
    </row>
    <row r="1384" spans="1:21" ht="12.75" customHeight="1" x14ac:dyDescent="0.2">
      <c r="B1384" s="5"/>
      <c r="D1384" s="391"/>
      <c r="E1384" s="390"/>
      <c r="F1384" s="390"/>
      <c r="G1384" s="390"/>
      <c r="H1384" s="390"/>
      <c r="I1384" s="389"/>
      <c r="J1384" s="389"/>
      <c r="K1384" s="390"/>
      <c r="L1384" s="389"/>
      <c r="M1384" s="390"/>
      <c r="N1384" s="389"/>
      <c r="O1384" s="390"/>
      <c r="S1384" s="378"/>
      <c r="T1384" s="378"/>
      <c r="U1384" s="378"/>
    </row>
    <row r="1385" spans="1:21" ht="12.75" customHeight="1" x14ac:dyDescent="0.2">
      <c r="B1385" s="5"/>
      <c r="D1385" s="391"/>
      <c r="E1385" s="390"/>
      <c r="F1385" s="390"/>
      <c r="G1385" s="390"/>
      <c r="H1385" s="390"/>
      <c r="I1385" s="389"/>
      <c r="J1385" s="389"/>
      <c r="K1385" s="390"/>
      <c r="L1385" s="389"/>
      <c r="M1385" s="390"/>
      <c r="N1385" s="389"/>
      <c r="O1385" s="390"/>
      <c r="S1385" s="378"/>
      <c r="T1385" s="378"/>
      <c r="U1385" s="378"/>
    </row>
    <row r="1386" spans="1:21" ht="20.45" customHeight="1" x14ac:dyDescent="0.25">
      <c r="B1386" s="5"/>
      <c r="C1386" s="77" t="s">
        <v>680</v>
      </c>
      <c r="E1386" s="378"/>
      <c r="F1386" s="378"/>
      <c r="G1386" s="378"/>
      <c r="H1386" s="378"/>
      <c r="K1386" s="378"/>
      <c r="M1386" s="378"/>
      <c r="O1386" s="378"/>
      <c r="S1386" s="378"/>
      <c r="T1386" s="378"/>
      <c r="U1386" s="378"/>
    </row>
    <row r="1387" spans="1:21" ht="12.75" customHeight="1" x14ac:dyDescent="0.2">
      <c r="B1387" s="5"/>
      <c r="E1387" s="378"/>
      <c r="F1387" s="378"/>
      <c r="G1387" s="378"/>
      <c r="H1387" s="378"/>
      <c r="K1387" s="378"/>
      <c r="M1387" s="378"/>
      <c r="O1387" s="378"/>
      <c r="S1387" s="378"/>
      <c r="T1387" s="378"/>
      <c r="U1387" s="378"/>
    </row>
    <row r="1388" spans="1:21" ht="12.75" customHeight="1" x14ac:dyDescent="0.2">
      <c r="B1388" s="5"/>
      <c r="C1388" s="73" t="s">
        <v>136</v>
      </c>
      <c r="D1388" s="72"/>
      <c r="E1388" s="378"/>
      <c r="F1388" s="378"/>
      <c r="G1388" s="378"/>
      <c r="H1388" s="378"/>
      <c r="K1388" s="378"/>
      <c r="M1388" s="378"/>
      <c r="O1388" s="378"/>
      <c r="S1388" s="378"/>
      <c r="T1388" s="378"/>
      <c r="U1388" s="378"/>
    </row>
    <row r="1389" spans="1:21" ht="14.25" customHeight="1" x14ac:dyDescent="0.2">
      <c r="A1389" s="5">
        <v>14021010</v>
      </c>
      <c r="B1389" s="5"/>
      <c r="C1389" s="87" t="s">
        <v>165</v>
      </c>
      <c r="D1389" s="52" t="s">
        <v>686</v>
      </c>
      <c r="E1389" s="378">
        <v>-1640607</v>
      </c>
      <c r="F1389" s="378">
        <v>-1600000</v>
      </c>
      <c r="G1389" s="378">
        <v>0</v>
      </c>
      <c r="H1389" s="378">
        <v>-500000</v>
      </c>
      <c r="I1389" s="229" t="e">
        <f>#REF!-G1389</f>
        <v>#REF!</v>
      </c>
      <c r="J1389" s="229">
        <f>H1389-G1389</f>
        <v>-500000</v>
      </c>
      <c r="K1389" s="378">
        <v>0</v>
      </c>
      <c r="L1389" s="229">
        <f>K1389-H1389</f>
        <v>500000</v>
      </c>
      <c r="M1389" s="378">
        <v>0</v>
      </c>
      <c r="N1389" s="229">
        <f>M1389-H1389</f>
        <v>500000</v>
      </c>
      <c r="O1389" s="378">
        <v>-500000</v>
      </c>
      <c r="P1389" s="229">
        <f>O1389-H1389</f>
        <v>0</v>
      </c>
      <c r="S1389" s="378">
        <v>0</v>
      </c>
      <c r="T1389" s="378">
        <v>0</v>
      </c>
      <c r="U1389" s="378">
        <v>0</v>
      </c>
    </row>
    <row r="1390" spans="1:21" ht="14.25" customHeight="1" x14ac:dyDescent="0.2">
      <c r="A1390" s="5">
        <v>14021010</v>
      </c>
      <c r="B1390" s="5"/>
      <c r="C1390" s="87" t="s">
        <v>165</v>
      </c>
      <c r="D1390" s="52" t="s">
        <v>1057</v>
      </c>
      <c r="E1390" s="378"/>
      <c r="F1390" s="378"/>
      <c r="G1390" s="378">
        <f>-1831664-75032</f>
        <v>-1906696</v>
      </c>
      <c r="H1390" s="378">
        <v>0</v>
      </c>
      <c r="I1390" s="229" t="e">
        <f>#REF!-G1390</f>
        <v>#REF!</v>
      </c>
      <c r="J1390" s="229">
        <f>H1390-G1390</f>
        <v>1906696</v>
      </c>
      <c r="K1390" s="378">
        <v>0</v>
      </c>
      <c r="L1390" s="229">
        <f>K1390-H1390</f>
        <v>0</v>
      </c>
      <c r="M1390" s="378">
        <v>0</v>
      </c>
      <c r="N1390" s="229">
        <f>M1390-H1390</f>
        <v>0</v>
      </c>
      <c r="O1390" s="378">
        <v>0</v>
      </c>
      <c r="P1390" s="229">
        <f>O1390-H1390</f>
        <v>0</v>
      </c>
      <c r="S1390" s="378">
        <v>0</v>
      </c>
      <c r="T1390" s="378">
        <v>0</v>
      </c>
      <c r="U1390" s="378">
        <v>0</v>
      </c>
    </row>
    <row r="1391" spans="1:21" ht="14.25" customHeight="1" x14ac:dyDescent="0.2">
      <c r="A1391" s="5">
        <v>14021010</v>
      </c>
      <c r="C1391" s="87" t="s">
        <v>165</v>
      </c>
      <c r="D1391" s="52" t="s">
        <v>995</v>
      </c>
      <c r="E1391" s="378">
        <v>0</v>
      </c>
      <c r="F1391" s="378">
        <f>-2000000+273973</f>
        <v>-1726027</v>
      </c>
      <c r="G1391" s="378">
        <v>0</v>
      </c>
      <c r="H1391" s="378">
        <v>-590367</v>
      </c>
      <c r="I1391" s="229" t="e">
        <f>#REF!-G1391</f>
        <v>#REF!</v>
      </c>
      <c r="J1391" s="229">
        <f>H1391-G1391</f>
        <v>-590367</v>
      </c>
      <c r="K1391" s="378">
        <v>0</v>
      </c>
      <c r="L1391" s="229">
        <f>K1391-H1391</f>
        <v>590367</v>
      </c>
      <c r="M1391" s="378">
        <v>0</v>
      </c>
      <c r="N1391" s="229">
        <f>M1391-H1391</f>
        <v>590367</v>
      </c>
      <c r="O1391" s="378">
        <f>-590367-1529</f>
        <v>-591896</v>
      </c>
      <c r="P1391" s="229">
        <f>O1391-H1391</f>
        <v>-1529</v>
      </c>
      <c r="S1391" s="378">
        <v>0</v>
      </c>
      <c r="T1391" s="378">
        <v>0</v>
      </c>
      <c r="U1391" s="378">
        <v>0</v>
      </c>
    </row>
    <row r="1392" spans="1:21" ht="8.25" customHeight="1" x14ac:dyDescent="0.2">
      <c r="B1392" s="154"/>
      <c r="C1392" s="65"/>
      <c r="D1392" s="66"/>
      <c r="E1392" s="520"/>
      <c r="F1392" s="520"/>
      <c r="G1392" s="520"/>
      <c r="H1392" s="520"/>
      <c r="I1392" s="497"/>
      <c r="J1392" s="497"/>
      <c r="K1392" s="520"/>
      <c r="L1392" s="497"/>
      <c r="M1392" s="520"/>
      <c r="N1392" s="497"/>
      <c r="O1392" s="520"/>
      <c r="P1392" s="497"/>
      <c r="Q1392" s="497"/>
      <c r="R1392" s="497"/>
      <c r="S1392" s="520"/>
      <c r="T1392" s="520"/>
      <c r="U1392" s="520"/>
    </row>
    <row r="1393" spans="3:21" ht="12.75" customHeight="1" x14ac:dyDescent="0.2">
      <c r="E1393" s="378">
        <f t="shared" ref="E1393:U1393" si="441">SUM(E1389:E1392)</f>
        <v>-1640607</v>
      </c>
      <c r="F1393" s="378">
        <f t="shared" si="441"/>
        <v>-3326027</v>
      </c>
      <c r="G1393" s="378">
        <f t="shared" si="441"/>
        <v>-1906696</v>
      </c>
      <c r="H1393" s="378">
        <f t="shared" si="441"/>
        <v>-1090367</v>
      </c>
      <c r="I1393" s="378" t="e">
        <f t="shared" si="441"/>
        <v>#REF!</v>
      </c>
      <c r="J1393" s="378">
        <f t="shared" si="441"/>
        <v>816329</v>
      </c>
      <c r="K1393" s="378">
        <f t="shared" si="441"/>
        <v>0</v>
      </c>
      <c r="L1393" s="378">
        <f t="shared" si="441"/>
        <v>1090367</v>
      </c>
      <c r="M1393" s="378">
        <f t="shared" si="441"/>
        <v>0</v>
      </c>
      <c r="N1393" s="378">
        <f t="shared" si="441"/>
        <v>1090367</v>
      </c>
      <c r="O1393" s="378">
        <f t="shared" si="441"/>
        <v>-1091896</v>
      </c>
      <c r="P1393" s="378">
        <f t="shared" si="441"/>
        <v>-1529</v>
      </c>
      <c r="Q1393" s="378"/>
      <c r="R1393" s="378"/>
      <c r="S1393" s="378">
        <f t="shared" si="441"/>
        <v>0</v>
      </c>
      <c r="T1393" s="378">
        <f t="shared" si="441"/>
        <v>0</v>
      </c>
      <c r="U1393" s="378">
        <f t="shared" si="441"/>
        <v>0</v>
      </c>
    </row>
    <row r="1397" spans="3:21" ht="12.75" customHeight="1" x14ac:dyDescent="0.2">
      <c r="C1397" s="41" t="s">
        <v>315</v>
      </c>
    </row>
    <row r="1398" spans="3:21" ht="12.75" customHeight="1" x14ac:dyDescent="0.2">
      <c r="C1398" s="51"/>
      <c r="D1398" s="53" t="s">
        <v>571</v>
      </c>
      <c r="E1398" s="496">
        <v>-1640607</v>
      </c>
      <c r="F1398" s="496">
        <f>F1393</f>
        <v>-3326027</v>
      </c>
      <c r="G1398" s="496">
        <f>G1393</f>
        <v>-1906696</v>
      </c>
      <c r="H1398" s="496">
        <f>H1393</f>
        <v>-1090367</v>
      </c>
      <c r="I1398" s="497" t="e">
        <f>#REF!-G1398</f>
        <v>#REF!</v>
      </c>
      <c r="J1398" s="497">
        <f>H1398-G1398</f>
        <v>816329</v>
      </c>
      <c r="K1398" s="496">
        <f>K1393</f>
        <v>0</v>
      </c>
      <c r="L1398" s="497">
        <f>K1398-H1398</f>
        <v>1090367</v>
      </c>
      <c r="M1398" s="496">
        <f>M1393</f>
        <v>0</v>
      </c>
      <c r="N1398" s="497">
        <f>M1398-H1398</f>
        <v>1090367</v>
      </c>
      <c r="O1398" s="496">
        <f>O1393</f>
        <v>-1091896</v>
      </c>
      <c r="P1398" s="497">
        <f>O1398-H1398</f>
        <v>-1529</v>
      </c>
      <c r="Q1398" s="497"/>
      <c r="R1398" s="497"/>
      <c r="S1398" s="496">
        <f>S1393</f>
        <v>0</v>
      </c>
      <c r="T1398" s="496">
        <f>T1393</f>
        <v>0</v>
      </c>
      <c r="U1398" s="496">
        <f>U1393</f>
        <v>0</v>
      </c>
    </row>
    <row r="1399" spans="3:21" ht="12.75" customHeight="1" x14ac:dyDescent="0.2">
      <c r="C1399" s="51"/>
      <c r="D1399" s="48" t="s">
        <v>70</v>
      </c>
      <c r="E1399" s="378">
        <f t="shared" ref="E1399" si="442">SUM(E1398:E1398)</f>
        <v>-1640607</v>
      </c>
      <c r="F1399" s="378">
        <f>SUM(F1398:F1398)</f>
        <v>-3326027</v>
      </c>
      <c r="G1399" s="378">
        <f>SUM(G1398:G1398)</f>
        <v>-1906696</v>
      </c>
      <c r="H1399" s="378">
        <f>SUM(H1398:H1398)</f>
        <v>-1090367</v>
      </c>
      <c r="I1399" s="229" t="e">
        <f>#REF!-G1399</f>
        <v>#REF!</v>
      </c>
      <c r="J1399" s="229">
        <f>H1399-G1399</f>
        <v>816329</v>
      </c>
      <c r="K1399" s="378">
        <f>SUM(K1398:K1398)</f>
        <v>0</v>
      </c>
      <c r="L1399" s="229">
        <f>K1399-H1399</f>
        <v>1090367</v>
      </c>
      <c r="M1399" s="378">
        <f>SUM(M1398:M1398)</f>
        <v>0</v>
      </c>
      <c r="N1399" s="229">
        <f>M1399-H1399</f>
        <v>1090367</v>
      </c>
      <c r="O1399" s="378">
        <f>SUM(O1398:O1398)</f>
        <v>-1091896</v>
      </c>
      <c r="P1399" s="229">
        <f>O1399-H1399</f>
        <v>-1529</v>
      </c>
      <c r="S1399" s="378">
        <f>SUM(S1398:S1398)</f>
        <v>0</v>
      </c>
      <c r="T1399" s="378">
        <f>SUM(T1398:T1398)</f>
        <v>0</v>
      </c>
      <c r="U1399" s="378">
        <f>SUM(U1398:U1398)</f>
        <v>0</v>
      </c>
    </row>
    <row r="1400" spans="3:21" ht="12.75" customHeight="1" x14ac:dyDescent="0.2">
      <c r="C1400" s="51"/>
      <c r="E1400" s="378"/>
      <c r="F1400" s="378"/>
      <c r="G1400" s="378"/>
      <c r="H1400" s="378"/>
      <c r="J1400" s="536">
        <f>J1399/G1399</f>
        <v>-0.42813799368121608</v>
      </c>
      <c r="K1400" s="378"/>
      <c r="M1400" s="378"/>
      <c r="O1400" s="378"/>
      <c r="P1400" s="565">
        <f>P1399/H1399</f>
        <v>1.4022801497110605E-3</v>
      </c>
      <c r="S1400" s="378"/>
      <c r="T1400" s="378"/>
      <c r="U1400" s="378"/>
    </row>
    <row r="1401" spans="3:21" ht="39.950000000000003" customHeight="1" x14ac:dyDescent="0.2">
      <c r="C1401" s="51"/>
      <c r="E1401" s="378"/>
      <c r="F1401" s="378"/>
      <c r="G1401" s="378"/>
      <c r="H1401" s="378"/>
      <c r="K1401" s="378"/>
      <c r="M1401" s="378"/>
      <c r="O1401" s="378"/>
      <c r="S1401" s="378"/>
      <c r="T1401" s="378"/>
      <c r="U1401" s="378"/>
    </row>
    <row r="1402" spans="3:21" ht="12.75" customHeight="1" x14ac:dyDescent="0.2">
      <c r="C1402" s="51"/>
      <c r="D1402" s="391" t="s">
        <v>123</v>
      </c>
      <c r="E1402" s="507" t="s">
        <v>784</v>
      </c>
      <c r="F1402" s="507" t="s">
        <v>783</v>
      </c>
      <c r="G1402" s="507" t="s">
        <v>1035</v>
      </c>
      <c r="H1402" s="507" t="s">
        <v>1130</v>
      </c>
      <c r="I1402" s="389"/>
      <c r="J1402" s="389"/>
      <c r="K1402" s="507" t="s">
        <v>1130</v>
      </c>
      <c r="L1402" s="389"/>
      <c r="M1402" s="507" t="s">
        <v>1130</v>
      </c>
      <c r="N1402" s="389"/>
      <c r="O1402" s="507" t="s">
        <v>1130</v>
      </c>
      <c r="P1402" s="389"/>
      <c r="Q1402" s="389"/>
      <c r="R1402" s="389"/>
      <c r="S1402" s="506" t="s">
        <v>1130</v>
      </c>
      <c r="T1402" s="506" t="s">
        <v>1130</v>
      </c>
      <c r="U1402" s="506" t="s">
        <v>1130</v>
      </c>
    </row>
    <row r="1403" spans="3:21" ht="28.5" customHeight="1" x14ac:dyDescent="0.25">
      <c r="C1403" s="51"/>
      <c r="D1403" s="561" t="s">
        <v>577</v>
      </c>
      <c r="E1403" s="507" t="s">
        <v>412</v>
      </c>
      <c r="F1403" s="507" t="s">
        <v>412</v>
      </c>
      <c r="G1403" s="507" t="s">
        <v>412</v>
      </c>
      <c r="H1403" s="507" t="s">
        <v>412</v>
      </c>
      <c r="I1403" s="389"/>
      <c r="J1403" s="389"/>
      <c r="K1403" s="507" t="s">
        <v>412</v>
      </c>
      <c r="L1403" s="389"/>
      <c r="M1403" s="507" t="s">
        <v>412</v>
      </c>
      <c r="N1403" s="389"/>
      <c r="O1403" s="507" t="s">
        <v>412</v>
      </c>
      <c r="P1403" s="389"/>
      <c r="Q1403" s="389"/>
      <c r="R1403" s="389"/>
      <c r="S1403" s="508" t="s">
        <v>412</v>
      </c>
      <c r="T1403" s="508" t="s">
        <v>412</v>
      </c>
      <c r="U1403" s="508" t="s">
        <v>412</v>
      </c>
    </row>
    <row r="1404" spans="3:21" ht="12.75" customHeight="1" x14ac:dyDescent="0.2">
      <c r="C1404" s="51"/>
      <c r="D1404" s="563" t="s">
        <v>324</v>
      </c>
      <c r="E1404" s="389">
        <v>0</v>
      </c>
      <c r="F1404" s="389">
        <v>0</v>
      </c>
      <c r="G1404" s="389">
        <v>0</v>
      </c>
      <c r="H1404" s="389">
        <v>0</v>
      </c>
      <c r="I1404" s="389"/>
      <c r="J1404" s="389"/>
      <c r="K1404" s="389">
        <v>0</v>
      </c>
      <c r="L1404" s="389"/>
      <c r="M1404" s="389">
        <v>0</v>
      </c>
      <c r="N1404" s="389"/>
      <c r="O1404" s="389">
        <v>0</v>
      </c>
      <c r="P1404" s="389"/>
      <c r="Q1404" s="389"/>
      <c r="R1404" s="389"/>
      <c r="S1404" s="393">
        <v>0</v>
      </c>
      <c r="T1404" s="393">
        <v>0</v>
      </c>
      <c r="U1404" s="393">
        <v>0</v>
      </c>
    </row>
    <row r="1405" spans="3:21" ht="12.75" customHeight="1" x14ac:dyDescent="0.2">
      <c r="C1405" s="51"/>
      <c r="D1405" s="563" t="s">
        <v>397</v>
      </c>
      <c r="E1405" s="389">
        <v>0</v>
      </c>
      <c r="F1405" s="389">
        <v>0</v>
      </c>
      <c r="G1405" s="389">
        <v>0</v>
      </c>
      <c r="H1405" s="389">
        <v>0</v>
      </c>
      <c r="I1405" s="389"/>
      <c r="J1405" s="389"/>
      <c r="K1405" s="389">
        <v>0</v>
      </c>
      <c r="L1405" s="389"/>
      <c r="M1405" s="389">
        <v>0</v>
      </c>
      <c r="N1405" s="389"/>
      <c r="O1405" s="389">
        <v>0</v>
      </c>
      <c r="P1405" s="389"/>
      <c r="Q1405" s="389"/>
      <c r="R1405" s="389"/>
      <c r="S1405" s="393">
        <v>0</v>
      </c>
      <c r="T1405" s="393">
        <v>0</v>
      </c>
      <c r="U1405" s="393">
        <v>0</v>
      </c>
    </row>
    <row r="1406" spans="3:21" ht="12.75" customHeight="1" x14ac:dyDescent="0.2">
      <c r="C1406" s="51"/>
      <c r="D1406" s="563" t="s">
        <v>478</v>
      </c>
      <c r="E1406" s="389">
        <v>0</v>
      </c>
      <c r="F1406" s="389">
        <v>0</v>
      </c>
      <c r="G1406" s="389">
        <v>0</v>
      </c>
      <c r="H1406" s="389">
        <v>0</v>
      </c>
      <c r="I1406" s="389"/>
      <c r="J1406" s="389"/>
      <c r="K1406" s="389">
        <v>0</v>
      </c>
      <c r="L1406" s="389"/>
      <c r="M1406" s="389">
        <v>0</v>
      </c>
      <c r="N1406" s="389"/>
      <c r="O1406" s="389">
        <v>0</v>
      </c>
      <c r="P1406" s="389"/>
      <c r="Q1406" s="389"/>
      <c r="R1406" s="389"/>
      <c r="S1406" s="393">
        <v>0</v>
      </c>
      <c r="T1406" s="393">
        <v>0</v>
      </c>
      <c r="U1406" s="393">
        <v>0</v>
      </c>
    </row>
    <row r="1407" spans="3:21" ht="12.75" customHeight="1" x14ac:dyDescent="0.2">
      <c r="C1407" s="51"/>
      <c r="D1407" s="391"/>
      <c r="E1407" s="388"/>
      <c r="F1407" s="388"/>
      <c r="G1407" s="388"/>
      <c r="H1407" s="388"/>
      <c r="I1407" s="389"/>
      <c r="J1407" s="389"/>
      <c r="K1407" s="388"/>
      <c r="L1407" s="389"/>
      <c r="M1407" s="388"/>
      <c r="N1407" s="389"/>
      <c r="O1407" s="388"/>
      <c r="P1407" s="389"/>
      <c r="Q1407" s="389"/>
      <c r="R1407" s="389"/>
      <c r="S1407" s="392"/>
      <c r="T1407" s="392"/>
      <c r="U1407" s="392"/>
    </row>
    <row r="1408" spans="3:21" ht="16.5" customHeight="1" x14ac:dyDescent="0.25">
      <c r="C1408" s="51"/>
      <c r="D1408" s="562" t="s">
        <v>625</v>
      </c>
      <c r="E1408" s="388"/>
      <c r="F1408" s="388"/>
      <c r="G1408" s="388"/>
      <c r="H1408" s="388"/>
      <c r="I1408" s="389"/>
      <c r="J1408" s="389"/>
      <c r="K1408" s="388"/>
      <c r="L1408" s="389"/>
      <c r="M1408" s="388"/>
      <c r="N1408" s="389"/>
      <c r="O1408" s="388"/>
      <c r="P1408" s="389"/>
      <c r="Q1408" s="389"/>
      <c r="R1408" s="389"/>
      <c r="S1408" s="392"/>
      <c r="T1408" s="392"/>
      <c r="U1408" s="392"/>
    </row>
    <row r="1409" spans="1:21" ht="35.25" customHeight="1" x14ac:dyDescent="0.2">
      <c r="C1409" s="51"/>
      <c r="D1409" s="638" t="s">
        <v>1473</v>
      </c>
      <c r="E1409" s="638"/>
      <c r="F1409" s="638"/>
      <c r="G1409" s="638"/>
      <c r="H1409" s="638"/>
      <c r="I1409" s="638"/>
      <c r="J1409" s="638"/>
      <c r="K1409" s="638"/>
      <c r="L1409" s="638"/>
      <c r="M1409" s="638"/>
      <c r="N1409" s="638"/>
      <c r="O1409" s="638"/>
      <c r="P1409" s="388"/>
      <c r="Q1409" s="388"/>
      <c r="R1409" s="388"/>
      <c r="S1409" s="5"/>
      <c r="T1409" s="5"/>
      <c r="U1409" s="5"/>
    </row>
    <row r="1410" spans="1:21" ht="24.75" customHeight="1" x14ac:dyDescent="0.2">
      <c r="C1410" s="51"/>
      <c r="D1410" s="556"/>
      <c r="E1410" s="510"/>
      <c r="F1410" s="510"/>
      <c r="G1410" s="510"/>
      <c r="H1410" s="510"/>
      <c r="K1410" s="510"/>
      <c r="M1410" s="510"/>
      <c r="O1410" s="510"/>
      <c r="S1410" s="510"/>
      <c r="T1410" s="510"/>
      <c r="U1410" s="510"/>
    </row>
    <row r="1411" spans="1:21" ht="12.75" customHeight="1" x14ac:dyDescent="0.2">
      <c r="C1411" s="51"/>
      <c r="D1411" s="70"/>
      <c r="E1411" s="228"/>
      <c r="F1411" s="228"/>
      <c r="G1411" s="228"/>
      <c r="H1411" s="228"/>
      <c r="K1411" s="228"/>
      <c r="M1411" s="228"/>
      <c r="O1411" s="228"/>
      <c r="S1411" s="228"/>
      <c r="T1411" s="228"/>
      <c r="U1411" s="228"/>
    </row>
    <row r="1412" spans="1:21" ht="15.75" customHeight="1" x14ac:dyDescent="0.25">
      <c r="C1412" s="77" t="s">
        <v>134</v>
      </c>
      <c r="E1412" s="378"/>
      <c r="F1412" s="378"/>
      <c r="G1412" s="378"/>
      <c r="H1412" s="378"/>
      <c r="K1412" s="378"/>
      <c r="M1412" s="378"/>
      <c r="O1412" s="378"/>
      <c r="S1412" s="378"/>
      <c r="T1412" s="378"/>
      <c r="U1412" s="378"/>
    </row>
    <row r="1413" spans="1:21" ht="12.75" customHeight="1" x14ac:dyDescent="0.2">
      <c r="E1413" s="378"/>
      <c r="F1413" s="378"/>
      <c r="G1413" s="378"/>
      <c r="H1413" s="378"/>
      <c r="K1413" s="378"/>
      <c r="M1413" s="378"/>
      <c r="O1413" s="378"/>
      <c r="S1413" s="378"/>
      <c r="T1413" s="378"/>
      <c r="U1413" s="378"/>
    </row>
    <row r="1414" spans="1:21" ht="12.75" customHeight="1" x14ac:dyDescent="0.2">
      <c r="C1414" s="73" t="s">
        <v>137</v>
      </c>
      <c r="D1414" s="72"/>
      <c r="E1414" s="378"/>
      <c r="F1414" s="378"/>
      <c r="G1414" s="378"/>
      <c r="H1414" s="378"/>
      <c r="K1414" s="378"/>
      <c r="M1414" s="378"/>
      <c r="O1414" s="378"/>
      <c r="S1414" s="378"/>
      <c r="T1414" s="378"/>
      <c r="U1414" s="378"/>
    </row>
    <row r="1415" spans="1:21" ht="12.75" customHeight="1" x14ac:dyDescent="0.2">
      <c r="A1415" s="5">
        <v>14071010</v>
      </c>
      <c r="B1415" s="154"/>
      <c r="C1415" s="65" t="s">
        <v>165</v>
      </c>
      <c r="D1415" s="66" t="s">
        <v>138</v>
      </c>
      <c r="E1415" s="520">
        <v>900000</v>
      </c>
      <c r="F1415" s="520">
        <f>2056745-152801-60000</f>
        <v>1843944</v>
      </c>
      <c r="G1415" s="520">
        <v>1800000</v>
      </c>
      <c r="H1415" s="520">
        <v>3300000</v>
      </c>
      <c r="I1415" s="497" t="e">
        <f>#REF!-G1415</f>
        <v>#REF!</v>
      </c>
      <c r="J1415" s="497">
        <f>H1415-G1415</f>
        <v>1500000</v>
      </c>
      <c r="K1415" s="520">
        <v>3300000</v>
      </c>
      <c r="L1415" s="497">
        <f>K1415-H1415</f>
        <v>0</v>
      </c>
      <c r="M1415" s="520">
        <v>3300000</v>
      </c>
      <c r="N1415" s="497">
        <f>M1415-H1415</f>
        <v>0</v>
      </c>
      <c r="O1415" s="520">
        <v>3200000</v>
      </c>
      <c r="P1415" s="497">
        <f>O1415-H1415</f>
        <v>-100000</v>
      </c>
      <c r="Q1415" s="497"/>
      <c r="R1415" s="497"/>
      <c r="S1415" s="520">
        <v>3300000</v>
      </c>
      <c r="T1415" s="520">
        <v>3300000</v>
      </c>
      <c r="U1415" s="520">
        <v>3300000</v>
      </c>
    </row>
    <row r="1416" spans="1:21" ht="12.75" customHeight="1" x14ac:dyDescent="0.2">
      <c r="E1416" s="378">
        <v>900000</v>
      </c>
      <c r="F1416" s="378">
        <f>SUM(F1415:F1415)</f>
        <v>1843944</v>
      </c>
      <c r="G1416" s="378">
        <f>SUM(G1415:G1415)</f>
        <v>1800000</v>
      </c>
      <c r="H1416" s="378">
        <f>SUM(H1415:H1415)</f>
        <v>3300000</v>
      </c>
      <c r="I1416" s="229" t="e">
        <f>#REF!-G1416</f>
        <v>#REF!</v>
      </c>
      <c r="J1416" s="229">
        <f>H1416-G1416</f>
        <v>1500000</v>
      </c>
      <c r="K1416" s="378">
        <f>SUM(K1415:K1415)</f>
        <v>3300000</v>
      </c>
      <c r="L1416" s="229">
        <f>K1416-H1416</f>
        <v>0</v>
      </c>
      <c r="M1416" s="378">
        <f>SUM(M1415:M1415)</f>
        <v>3300000</v>
      </c>
      <c r="N1416" s="229">
        <f>M1416-H1416</f>
        <v>0</v>
      </c>
      <c r="O1416" s="378">
        <f>SUM(O1415:O1415)</f>
        <v>3200000</v>
      </c>
      <c r="P1416" s="229">
        <f>O1416-H1416</f>
        <v>-100000</v>
      </c>
      <c r="S1416" s="378">
        <f>SUM(S1415:S1415)</f>
        <v>3300000</v>
      </c>
      <c r="T1416" s="378">
        <f>SUM(T1415:T1415)</f>
        <v>3300000</v>
      </c>
      <c r="U1416" s="378">
        <f>SUM(U1415:U1415)</f>
        <v>3300000</v>
      </c>
    </row>
    <row r="1420" spans="1:21" ht="12.75" customHeight="1" x14ac:dyDescent="0.2">
      <c r="C1420" s="41" t="s">
        <v>315</v>
      </c>
    </row>
    <row r="1421" spans="1:21" ht="12.75" customHeight="1" x14ac:dyDescent="0.2">
      <c r="C1421" s="51"/>
      <c r="D1421" s="53" t="s">
        <v>167</v>
      </c>
      <c r="E1421" s="496">
        <v>900000</v>
      </c>
      <c r="F1421" s="496">
        <f>F1416</f>
        <v>1843944</v>
      </c>
      <c r="G1421" s="496">
        <f>G1416</f>
        <v>1800000</v>
      </c>
      <c r="H1421" s="496">
        <f>H1416</f>
        <v>3300000</v>
      </c>
      <c r="I1421" s="497" t="e">
        <f>#REF!-G1421</f>
        <v>#REF!</v>
      </c>
      <c r="J1421" s="497">
        <f>H1421-G1421</f>
        <v>1500000</v>
      </c>
      <c r="K1421" s="496">
        <f>K1416</f>
        <v>3300000</v>
      </c>
      <c r="L1421" s="497">
        <f>K1421-H1421</f>
        <v>0</v>
      </c>
      <c r="M1421" s="496">
        <f>M1416</f>
        <v>3300000</v>
      </c>
      <c r="N1421" s="497">
        <f>M1421-H1421</f>
        <v>0</v>
      </c>
      <c r="O1421" s="496">
        <f>O1416</f>
        <v>3200000</v>
      </c>
      <c r="P1421" s="497">
        <f>O1421-H1421</f>
        <v>-100000</v>
      </c>
      <c r="Q1421" s="497"/>
      <c r="R1421" s="497"/>
      <c r="S1421" s="496">
        <f>S1416</f>
        <v>3300000</v>
      </c>
      <c r="T1421" s="496">
        <f>T1416</f>
        <v>3300000</v>
      </c>
      <c r="U1421" s="496">
        <f>U1416</f>
        <v>3300000</v>
      </c>
    </row>
    <row r="1422" spans="1:21" ht="12.75" customHeight="1" x14ac:dyDescent="0.2">
      <c r="B1422" s="5"/>
      <c r="C1422" s="51"/>
      <c r="D1422" s="48" t="s">
        <v>70</v>
      </c>
      <c r="E1422" s="378">
        <v>900000</v>
      </c>
      <c r="F1422" s="378">
        <f>SUM(F1421:F1421)</f>
        <v>1843944</v>
      </c>
      <c r="G1422" s="378">
        <f>SUM(G1421:G1421)</f>
        <v>1800000</v>
      </c>
      <c r="H1422" s="378">
        <f>SUM(H1421:H1421)</f>
        <v>3300000</v>
      </c>
      <c r="I1422" s="229" t="e">
        <f>#REF!-G1422</f>
        <v>#REF!</v>
      </c>
      <c r="J1422" s="229">
        <f>H1422-G1422</f>
        <v>1500000</v>
      </c>
      <c r="K1422" s="378">
        <f>SUM(K1421:K1421)</f>
        <v>3300000</v>
      </c>
      <c r="L1422" s="229">
        <f>K1422-H1422</f>
        <v>0</v>
      </c>
      <c r="M1422" s="378">
        <f>SUM(M1421:M1421)</f>
        <v>3300000</v>
      </c>
      <c r="N1422" s="229">
        <f>M1422-H1422</f>
        <v>0</v>
      </c>
      <c r="O1422" s="378">
        <f>SUM(O1421:O1421)</f>
        <v>3200000</v>
      </c>
      <c r="P1422" s="229">
        <f>O1422-H1422</f>
        <v>-100000</v>
      </c>
      <c r="S1422" s="378">
        <f>SUM(S1421:S1421)</f>
        <v>3300000</v>
      </c>
      <c r="T1422" s="378">
        <f>SUM(T1421:T1421)</f>
        <v>3300000</v>
      </c>
      <c r="U1422" s="378">
        <f>SUM(U1421:U1421)</f>
        <v>3300000</v>
      </c>
    </row>
    <row r="1423" spans="1:21" ht="12.75" customHeight="1" x14ac:dyDescent="0.2">
      <c r="B1423" s="5"/>
      <c r="C1423" s="51"/>
      <c r="E1423" s="378"/>
      <c r="F1423" s="378"/>
      <c r="G1423" s="378"/>
      <c r="H1423" s="378"/>
      <c r="I1423" s="530" t="e">
        <f>I1422/G1422</f>
        <v>#REF!</v>
      </c>
      <c r="J1423" s="536">
        <f>J1422/G1422</f>
        <v>0.83333333333333337</v>
      </c>
      <c r="K1423" s="378"/>
      <c r="L1423" s="530" t="e">
        <f>L1422/#REF!</f>
        <v>#REF!</v>
      </c>
      <c r="M1423" s="378"/>
      <c r="N1423" s="530" t="e">
        <f>N1422/I1422</f>
        <v>#REF!</v>
      </c>
      <c r="O1423" s="378"/>
      <c r="P1423" s="565">
        <f>P1422/H1422</f>
        <v>-3.0303030303030304E-2</v>
      </c>
      <c r="Q1423" s="530"/>
      <c r="R1423" s="530"/>
      <c r="S1423" s="378"/>
      <c r="T1423" s="378"/>
      <c r="U1423" s="378"/>
    </row>
    <row r="1424" spans="1:21" ht="39.950000000000003" customHeight="1" x14ac:dyDescent="0.2">
      <c r="B1424" s="5"/>
      <c r="C1424" s="51"/>
      <c r="E1424" s="378"/>
      <c r="F1424" s="378"/>
      <c r="G1424" s="378"/>
      <c r="H1424" s="378"/>
      <c r="K1424" s="378"/>
      <c r="M1424" s="378"/>
      <c r="O1424" s="378"/>
      <c r="S1424" s="378"/>
      <c r="T1424" s="378"/>
      <c r="U1424" s="378"/>
    </row>
    <row r="1425" spans="1:21" ht="12.75" customHeight="1" x14ac:dyDescent="0.2">
      <c r="B1425" s="5"/>
      <c r="C1425" s="51"/>
      <c r="D1425" s="391" t="s">
        <v>123</v>
      </c>
      <c r="E1425" s="507" t="s">
        <v>784</v>
      </c>
      <c r="F1425" s="507" t="s">
        <v>783</v>
      </c>
      <c r="G1425" s="507" t="s">
        <v>1035</v>
      </c>
      <c r="H1425" s="507" t="s">
        <v>1130</v>
      </c>
      <c r="I1425" s="389"/>
      <c r="J1425" s="389"/>
      <c r="K1425" s="544" t="s">
        <v>1220</v>
      </c>
      <c r="L1425" s="389"/>
      <c r="M1425" s="544" t="s">
        <v>1220</v>
      </c>
      <c r="N1425" s="389"/>
      <c r="O1425" s="544" t="s">
        <v>1220</v>
      </c>
      <c r="P1425" s="389"/>
      <c r="Q1425" s="389"/>
      <c r="R1425" s="389"/>
      <c r="S1425" s="506" t="s">
        <v>1130</v>
      </c>
      <c r="T1425" s="506" t="s">
        <v>1130</v>
      </c>
      <c r="U1425" s="506" t="s">
        <v>1130</v>
      </c>
    </row>
    <row r="1426" spans="1:21" ht="30.75" customHeight="1" x14ac:dyDescent="0.25">
      <c r="B1426" s="5"/>
      <c r="C1426" s="51"/>
      <c r="D1426" s="561" t="s">
        <v>577</v>
      </c>
      <c r="E1426" s="507" t="s">
        <v>412</v>
      </c>
      <c r="F1426" s="507" t="s">
        <v>412</v>
      </c>
      <c r="G1426" s="507" t="s">
        <v>412</v>
      </c>
      <c r="H1426" s="507" t="s">
        <v>412</v>
      </c>
      <c r="I1426" s="389"/>
      <c r="J1426" s="389"/>
      <c r="K1426" s="541" t="s">
        <v>472</v>
      </c>
      <c r="L1426" s="389"/>
      <c r="M1426" s="541" t="s">
        <v>472</v>
      </c>
      <c r="N1426" s="389"/>
      <c r="O1426" s="541" t="s">
        <v>1456</v>
      </c>
      <c r="P1426" s="389"/>
      <c r="Q1426" s="389"/>
      <c r="R1426" s="389"/>
      <c r="S1426" s="508" t="s">
        <v>412</v>
      </c>
      <c r="T1426" s="508" t="s">
        <v>412</v>
      </c>
      <c r="U1426" s="508" t="s">
        <v>412</v>
      </c>
    </row>
    <row r="1427" spans="1:21" ht="12.75" customHeight="1" x14ac:dyDescent="0.2">
      <c r="B1427" s="5"/>
      <c r="C1427" s="51"/>
      <c r="D1427" s="563" t="s">
        <v>324</v>
      </c>
      <c r="E1427" s="388">
        <v>0</v>
      </c>
      <c r="F1427" s="389">
        <v>0</v>
      </c>
      <c r="G1427" s="389">
        <v>0</v>
      </c>
      <c r="H1427" s="389">
        <v>0</v>
      </c>
      <c r="I1427" s="389"/>
      <c r="J1427" s="389"/>
      <c r="K1427" s="389">
        <v>0</v>
      </c>
      <c r="L1427" s="389"/>
      <c r="M1427" s="389">
        <v>0</v>
      </c>
      <c r="N1427" s="389"/>
      <c r="O1427" s="389">
        <v>0</v>
      </c>
      <c r="P1427" s="389"/>
      <c r="Q1427" s="389"/>
      <c r="R1427" s="389"/>
      <c r="S1427" s="393">
        <v>0</v>
      </c>
      <c r="T1427" s="393">
        <v>0</v>
      </c>
      <c r="U1427" s="393">
        <v>0</v>
      </c>
    </row>
    <row r="1428" spans="1:21" ht="12.75" customHeight="1" x14ac:dyDescent="0.2">
      <c r="B1428" s="5"/>
      <c r="C1428" s="51"/>
      <c r="D1428" s="563" t="s">
        <v>397</v>
      </c>
      <c r="E1428" s="388">
        <v>0</v>
      </c>
      <c r="F1428" s="389">
        <v>0</v>
      </c>
      <c r="G1428" s="389">
        <v>0</v>
      </c>
      <c r="H1428" s="389">
        <v>0</v>
      </c>
      <c r="I1428" s="389"/>
      <c r="J1428" s="389"/>
      <c r="K1428" s="389">
        <v>0</v>
      </c>
      <c r="L1428" s="389"/>
      <c r="M1428" s="389">
        <v>0</v>
      </c>
      <c r="N1428" s="389"/>
      <c r="O1428" s="389">
        <v>0</v>
      </c>
      <c r="P1428" s="389"/>
      <c r="Q1428" s="389"/>
      <c r="R1428" s="389"/>
      <c r="S1428" s="393">
        <v>0</v>
      </c>
      <c r="T1428" s="393">
        <v>0</v>
      </c>
      <c r="U1428" s="393">
        <v>0</v>
      </c>
    </row>
    <row r="1429" spans="1:21" ht="12.75" customHeight="1" x14ac:dyDescent="0.2">
      <c r="B1429" s="5"/>
      <c r="C1429" s="51"/>
      <c r="D1429" s="563" t="s">
        <v>478</v>
      </c>
      <c r="E1429" s="388">
        <v>0</v>
      </c>
      <c r="F1429" s="389">
        <v>0</v>
      </c>
      <c r="G1429" s="389">
        <v>0</v>
      </c>
      <c r="H1429" s="389">
        <v>0</v>
      </c>
      <c r="I1429" s="389"/>
      <c r="J1429" s="389"/>
      <c r="K1429" s="389">
        <v>0</v>
      </c>
      <c r="L1429" s="389"/>
      <c r="M1429" s="389">
        <v>0</v>
      </c>
      <c r="N1429" s="389"/>
      <c r="O1429" s="389">
        <v>0</v>
      </c>
      <c r="P1429" s="389"/>
      <c r="Q1429" s="389"/>
      <c r="R1429" s="389"/>
      <c r="S1429" s="393">
        <v>0</v>
      </c>
      <c r="T1429" s="393">
        <v>0</v>
      </c>
      <c r="U1429" s="393">
        <v>0</v>
      </c>
    </row>
    <row r="1430" spans="1:21" ht="12.75" customHeight="1" x14ac:dyDescent="0.2">
      <c r="B1430" s="5"/>
      <c r="C1430" s="51"/>
      <c r="D1430" s="391"/>
      <c r="E1430" s="388"/>
      <c r="F1430" s="388"/>
      <c r="G1430" s="388"/>
      <c r="H1430" s="388"/>
      <c r="I1430" s="389"/>
      <c r="J1430" s="389"/>
      <c r="K1430" s="388"/>
      <c r="L1430" s="389"/>
      <c r="M1430" s="388"/>
      <c r="N1430" s="389"/>
      <c r="O1430" s="388"/>
      <c r="P1430" s="389"/>
      <c r="Q1430" s="389"/>
      <c r="R1430" s="389"/>
      <c r="S1430" s="392"/>
      <c r="T1430" s="392"/>
      <c r="U1430" s="392"/>
    </row>
    <row r="1431" spans="1:21" ht="12.75" customHeight="1" x14ac:dyDescent="0.25">
      <c r="B1431" s="5"/>
      <c r="C1431" s="51"/>
      <c r="D1431" s="562" t="s">
        <v>625</v>
      </c>
      <c r="E1431" s="388"/>
      <c r="F1431" s="388"/>
      <c r="G1431" s="388"/>
      <c r="H1431" s="388"/>
      <c r="I1431" s="389"/>
      <c r="J1431" s="389"/>
      <c r="K1431" s="388"/>
      <c r="L1431" s="389"/>
      <c r="M1431" s="388"/>
      <c r="N1431" s="389"/>
      <c r="O1431" s="388"/>
      <c r="P1431" s="389"/>
      <c r="Q1431" s="389"/>
      <c r="R1431" s="389"/>
      <c r="S1431" s="392"/>
      <c r="T1431" s="392"/>
      <c r="U1431" s="392"/>
    </row>
    <row r="1432" spans="1:21" ht="60" customHeight="1" x14ac:dyDescent="0.2">
      <c r="B1432" s="5"/>
      <c r="C1432" s="51"/>
      <c r="D1432" s="638" t="s">
        <v>1528</v>
      </c>
      <c r="E1432" s="638"/>
      <c r="F1432" s="638"/>
      <c r="G1432" s="638"/>
      <c r="H1432" s="638"/>
      <c r="I1432" s="638"/>
      <c r="J1432" s="638"/>
      <c r="K1432" s="638"/>
      <c r="L1432" s="638"/>
      <c r="M1432" s="638"/>
      <c r="N1432" s="638"/>
      <c r="O1432" s="638"/>
      <c r="P1432" s="388"/>
      <c r="Q1432" s="388"/>
      <c r="R1432" s="388"/>
      <c r="S1432" s="5"/>
      <c r="T1432" s="5"/>
      <c r="U1432" s="5"/>
    </row>
    <row r="1433" spans="1:21" ht="12.75" customHeight="1" x14ac:dyDescent="0.2">
      <c r="B1433" s="5"/>
      <c r="C1433" s="51"/>
      <c r="D1433" s="556"/>
      <c r="E1433" s="228"/>
      <c r="F1433" s="228"/>
      <c r="G1433" s="228"/>
      <c r="H1433" s="228"/>
      <c r="K1433" s="228"/>
      <c r="M1433" s="228"/>
      <c r="O1433" s="228"/>
      <c r="S1433" s="228"/>
      <c r="T1433" s="228"/>
      <c r="U1433" s="228"/>
    </row>
    <row r="1434" spans="1:21" ht="12.75" customHeight="1" x14ac:dyDescent="0.2">
      <c r="B1434" s="5"/>
      <c r="C1434" s="51"/>
      <c r="D1434" s="59"/>
      <c r="E1434" s="228"/>
      <c r="F1434" s="228"/>
      <c r="G1434" s="228"/>
      <c r="H1434" s="228"/>
      <c r="K1434" s="228"/>
      <c r="M1434" s="228"/>
      <c r="O1434" s="228"/>
      <c r="S1434" s="228"/>
      <c r="T1434" s="228"/>
      <c r="U1434" s="228"/>
    </row>
    <row r="1435" spans="1:21" ht="12.75" customHeight="1" x14ac:dyDescent="0.2">
      <c r="B1435" s="5"/>
      <c r="C1435" s="51"/>
      <c r="E1435" s="228"/>
      <c r="F1435" s="228"/>
      <c r="G1435" s="228"/>
      <c r="H1435" s="228"/>
      <c r="K1435" s="228"/>
      <c r="M1435" s="228"/>
      <c r="O1435" s="228"/>
      <c r="S1435" s="228"/>
      <c r="T1435" s="228"/>
      <c r="U1435" s="228"/>
    </row>
    <row r="1436" spans="1:21" ht="19.149999999999999" customHeight="1" x14ac:dyDescent="0.25">
      <c r="B1436" s="5"/>
      <c r="C1436" s="77" t="s">
        <v>1071</v>
      </c>
      <c r="E1436" s="378"/>
      <c r="F1436" s="378"/>
      <c r="G1436" s="378"/>
      <c r="H1436" s="378"/>
      <c r="K1436" s="378"/>
      <c r="M1436" s="378"/>
      <c r="O1436" s="378"/>
      <c r="S1436" s="378"/>
      <c r="T1436" s="378"/>
      <c r="U1436" s="378"/>
    </row>
    <row r="1437" spans="1:21" ht="12.75" customHeight="1" x14ac:dyDescent="0.25">
      <c r="B1437" s="5"/>
      <c r="C1437" s="37"/>
      <c r="E1437" s="378"/>
      <c r="F1437" s="378"/>
      <c r="G1437" s="378"/>
      <c r="H1437" s="378"/>
      <c r="K1437" s="378"/>
      <c r="M1437" s="378"/>
      <c r="O1437" s="378"/>
      <c r="S1437" s="378"/>
      <c r="T1437" s="378"/>
      <c r="U1437" s="378"/>
    </row>
    <row r="1438" spans="1:21" ht="12.75" customHeight="1" x14ac:dyDescent="0.2">
      <c r="C1438" s="73" t="s">
        <v>48</v>
      </c>
      <c r="D1438" s="72"/>
      <c r="E1438" s="378"/>
      <c r="F1438" s="378"/>
      <c r="G1438" s="378"/>
      <c r="H1438" s="378"/>
      <c r="K1438" s="378"/>
      <c r="M1438" s="378"/>
      <c r="O1438" s="378"/>
      <c r="S1438" s="378"/>
      <c r="T1438" s="378"/>
      <c r="U1438" s="378"/>
    </row>
    <row r="1439" spans="1:21" ht="12.75" customHeight="1" x14ac:dyDescent="0.2">
      <c r="A1439" s="5">
        <v>14049300</v>
      </c>
      <c r="B1439" s="154">
        <v>600</v>
      </c>
      <c r="C1439" s="42">
        <v>56694</v>
      </c>
      <c r="D1439" s="45" t="s">
        <v>376</v>
      </c>
      <c r="E1439" s="496">
        <v>30145</v>
      </c>
      <c r="F1439" s="496">
        <v>30145</v>
      </c>
      <c r="G1439" s="496">
        <v>30145</v>
      </c>
      <c r="H1439" s="496">
        <v>30145</v>
      </c>
      <c r="I1439" s="497" t="e">
        <f>#REF!-G1439</f>
        <v>#REF!</v>
      </c>
      <c r="J1439" s="497">
        <f>H1439-G1439</f>
        <v>0</v>
      </c>
      <c r="K1439" s="496">
        <v>30145</v>
      </c>
      <c r="L1439" s="497">
        <f>K1439-H1439</f>
        <v>0</v>
      </c>
      <c r="M1439" s="496">
        <v>30145</v>
      </c>
      <c r="N1439" s="497">
        <f>M1439-H1439</f>
        <v>0</v>
      </c>
      <c r="O1439" s="496">
        <v>30145</v>
      </c>
      <c r="P1439" s="497">
        <f>O1439-H1439</f>
        <v>0</v>
      </c>
      <c r="Q1439" s="497"/>
      <c r="R1439" s="497"/>
      <c r="S1439" s="496">
        <v>30145</v>
      </c>
      <c r="T1439" s="496">
        <v>30145</v>
      </c>
      <c r="U1439" s="496">
        <v>30145</v>
      </c>
    </row>
    <row r="1440" spans="1:21" ht="12.75" customHeight="1" x14ac:dyDescent="0.2">
      <c r="C1440" s="42"/>
      <c r="D1440" s="43"/>
      <c r="E1440" s="378">
        <f t="shared" ref="E1440" si="443">E1439</f>
        <v>30145</v>
      </c>
      <c r="F1440" s="378">
        <f>F1439</f>
        <v>30145</v>
      </c>
      <c r="G1440" s="378">
        <f>G1439</f>
        <v>30145</v>
      </c>
      <c r="H1440" s="378">
        <f>H1439</f>
        <v>30145</v>
      </c>
      <c r="I1440" s="229" t="e">
        <f>#REF!-G1440</f>
        <v>#REF!</v>
      </c>
      <c r="J1440" s="229">
        <f>H1440-G1440</f>
        <v>0</v>
      </c>
      <c r="K1440" s="378">
        <f>K1439</f>
        <v>30145</v>
      </c>
      <c r="L1440" s="229">
        <f>K1440-H1440</f>
        <v>0</v>
      </c>
      <c r="M1440" s="378">
        <f>M1439</f>
        <v>30145</v>
      </c>
      <c r="N1440" s="229">
        <f>M1440-H1440</f>
        <v>0</v>
      </c>
      <c r="O1440" s="378">
        <f>O1439</f>
        <v>30145</v>
      </c>
      <c r="P1440" s="229">
        <f>O1440-H1440</f>
        <v>0</v>
      </c>
      <c r="S1440" s="378">
        <f>S1439</f>
        <v>30145</v>
      </c>
      <c r="T1440" s="378">
        <f>T1439</f>
        <v>30145</v>
      </c>
      <c r="U1440" s="378">
        <f>U1439</f>
        <v>30145</v>
      </c>
    </row>
    <row r="1441" spans="1:21" ht="12.75" customHeight="1" x14ac:dyDescent="0.2">
      <c r="C1441" s="42"/>
      <c r="D1441" s="43"/>
      <c r="E1441" s="378"/>
      <c r="F1441" s="378"/>
      <c r="G1441" s="378"/>
      <c r="H1441" s="378"/>
      <c r="K1441" s="378"/>
      <c r="M1441" s="378"/>
      <c r="O1441" s="378"/>
      <c r="S1441" s="378"/>
      <c r="T1441" s="378"/>
      <c r="U1441" s="378"/>
    </row>
    <row r="1442" spans="1:21" ht="12.75" customHeight="1" x14ac:dyDescent="0.2">
      <c r="C1442" s="81" t="s">
        <v>488</v>
      </c>
      <c r="D1442" s="62"/>
      <c r="E1442" s="378"/>
      <c r="F1442" s="378"/>
      <c r="G1442" s="378"/>
      <c r="H1442" s="378"/>
      <c r="K1442" s="378"/>
      <c r="M1442" s="378"/>
      <c r="O1442" s="378"/>
      <c r="S1442" s="378"/>
      <c r="T1442" s="378"/>
      <c r="U1442" s="378"/>
    </row>
    <row r="1443" spans="1:21" ht="12.75" customHeight="1" x14ac:dyDescent="0.2">
      <c r="A1443" s="5">
        <v>14049310</v>
      </c>
      <c r="B1443" s="154">
        <v>600</v>
      </c>
      <c r="C1443" s="42">
        <v>56640</v>
      </c>
      <c r="D1443" s="45" t="s">
        <v>489</v>
      </c>
      <c r="E1443" s="496">
        <v>15000</v>
      </c>
      <c r="F1443" s="496">
        <v>15000</v>
      </c>
      <c r="G1443" s="496">
        <v>15000</v>
      </c>
      <c r="H1443" s="496">
        <v>15000</v>
      </c>
      <c r="I1443" s="497" t="e">
        <f>#REF!-G1443</f>
        <v>#REF!</v>
      </c>
      <c r="J1443" s="497">
        <f>H1443-G1443</f>
        <v>0</v>
      </c>
      <c r="K1443" s="496">
        <v>15000</v>
      </c>
      <c r="L1443" s="497">
        <f>K1443-H1443</f>
        <v>0</v>
      </c>
      <c r="M1443" s="496">
        <v>15000</v>
      </c>
      <c r="N1443" s="497">
        <f>M1443-H1443</f>
        <v>0</v>
      </c>
      <c r="O1443" s="496">
        <v>15000</v>
      </c>
      <c r="P1443" s="497">
        <f>O1443-H1443</f>
        <v>0</v>
      </c>
      <c r="Q1443" s="497"/>
      <c r="R1443" s="497"/>
      <c r="S1443" s="496">
        <v>15000</v>
      </c>
      <c r="T1443" s="496">
        <v>15000</v>
      </c>
      <c r="U1443" s="496">
        <v>15000</v>
      </c>
    </row>
    <row r="1444" spans="1:21" ht="12.75" customHeight="1" x14ac:dyDescent="0.2">
      <c r="E1444" s="378">
        <f t="shared" ref="E1444" si="444">E1443</f>
        <v>15000</v>
      </c>
      <c r="F1444" s="378">
        <f>F1443</f>
        <v>15000</v>
      </c>
      <c r="G1444" s="378">
        <f>G1443</f>
        <v>15000</v>
      </c>
      <c r="H1444" s="378">
        <f>H1443</f>
        <v>15000</v>
      </c>
      <c r="I1444" s="229" t="e">
        <f>#REF!-G1444</f>
        <v>#REF!</v>
      </c>
      <c r="J1444" s="229">
        <f>H1444-G1444</f>
        <v>0</v>
      </c>
      <c r="K1444" s="378">
        <f>K1443</f>
        <v>15000</v>
      </c>
      <c r="L1444" s="229">
        <f>K1444-H1444</f>
        <v>0</v>
      </c>
      <c r="M1444" s="378">
        <f>M1443</f>
        <v>15000</v>
      </c>
      <c r="N1444" s="229">
        <f>M1444-H1444</f>
        <v>0</v>
      </c>
      <c r="O1444" s="378">
        <f>O1443</f>
        <v>15000</v>
      </c>
      <c r="P1444" s="229">
        <f>O1444-H1444</f>
        <v>0</v>
      </c>
      <c r="S1444" s="378">
        <f>S1443</f>
        <v>15000</v>
      </c>
      <c r="T1444" s="378">
        <f>T1443</f>
        <v>15000</v>
      </c>
      <c r="U1444" s="378">
        <f>U1443</f>
        <v>15000</v>
      </c>
    </row>
    <row r="1445" spans="1:21" ht="12.75" customHeight="1" x14ac:dyDescent="0.2">
      <c r="E1445" s="378"/>
      <c r="F1445" s="378"/>
      <c r="G1445" s="378"/>
      <c r="H1445" s="378"/>
      <c r="K1445" s="378"/>
      <c r="M1445" s="378"/>
      <c r="O1445" s="378"/>
      <c r="S1445" s="378"/>
      <c r="T1445" s="378"/>
      <c r="U1445" s="378"/>
    </row>
    <row r="1446" spans="1:21" ht="12.75" customHeight="1" x14ac:dyDescent="0.2">
      <c r="C1446" s="73" t="s">
        <v>409</v>
      </c>
      <c r="E1446" s="378"/>
      <c r="F1446" s="378"/>
      <c r="G1446" s="378"/>
      <c r="H1446" s="378"/>
      <c r="K1446" s="378"/>
      <c r="M1446" s="378"/>
      <c r="O1446" s="378"/>
      <c r="S1446" s="378"/>
      <c r="T1446" s="378"/>
      <c r="U1446" s="378"/>
    </row>
    <row r="1447" spans="1:21" ht="12.75" customHeight="1" x14ac:dyDescent="0.2">
      <c r="A1447" s="5">
        <v>14049320</v>
      </c>
      <c r="B1447" s="154">
        <v>600</v>
      </c>
      <c r="C1447" s="42">
        <v>56694</v>
      </c>
      <c r="D1447" s="45" t="s">
        <v>376</v>
      </c>
      <c r="E1447" s="496">
        <v>140000</v>
      </c>
      <c r="F1447" s="496">
        <v>140000</v>
      </c>
      <c r="G1447" s="496">
        <v>200000</v>
      </c>
      <c r="H1447" s="496">
        <v>200000</v>
      </c>
      <c r="I1447" s="497" t="e">
        <f>#REF!-G1447</f>
        <v>#REF!</v>
      </c>
      <c r="J1447" s="497">
        <f>H1447-G1447</f>
        <v>0</v>
      </c>
      <c r="K1447" s="496">
        <v>200000</v>
      </c>
      <c r="L1447" s="497">
        <f>K1447-H1447</f>
        <v>0</v>
      </c>
      <c r="M1447" s="496">
        <v>200000</v>
      </c>
      <c r="N1447" s="497">
        <f>M1447-H1447</f>
        <v>0</v>
      </c>
      <c r="O1447" s="496">
        <v>140000</v>
      </c>
      <c r="P1447" s="497">
        <f>O1447-H1447</f>
        <v>-60000</v>
      </c>
      <c r="Q1447" s="497"/>
      <c r="R1447" s="497"/>
      <c r="S1447" s="496">
        <v>200000</v>
      </c>
      <c r="T1447" s="496">
        <v>200000</v>
      </c>
      <c r="U1447" s="496">
        <v>200000</v>
      </c>
    </row>
    <row r="1448" spans="1:21" ht="12.75" customHeight="1" x14ac:dyDescent="0.2">
      <c r="C1448" s="42"/>
      <c r="D1448" s="43"/>
      <c r="E1448" s="378">
        <f t="shared" ref="E1448" si="445">E1447</f>
        <v>140000</v>
      </c>
      <c r="F1448" s="378">
        <f>F1447</f>
        <v>140000</v>
      </c>
      <c r="G1448" s="378">
        <f>G1447</f>
        <v>200000</v>
      </c>
      <c r="H1448" s="378">
        <f>H1447</f>
        <v>200000</v>
      </c>
      <c r="I1448" s="229" t="e">
        <f>#REF!-G1448</f>
        <v>#REF!</v>
      </c>
      <c r="J1448" s="229">
        <f>H1448-G1448</f>
        <v>0</v>
      </c>
      <c r="K1448" s="378">
        <f>K1447</f>
        <v>200000</v>
      </c>
      <c r="L1448" s="229">
        <f>K1448-H1448</f>
        <v>0</v>
      </c>
      <c r="M1448" s="378">
        <f>M1447</f>
        <v>200000</v>
      </c>
      <c r="N1448" s="229">
        <f>M1448-H1448</f>
        <v>0</v>
      </c>
      <c r="O1448" s="378">
        <f>O1447</f>
        <v>140000</v>
      </c>
      <c r="P1448" s="229">
        <f>O1448-H1448</f>
        <v>-60000</v>
      </c>
      <c r="S1448" s="378">
        <f>S1447</f>
        <v>200000</v>
      </c>
      <c r="T1448" s="378">
        <f>T1447</f>
        <v>200000</v>
      </c>
      <c r="U1448" s="378">
        <f>U1447</f>
        <v>200000</v>
      </c>
    </row>
    <row r="1449" spans="1:21" ht="12.75" customHeight="1" x14ac:dyDescent="0.2">
      <c r="C1449" s="42"/>
      <c r="D1449" s="43"/>
      <c r="E1449" s="378"/>
      <c r="F1449" s="378"/>
      <c r="G1449" s="378"/>
      <c r="H1449" s="378"/>
      <c r="K1449" s="378"/>
      <c r="M1449" s="378"/>
      <c r="O1449" s="378"/>
      <c r="S1449" s="378"/>
      <c r="T1449" s="378"/>
      <c r="U1449" s="378"/>
    </row>
    <row r="1450" spans="1:21" ht="12.75" customHeight="1" x14ac:dyDescent="0.2">
      <c r="C1450" s="73" t="s">
        <v>459</v>
      </c>
      <c r="E1450" s="378"/>
      <c r="F1450" s="378"/>
      <c r="G1450" s="378"/>
      <c r="H1450" s="378"/>
      <c r="K1450" s="378"/>
      <c r="M1450" s="378"/>
      <c r="O1450" s="378"/>
      <c r="S1450" s="378"/>
      <c r="T1450" s="378"/>
      <c r="U1450" s="378"/>
    </row>
    <row r="1451" spans="1:21" ht="12.75" customHeight="1" x14ac:dyDescent="0.2">
      <c r="A1451" s="5">
        <v>14049330</v>
      </c>
      <c r="B1451" s="154">
        <v>600</v>
      </c>
      <c r="C1451" s="42">
        <v>56694</v>
      </c>
      <c r="D1451" s="45" t="s">
        <v>376</v>
      </c>
      <c r="E1451" s="496">
        <v>3150</v>
      </c>
      <c r="F1451" s="496">
        <v>3150</v>
      </c>
      <c r="G1451" s="496">
        <v>3150</v>
      </c>
      <c r="H1451" s="496">
        <v>3150</v>
      </c>
      <c r="I1451" s="497" t="e">
        <f>#REF!-G1451</f>
        <v>#REF!</v>
      </c>
      <c r="J1451" s="497">
        <f>H1451-G1451</f>
        <v>0</v>
      </c>
      <c r="K1451" s="496">
        <v>3150</v>
      </c>
      <c r="L1451" s="497">
        <f>K1451-H1451</f>
        <v>0</v>
      </c>
      <c r="M1451" s="496">
        <v>3150</v>
      </c>
      <c r="N1451" s="497">
        <f>M1451-H1451</f>
        <v>0</v>
      </c>
      <c r="O1451" s="496">
        <v>3150</v>
      </c>
      <c r="P1451" s="497">
        <f>O1451-H1451</f>
        <v>0</v>
      </c>
      <c r="Q1451" s="497"/>
      <c r="R1451" s="497"/>
      <c r="S1451" s="496">
        <v>3150</v>
      </c>
      <c r="T1451" s="496">
        <v>3150</v>
      </c>
      <c r="U1451" s="496">
        <v>3150</v>
      </c>
    </row>
    <row r="1452" spans="1:21" ht="12.75" customHeight="1" x14ac:dyDescent="0.2">
      <c r="C1452" s="42"/>
      <c r="D1452" s="43"/>
      <c r="E1452" s="378">
        <f t="shared" ref="E1452" si="446">E1451</f>
        <v>3150</v>
      </c>
      <c r="F1452" s="378">
        <f>F1451</f>
        <v>3150</v>
      </c>
      <c r="G1452" s="378">
        <f>G1451</f>
        <v>3150</v>
      </c>
      <c r="H1452" s="378">
        <f>H1451</f>
        <v>3150</v>
      </c>
      <c r="I1452" s="229" t="e">
        <f>#REF!-G1452</f>
        <v>#REF!</v>
      </c>
      <c r="J1452" s="229">
        <f>H1452-G1452</f>
        <v>0</v>
      </c>
      <c r="K1452" s="378">
        <f>K1451</f>
        <v>3150</v>
      </c>
      <c r="L1452" s="229">
        <f>K1452-H1452</f>
        <v>0</v>
      </c>
      <c r="M1452" s="378">
        <f>M1451</f>
        <v>3150</v>
      </c>
      <c r="N1452" s="229">
        <f>M1452-H1452</f>
        <v>0</v>
      </c>
      <c r="O1452" s="378">
        <f>O1451</f>
        <v>3150</v>
      </c>
      <c r="P1452" s="229">
        <f>O1452-H1452</f>
        <v>0</v>
      </c>
      <c r="S1452" s="378">
        <f>S1451</f>
        <v>3150</v>
      </c>
      <c r="T1452" s="378">
        <f>T1451</f>
        <v>3150</v>
      </c>
      <c r="U1452" s="378">
        <f>U1451</f>
        <v>3150</v>
      </c>
    </row>
    <row r="1453" spans="1:21" ht="12.75" customHeight="1" x14ac:dyDescent="0.2">
      <c r="C1453" s="73" t="s">
        <v>1311</v>
      </c>
      <c r="E1453" s="378"/>
      <c r="F1453" s="378"/>
      <c r="G1453" s="378"/>
      <c r="H1453" s="378"/>
      <c r="K1453" s="378"/>
      <c r="M1453" s="378"/>
      <c r="O1453" s="378"/>
      <c r="S1453" s="378"/>
      <c r="T1453" s="378"/>
      <c r="U1453" s="378"/>
    </row>
    <row r="1454" spans="1:21" ht="12.75" customHeight="1" x14ac:dyDescent="0.2">
      <c r="A1454" s="5">
        <v>14049340</v>
      </c>
      <c r="B1454" s="154">
        <v>600</v>
      </c>
      <c r="C1454" s="42">
        <v>56694</v>
      </c>
      <c r="D1454" s="45" t="s">
        <v>376</v>
      </c>
      <c r="E1454" s="496">
        <v>0</v>
      </c>
      <c r="F1454" s="496">
        <v>0</v>
      </c>
      <c r="G1454" s="496">
        <v>0</v>
      </c>
      <c r="H1454" s="496">
        <v>120000</v>
      </c>
      <c r="I1454" s="497" t="e">
        <f>#REF!-G1454</f>
        <v>#REF!</v>
      </c>
      <c r="J1454" s="497">
        <f>H1454-G1454</f>
        <v>120000</v>
      </c>
      <c r="K1454" s="496">
        <v>0</v>
      </c>
      <c r="L1454" s="497">
        <f>K1454-H1454</f>
        <v>-120000</v>
      </c>
      <c r="M1454" s="496">
        <v>0</v>
      </c>
      <c r="N1454" s="497">
        <f>M1454-H1454</f>
        <v>-120000</v>
      </c>
      <c r="O1454" s="496">
        <v>0</v>
      </c>
      <c r="P1454" s="497">
        <f>O1454-H1454</f>
        <v>-120000</v>
      </c>
      <c r="Q1454" s="497"/>
      <c r="R1454" s="497"/>
      <c r="S1454" s="496">
        <v>120000</v>
      </c>
      <c r="T1454" s="496">
        <v>120000</v>
      </c>
      <c r="U1454" s="496">
        <v>120000</v>
      </c>
    </row>
    <row r="1455" spans="1:21" ht="12.75" customHeight="1" x14ac:dyDescent="0.2">
      <c r="C1455" s="42"/>
      <c r="D1455" s="43"/>
      <c r="E1455" s="378">
        <v>0</v>
      </c>
      <c r="F1455" s="378">
        <f>F1454</f>
        <v>0</v>
      </c>
      <c r="G1455" s="378">
        <f>G1454</f>
        <v>0</v>
      </c>
      <c r="H1455" s="378">
        <f t="shared" ref="H1455:U1455" si="447">H1454</f>
        <v>120000</v>
      </c>
      <c r="I1455" s="378" t="e">
        <f t="shared" si="447"/>
        <v>#REF!</v>
      </c>
      <c r="J1455" s="378">
        <f t="shared" si="447"/>
        <v>120000</v>
      </c>
      <c r="K1455" s="378">
        <f t="shared" ref="K1455:P1455" si="448">K1454</f>
        <v>0</v>
      </c>
      <c r="L1455" s="378">
        <f t="shared" si="448"/>
        <v>-120000</v>
      </c>
      <c r="M1455" s="378">
        <f t="shared" si="448"/>
        <v>0</v>
      </c>
      <c r="N1455" s="378">
        <f t="shared" si="448"/>
        <v>-120000</v>
      </c>
      <c r="O1455" s="378">
        <f t="shared" si="448"/>
        <v>0</v>
      </c>
      <c r="P1455" s="378">
        <f t="shared" si="448"/>
        <v>-120000</v>
      </c>
      <c r="Q1455" s="378"/>
      <c r="R1455" s="378"/>
      <c r="S1455" s="378">
        <f t="shared" si="447"/>
        <v>120000</v>
      </c>
      <c r="T1455" s="378">
        <f t="shared" si="447"/>
        <v>120000</v>
      </c>
      <c r="U1455" s="378">
        <f t="shared" si="447"/>
        <v>120000</v>
      </c>
    </row>
    <row r="1456" spans="1:21" ht="12.75" customHeight="1" x14ac:dyDescent="0.2">
      <c r="C1456" s="42"/>
      <c r="D1456" s="43"/>
      <c r="E1456" s="378"/>
      <c r="F1456" s="378"/>
      <c r="G1456" s="378"/>
      <c r="H1456" s="378"/>
      <c r="K1456" s="378"/>
      <c r="M1456" s="378"/>
      <c r="O1456" s="378"/>
      <c r="S1456" s="378"/>
      <c r="T1456" s="378"/>
      <c r="U1456" s="378"/>
    </row>
    <row r="1457" spans="1:21" ht="12.75" customHeight="1" x14ac:dyDescent="0.2">
      <c r="C1457" s="42"/>
      <c r="D1457" s="43"/>
      <c r="E1457" s="378"/>
      <c r="F1457" s="378"/>
      <c r="G1457" s="378"/>
      <c r="H1457" s="378"/>
      <c r="K1457" s="378"/>
      <c r="M1457" s="378"/>
      <c r="O1457" s="378"/>
      <c r="S1457" s="378"/>
      <c r="T1457" s="378"/>
      <c r="U1457" s="378"/>
    </row>
    <row r="1458" spans="1:21" ht="12.75" customHeight="1" x14ac:dyDescent="0.2">
      <c r="C1458" s="73" t="s">
        <v>245</v>
      </c>
      <c r="E1458" s="378"/>
      <c r="F1458" s="378"/>
      <c r="G1458" s="378"/>
      <c r="H1458" s="378"/>
      <c r="K1458" s="378"/>
      <c r="M1458" s="378"/>
      <c r="O1458" s="378"/>
      <c r="S1458" s="378"/>
      <c r="T1458" s="378"/>
      <c r="U1458" s="378"/>
    </row>
    <row r="1459" spans="1:21" ht="12.75" customHeight="1" x14ac:dyDescent="0.2">
      <c r="A1459" s="5">
        <v>14049350</v>
      </c>
      <c r="B1459" s="154">
        <v>600</v>
      </c>
      <c r="C1459" s="42">
        <v>56694</v>
      </c>
      <c r="D1459" s="45" t="s">
        <v>376</v>
      </c>
      <c r="E1459" s="496">
        <v>249000</v>
      </c>
      <c r="F1459" s="496">
        <v>249000</v>
      </c>
      <c r="G1459" s="496">
        <v>200000</v>
      </c>
      <c r="H1459" s="496">
        <v>200000</v>
      </c>
      <c r="I1459" s="497" t="e">
        <f>#REF!-G1459</f>
        <v>#REF!</v>
      </c>
      <c r="J1459" s="497">
        <f>H1459-G1459</f>
        <v>0</v>
      </c>
      <c r="K1459" s="496">
        <v>200000</v>
      </c>
      <c r="L1459" s="497">
        <f>K1459-H1459</f>
        <v>0</v>
      </c>
      <c r="M1459" s="496">
        <v>200000</v>
      </c>
      <c r="N1459" s="497">
        <f>M1459-H1459</f>
        <v>0</v>
      </c>
      <c r="O1459" s="496">
        <v>200000</v>
      </c>
      <c r="P1459" s="497">
        <f>O1459-H1459</f>
        <v>0</v>
      </c>
      <c r="Q1459" s="497"/>
      <c r="R1459" s="497"/>
      <c r="S1459" s="496">
        <v>200000</v>
      </c>
      <c r="T1459" s="496">
        <v>200000</v>
      </c>
      <c r="U1459" s="496">
        <v>200000</v>
      </c>
    </row>
    <row r="1460" spans="1:21" ht="12.75" customHeight="1" x14ac:dyDescent="0.2">
      <c r="C1460" s="42"/>
      <c r="D1460" s="43"/>
      <c r="E1460" s="378">
        <f t="shared" ref="E1460" si="449">SUM(E1459)</f>
        <v>249000</v>
      </c>
      <c r="F1460" s="378">
        <f>SUM(F1459)</f>
        <v>249000</v>
      </c>
      <c r="G1460" s="378">
        <f>SUM(G1459)</f>
        <v>200000</v>
      </c>
      <c r="H1460" s="378">
        <f>SUM(H1459)</f>
        <v>200000</v>
      </c>
      <c r="I1460" s="229" t="e">
        <f>#REF!-G1460</f>
        <v>#REF!</v>
      </c>
      <c r="J1460" s="229">
        <f>H1460-G1460</f>
        <v>0</v>
      </c>
      <c r="K1460" s="378">
        <f>SUM(K1459)</f>
        <v>200000</v>
      </c>
      <c r="L1460" s="229">
        <f>K1460-H1460</f>
        <v>0</v>
      </c>
      <c r="M1460" s="378">
        <f>SUM(M1459)</f>
        <v>200000</v>
      </c>
      <c r="N1460" s="229">
        <f>M1460-H1460</f>
        <v>0</v>
      </c>
      <c r="O1460" s="378">
        <f>SUM(O1459)</f>
        <v>200000</v>
      </c>
      <c r="P1460" s="229">
        <f>O1460-H1460</f>
        <v>0</v>
      </c>
      <c r="S1460" s="378">
        <f>SUM(S1459)</f>
        <v>200000</v>
      </c>
      <c r="T1460" s="378">
        <f>SUM(T1459)</f>
        <v>200000</v>
      </c>
      <c r="U1460" s="378">
        <f>SUM(U1459)</f>
        <v>200000</v>
      </c>
    </row>
    <row r="1461" spans="1:21" ht="12.75" customHeight="1" x14ac:dyDescent="0.2">
      <c r="C1461" s="42"/>
      <c r="D1461" s="43"/>
      <c r="E1461" s="378"/>
      <c r="F1461" s="378"/>
      <c r="G1461" s="378"/>
      <c r="H1461" s="378"/>
      <c r="K1461" s="378"/>
      <c r="M1461" s="378"/>
      <c r="O1461" s="378"/>
      <c r="S1461" s="378"/>
      <c r="T1461" s="378"/>
      <c r="U1461" s="378"/>
    </row>
    <row r="1462" spans="1:21" ht="12.75" customHeight="1" x14ac:dyDescent="0.2">
      <c r="C1462" s="81" t="s">
        <v>273</v>
      </c>
      <c r="E1462" s="378"/>
      <c r="F1462" s="378"/>
      <c r="G1462" s="378"/>
      <c r="H1462" s="378"/>
      <c r="K1462" s="378"/>
      <c r="M1462" s="378"/>
      <c r="O1462" s="378"/>
      <c r="S1462" s="378"/>
      <c r="T1462" s="378"/>
      <c r="U1462" s="378"/>
    </row>
    <row r="1463" spans="1:21" ht="12.75" customHeight="1" x14ac:dyDescent="0.2">
      <c r="A1463" s="5">
        <v>14049360</v>
      </c>
      <c r="B1463" s="154">
        <v>600</v>
      </c>
      <c r="C1463" s="42">
        <v>56694</v>
      </c>
      <c r="D1463" s="45" t="s">
        <v>376</v>
      </c>
      <c r="E1463" s="496">
        <v>100000</v>
      </c>
      <c r="F1463" s="496">
        <v>100000</v>
      </c>
      <c r="G1463" s="496">
        <v>100000</v>
      </c>
      <c r="H1463" s="496">
        <v>100000</v>
      </c>
      <c r="I1463" s="497" t="e">
        <f>#REF!-G1463</f>
        <v>#REF!</v>
      </c>
      <c r="J1463" s="497">
        <f>H1463-G1463</f>
        <v>0</v>
      </c>
      <c r="K1463" s="496">
        <v>100000</v>
      </c>
      <c r="L1463" s="497">
        <f>K1463-H1463</f>
        <v>0</v>
      </c>
      <c r="M1463" s="496">
        <v>100000</v>
      </c>
      <c r="N1463" s="497">
        <f>M1463-H1463</f>
        <v>0</v>
      </c>
      <c r="O1463" s="496">
        <v>100000</v>
      </c>
      <c r="P1463" s="497">
        <f>O1463-H1463</f>
        <v>0</v>
      </c>
      <c r="Q1463" s="497"/>
      <c r="R1463" s="497"/>
      <c r="S1463" s="496">
        <v>100000</v>
      </c>
      <c r="T1463" s="496">
        <v>100000</v>
      </c>
      <c r="U1463" s="496">
        <v>100000</v>
      </c>
    </row>
    <row r="1464" spans="1:21" ht="12.75" customHeight="1" x14ac:dyDescent="0.2">
      <c r="C1464" s="88"/>
      <c r="E1464" s="378">
        <f t="shared" ref="E1464" si="450">E1463</f>
        <v>100000</v>
      </c>
      <c r="F1464" s="378">
        <f>F1463</f>
        <v>100000</v>
      </c>
      <c r="G1464" s="378">
        <f>G1463</f>
        <v>100000</v>
      </c>
      <c r="H1464" s="378">
        <f>H1463</f>
        <v>100000</v>
      </c>
      <c r="I1464" s="229" t="e">
        <f>#REF!-G1464</f>
        <v>#REF!</v>
      </c>
      <c r="J1464" s="229">
        <f>H1464-G1464</f>
        <v>0</v>
      </c>
      <c r="K1464" s="378">
        <f>K1463</f>
        <v>100000</v>
      </c>
      <c r="L1464" s="229">
        <f>K1464-H1464</f>
        <v>0</v>
      </c>
      <c r="M1464" s="378">
        <f>M1463</f>
        <v>100000</v>
      </c>
      <c r="N1464" s="229">
        <f>M1464-H1464</f>
        <v>0</v>
      </c>
      <c r="O1464" s="378">
        <f>O1463</f>
        <v>100000</v>
      </c>
      <c r="P1464" s="229">
        <f>O1464-H1464</f>
        <v>0</v>
      </c>
      <c r="S1464" s="378">
        <f>S1463</f>
        <v>100000</v>
      </c>
      <c r="T1464" s="378">
        <f>T1463</f>
        <v>100000</v>
      </c>
      <c r="U1464" s="378">
        <f>U1463</f>
        <v>100000</v>
      </c>
    </row>
    <row r="1465" spans="1:21" ht="12.75" customHeight="1" x14ac:dyDescent="0.2">
      <c r="C1465" s="102" t="s">
        <v>1469</v>
      </c>
      <c r="E1465" s="378"/>
      <c r="F1465" s="378"/>
      <c r="G1465" s="378"/>
      <c r="H1465" s="378"/>
      <c r="K1465" s="378"/>
      <c r="M1465" s="378"/>
      <c r="O1465" s="378"/>
      <c r="S1465" s="378"/>
      <c r="T1465" s="378"/>
      <c r="U1465" s="378"/>
    </row>
    <row r="1466" spans="1:21" ht="12.75" customHeight="1" x14ac:dyDescent="0.2">
      <c r="A1466" s="5">
        <v>14049370</v>
      </c>
      <c r="B1466" s="555">
        <v>600</v>
      </c>
      <c r="C1466" s="42">
        <v>56694</v>
      </c>
      <c r="D1466" s="45" t="s">
        <v>376</v>
      </c>
      <c r="E1466" s="496">
        <v>0</v>
      </c>
      <c r="F1466" s="496">
        <v>0</v>
      </c>
      <c r="G1466" s="496">
        <v>0</v>
      </c>
      <c r="H1466" s="496">
        <v>75000</v>
      </c>
      <c r="I1466" s="497" t="e">
        <f>#REF!-G1466</f>
        <v>#REF!</v>
      </c>
      <c r="J1466" s="497">
        <f>H1466-G1466</f>
        <v>75000</v>
      </c>
      <c r="K1466" s="496">
        <v>75000</v>
      </c>
      <c r="L1466" s="497">
        <f>K1466-H1466</f>
        <v>0</v>
      </c>
      <c r="M1466" s="496">
        <v>75000</v>
      </c>
      <c r="N1466" s="497">
        <f>M1466-H1466</f>
        <v>0</v>
      </c>
      <c r="O1466" s="496">
        <v>75000</v>
      </c>
      <c r="P1466" s="497">
        <f>O1466-H1466</f>
        <v>0</v>
      </c>
      <c r="Q1466" s="497"/>
      <c r="R1466" s="497"/>
      <c r="S1466" s="496">
        <v>75000</v>
      </c>
      <c r="T1466" s="496">
        <v>75000</v>
      </c>
      <c r="U1466" s="496">
        <v>75000</v>
      </c>
    </row>
    <row r="1467" spans="1:21" ht="12.75" customHeight="1" x14ac:dyDescent="0.2">
      <c r="C1467" s="88"/>
      <c r="E1467" s="378">
        <f t="shared" ref="E1467" si="451">E1466</f>
        <v>0</v>
      </c>
      <c r="F1467" s="378">
        <f>F1466</f>
        <v>0</v>
      </c>
      <c r="G1467" s="378">
        <f>G1466</f>
        <v>0</v>
      </c>
      <c r="H1467" s="378">
        <f>H1466</f>
        <v>75000</v>
      </c>
      <c r="I1467" s="229" t="e">
        <f>#REF!-G1467</f>
        <v>#REF!</v>
      </c>
      <c r="J1467" s="229">
        <f>H1467-G1467</f>
        <v>75000</v>
      </c>
      <c r="K1467" s="378">
        <f>K1466</f>
        <v>75000</v>
      </c>
      <c r="L1467" s="229">
        <f>K1467-H1467</f>
        <v>0</v>
      </c>
      <c r="M1467" s="378">
        <f>M1466</f>
        <v>75000</v>
      </c>
      <c r="N1467" s="229">
        <f>M1467-H1467</f>
        <v>0</v>
      </c>
      <c r="O1467" s="378">
        <f>O1466</f>
        <v>75000</v>
      </c>
      <c r="P1467" s="229">
        <f>O1467-H1467</f>
        <v>0</v>
      </c>
      <c r="S1467" s="378">
        <f>S1466</f>
        <v>75000</v>
      </c>
      <c r="T1467" s="378">
        <f>T1466</f>
        <v>75000</v>
      </c>
      <c r="U1467" s="378">
        <f>U1466</f>
        <v>75000</v>
      </c>
    </row>
    <row r="1468" spans="1:21" ht="12.75" customHeight="1" x14ac:dyDescent="0.2">
      <c r="C1468" s="88"/>
      <c r="E1468" s="378"/>
      <c r="F1468" s="378"/>
      <c r="G1468" s="378"/>
      <c r="H1468" s="378"/>
      <c r="K1468" s="378"/>
      <c r="M1468" s="378"/>
      <c r="O1468" s="378"/>
      <c r="S1468" s="378"/>
      <c r="T1468" s="378"/>
      <c r="U1468" s="378"/>
    </row>
    <row r="1469" spans="1:21" ht="12.75" customHeight="1" x14ac:dyDescent="0.2">
      <c r="C1469" s="88" t="s">
        <v>1050</v>
      </c>
      <c r="E1469" s="378"/>
      <c r="F1469" s="378"/>
      <c r="G1469" s="378"/>
      <c r="H1469" s="378"/>
      <c r="K1469" s="378"/>
      <c r="M1469" s="378"/>
      <c r="O1469" s="378"/>
      <c r="S1469" s="378"/>
      <c r="T1469" s="378"/>
      <c r="U1469" s="378"/>
    </row>
    <row r="1470" spans="1:21" ht="12.75" customHeight="1" x14ac:dyDescent="0.2">
      <c r="A1470" s="5">
        <v>14049380</v>
      </c>
      <c r="B1470" s="154">
        <v>600</v>
      </c>
      <c r="C1470" s="42">
        <v>56655</v>
      </c>
      <c r="D1470" s="45" t="s">
        <v>376</v>
      </c>
      <c r="E1470" s="496">
        <v>0</v>
      </c>
      <c r="F1470" s="496">
        <v>0</v>
      </c>
      <c r="G1470" s="496">
        <v>100000</v>
      </c>
      <c r="H1470" s="496">
        <v>92000</v>
      </c>
      <c r="I1470" s="497" t="e">
        <f>#REF!-G1470</f>
        <v>#REF!</v>
      </c>
      <c r="J1470" s="497">
        <f>H1470-G1470</f>
        <v>-8000</v>
      </c>
      <c r="K1470" s="496">
        <v>92000</v>
      </c>
      <c r="L1470" s="497">
        <f>K1470-H1470</f>
        <v>0</v>
      </c>
      <c r="M1470" s="496">
        <v>92000</v>
      </c>
      <c r="N1470" s="497">
        <f>M1470-H1470</f>
        <v>0</v>
      </c>
      <c r="O1470" s="496">
        <v>92000</v>
      </c>
      <c r="P1470" s="497">
        <f>O1470-H1470</f>
        <v>0</v>
      </c>
      <c r="Q1470" s="497"/>
      <c r="R1470" s="497"/>
      <c r="S1470" s="496">
        <v>92000</v>
      </c>
      <c r="T1470" s="496">
        <v>92000</v>
      </c>
      <c r="U1470" s="496">
        <v>92000</v>
      </c>
    </row>
    <row r="1471" spans="1:21" ht="12.75" customHeight="1" x14ac:dyDescent="0.2">
      <c r="C1471" s="42"/>
      <c r="D1471" s="43"/>
      <c r="E1471" s="378">
        <f t="shared" ref="E1471" si="452">E1470</f>
        <v>0</v>
      </c>
      <c r="F1471" s="378">
        <f>F1470</f>
        <v>0</v>
      </c>
      <c r="G1471" s="378">
        <f>G1470</f>
        <v>100000</v>
      </c>
      <c r="H1471" s="378">
        <f>H1470</f>
        <v>92000</v>
      </c>
      <c r="I1471" s="229" t="e">
        <f>#REF!-G1471</f>
        <v>#REF!</v>
      </c>
      <c r="J1471" s="229">
        <f>H1471-G1471</f>
        <v>-8000</v>
      </c>
      <c r="K1471" s="378">
        <f>K1470</f>
        <v>92000</v>
      </c>
      <c r="L1471" s="229">
        <f>K1471-H1471</f>
        <v>0</v>
      </c>
      <c r="M1471" s="378">
        <f>M1470</f>
        <v>92000</v>
      </c>
      <c r="N1471" s="229">
        <f>M1471-H1471</f>
        <v>0</v>
      </c>
      <c r="O1471" s="378">
        <f>O1470</f>
        <v>92000</v>
      </c>
      <c r="P1471" s="229">
        <f>O1471-H1471</f>
        <v>0</v>
      </c>
      <c r="S1471" s="378">
        <f>S1470</f>
        <v>92000</v>
      </c>
      <c r="T1471" s="378">
        <f>T1470</f>
        <v>92000</v>
      </c>
      <c r="U1471" s="378">
        <f>U1470</f>
        <v>92000</v>
      </c>
    </row>
    <row r="1472" spans="1:21" ht="12.75" customHeight="1" x14ac:dyDescent="0.25">
      <c r="C1472" s="77" t="s">
        <v>1071</v>
      </c>
      <c r="D1472" s="43"/>
      <c r="E1472" s="378"/>
      <c r="F1472" s="378"/>
      <c r="G1472" s="378"/>
      <c r="H1472" s="378"/>
      <c r="K1472" s="378"/>
      <c r="M1472" s="378"/>
      <c r="O1472" s="378"/>
      <c r="S1472" s="378"/>
      <c r="T1472" s="378"/>
      <c r="U1472" s="378"/>
    </row>
    <row r="1473" spans="1:21" ht="12.75" customHeight="1" x14ac:dyDescent="0.2">
      <c r="C1473" s="88" t="s">
        <v>1458</v>
      </c>
      <c r="D1473" s="43"/>
      <c r="E1473" s="378"/>
      <c r="F1473" s="378"/>
      <c r="G1473" s="378"/>
      <c r="H1473" s="378"/>
      <c r="K1473" s="378"/>
      <c r="M1473" s="378"/>
      <c r="O1473" s="378"/>
      <c r="S1473" s="378"/>
      <c r="T1473" s="378"/>
      <c r="U1473" s="378"/>
    </row>
    <row r="1474" spans="1:21" ht="12.75" customHeight="1" x14ac:dyDescent="0.2">
      <c r="A1474" s="5">
        <v>14049390</v>
      </c>
      <c r="B1474" s="555">
        <v>600</v>
      </c>
      <c r="C1474" s="42">
        <v>56694</v>
      </c>
      <c r="D1474" s="45" t="s">
        <v>376</v>
      </c>
      <c r="E1474" s="496">
        <v>0</v>
      </c>
      <c r="F1474" s="496">
        <v>0</v>
      </c>
      <c r="G1474" s="496">
        <v>50000</v>
      </c>
      <c r="H1474" s="496">
        <v>150000</v>
      </c>
      <c r="I1474" s="497" t="e">
        <f>#REF!-G1474</f>
        <v>#REF!</v>
      </c>
      <c r="J1474" s="497">
        <f>H1474-G1474</f>
        <v>100000</v>
      </c>
      <c r="K1474" s="496">
        <v>150000</v>
      </c>
      <c r="L1474" s="497">
        <f>K1474-H1474</f>
        <v>0</v>
      </c>
      <c r="M1474" s="496">
        <v>150000</v>
      </c>
      <c r="N1474" s="497">
        <f>M1474-H1474</f>
        <v>0</v>
      </c>
      <c r="O1474" s="496">
        <v>150000</v>
      </c>
      <c r="P1474" s="497">
        <f>O1474-H1474</f>
        <v>0</v>
      </c>
      <c r="Q1474" s="497"/>
      <c r="R1474" s="497"/>
      <c r="S1474" s="496">
        <v>150000</v>
      </c>
      <c r="T1474" s="496">
        <v>150000</v>
      </c>
      <c r="U1474" s="496">
        <v>150000</v>
      </c>
    </row>
    <row r="1475" spans="1:21" ht="12.75" customHeight="1" x14ac:dyDescent="0.2">
      <c r="C1475" s="42"/>
      <c r="D1475" s="43"/>
      <c r="E1475" s="378">
        <f t="shared" ref="E1475:G1475" si="453">E1474</f>
        <v>0</v>
      </c>
      <c r="F1475" s="378">
        <f t="shared" si="453"/>
        <v>0</v>
      </c>
      <c r="G1475" s="378">
        <f t="shared" si="453"/>
        <v>50000</v>
      </c>
      <c r="H1475" s="378">
        <f>H1474</f>
        <v>150000</v>
      </c>
      <c r="I1475" s="229" t="e">
        <f>#REF!-G1475</f>
        <v>#REF!</v>
      </c>
      <c r="J1475" s="229">
        <f>H1475-G1475</f>
        <v>100000</v>
      </c>
      <c r="K1475" s="378">
        <f>K1474</f>
        <v>150000</v>
      </c>
      <c r="L1475" s="229">
        <f>K1475-H1475</f>
        <v>0</v>
      </c>
      <c r="M1475" s="378">
        <f>M1474</f>
        <v>150000</v>
      </c>
      <c r="N1475" s="229">
        <f>M1475-H1475</f>
        <v>0</v>
      </c>
      <c r="O1475" s="378">
        <f>O1474</f>
        <v>150000</v>
      </c>
      <c r="P1475" s="229">
        <f>O1475-H1475</f>
        <v>0</v>
      </c>
      <c r="S1475" s="378">
        <f>S1474</f>
        <v>150000</v>
      </c>
      <c r="T1475" s="378">
        <f>T1474</f>
        <v>150000</v>
      </c>
      <c r="U1475" s="378">
        <f>U1474</f>
        <v>150000</v>
      </c>
    </row>
    <row r="1476" spans="1:21" ht="12.75" customHeight="1" x14ac:dyDescent="0.2">
      <c r="C1476" s="42"/>
      <c r="D1476" s="43"/>
      <c r="E1476" s="378"/>
      <c r="F1476" s="378"/>
      <c r="G1476" s="378"/>
      <c r="H1476" s="378"/>
      <c r="K1476" s="378"/>
      <c r="M1476" s="378"/>
      <c r="O1476" s="378"/>
      <c r="S1476" s="378"/>
      <c r="T1476" s="378"/>
      <c r="U1476" s="378"/>
    </row>
    <row r="1477" spans="1:21" ht="12.75" customHeight="1" x14ac:dyDescent="0.2">
      <c r="C1477" s="88" t="s">
        <v>1091</v>
      </c>
      <c r="E1477" s="378"/>
      <c r="F1477" s="378"/>
      <c r="G1477" s="378"/>
      <c r="H1477" s="378"/>
      <c r="K1477" s="378"/>
      <c r="M1477" s="378"/>
      <c r="O1477" s="378"/>
      <c r="S1477" s="378"/>
      <c r="T1477" s="378"/>
      <c r="U1477" s="378"/>
    </row>
    <row r="1478" spans="1:21" ht="12.75" customHeight="1" x14ac:dyDescent="0.2">
      <c r="A1478" s="5">
        <v>14049400</v>
      </c>
      <c r="B1478" s="555">
        <v>600</v>
      </c>
      <c r="C1478" s="42">
        <v>56694</v>
      </c>
      <c r="D1478" s="45" t="s">
        <v>376</v>
      </c>
      <c r="E1478" s="496">
        <v>0</v>
      </c>
      <c r="F1478" s="496">
        <v>0</v>
      </c>
      <c r="G1478" s="496">
        <v>25000</v>
      </c>
      <c r="H1478" s="496">
        <v>25000</v>
      </c>
      <c r="I1478" s="497" t="e">
        <f>#REF!-G1478</f>
        <v>#REF!</v>
      </c>
      <c r="J1478" s="497">
        <f>H1478-G1478</f>
        <v>0</v>
      </c>
      <c r="K1478" s="496">
        <v>25000</v>
      </c>
      <c r="L1478" s="497">
        <f>K1478-H1478</f>
        <v>0</v>
      </c>
      <c r="M1478" s="496">
        <v>25000</v>
      </c>
      <c r="N1478" s="497">
        <f>M1478-H1478</f>
        <v>0</v>
      </c>
      <c r="O1478" s="496">
        <v>25000</v>
      </c>
      <c r="P1478" s="497">
        <f>O1478-H1478</f>
        <v>0</v>
      </c>
      <c r="Q1478" s="497"/>
      <c r="R1478" s="497"/>
      <c r="S1478" s="496">
        <v>25000</v>
      </c>
      <c r="T1478" s="496">
        <v>25000</v>
      </c>
      <c r="U1478" s="496">
        <v>25000</v>
      </c>
    </row>
    <row r="1479" spans="1:21" ht="12.75" customHeight="1" x14ac:dyDescent="0.2">
      <c r="C1479" s="42"/>
      <c r="D1479" s="43"/>
      <c r="E1479" s="378">
        <f t="shared" ref="E1479:G1479" si="454">E1478</f>
        <v>0</v>
      </c>
      <c r="F1479" s="378">
        <f t="shared" si="454"/>
        <v>0</v>
      </c>
      <c r="G1479" s="378">
        <f t="shared" si="454"/>
        <v>25000</v>
      </c>
      <c r="H1479" s="378">
        <f>H1478</f>
        <v>25000</v>
      </c>
      <c r="I1479" s="229" t="e">
        <f>#REF!-G1479</f>
        <v>#REF!</v>
      </c>
      <c r="J1479" s="229">
        <f>H1479-G1479</f>
        <v>0</v>
      </c>
      <c r="K1479" s="378">
        <f>K1478</f>
        <v>25000</v>
      </c>
      <c r="L1479" s="229">
        <f>K1479-H1479</f>
        <v>0</v>
      </c>
      <c r="M1479" s="378">
        <f>M1478</f>
        <v>25000</v>
      </c>
      <c r="N1479" s="229">
        <f>M1479-H1479</f>
        <v>0</v>
      </c>
      <c r="O1479" s="378">
        <f>O1478</f>
        <v>25000</v>
      </c>
      <c r="P1479" s="229">
        <f>O1479-H1479</f>
        <v>0</v>
      </c>
      <c r="S1479" s="378">
        <f>S1478</f>
        <v>25000</v>
      </c>
      <c r="T1479" s="378">
        <f>T1478</f>
        <v>25000</v>
      </c>
      <c r="U1479" s="378">
        <f>U1478</f>
        <v>25000</v>
      </c>
    </row>
    <row r="1480" spans="1:21" ht="12.75" customHeight="1" x14ac:dyDescent="0.2">
      <c r="C1480" s="88" t="s">
        <v>1092</v>
      </c>
      <c r="E1480" s="378"/>
      <c r="F1480" s="378"/>
      <c r="G1480" s="378"/>
      <c r="H1480" s="378"/>
      <c r="K1480" s="378"/>
      <c r="M1480" s="378"/>
      <c r="O1480" s="378"/>
      <c r="S1480" s="378"/>
      <c r="T1480" s="378"/>
      <c r="U1480" s="378"/>
    </row>
    <row r="1481" spans="1:21" ht="12.75" customHeight="1" x14ac:dyDescent="0.2">
      <c r="A1481" s="5">
        <v>14049410</v>
      </c>
      <c r="B1481" s="555">
        <v>600</v>
      </c>
      <c r="C1481" s="42">
        <v>56694</v>
      </c>
      <c r="D1481" s="45" t="s">
        <v>376</v>
      </c>
      <c r="E1481" s="496">
        <v>0</v>
      </c>
      <c r="F1481" s="496">
        <v>0</v>
      </c>
      <c r="G1481" s="496">
        <v>25000</v>
      </c>
      <c r="H1481" s="496">
        <v>25000</v>
      </c>
      <c r="I1481" s="497" t="e">
        <f>#REF!-G1481</f>
        <v>#REF!</v>
      </c>
      <c r="J1481" s="497">
        <f>H1481-G1481</f>
        <v>0</v>
      </c>
      <c r="K1481" s="496">
        <v>25000</v>
      </c>
      <c r="L1481" s="497">
        <f>K1481-H1481</f>
        <v>0</v>
      </c>
      <c r="M1481" s="496">
        <v>25000</v>
      </c>
      <c r="N1481" s="497">
        <f>M1481-H1481</f>
        <v>0</v>
      </c>
      <c r="O1481" s="496">
        <v>25000</v>
      </c>
      <c r="P1481" s="497">
        <f>O1481-H1481</f>
        <v>0</v>
      </c>
      <c r="Q1481" s="497"/>
      <c r="R1481" s="497"/>
      <c r="S1481" s="496">
        <v>25000</v>
      </c>
      <c r="T1481" s="496">
        <v>25000</v>
      </c>
      <c r="U1481" s="496">
        <v>25000</v>
      </c>
    </row>
    <row r="1482" spans="1:21" ht="12.75" customHeight="1" x14ac:dyDescent="0.2">
      <c r="C1482" s="42"/>
      <c r="D1482" s="43"/>
      <c r="E1482" s="378">
        <f t="shared" ref="E1482:G1482" si="455">E1481</f>
        <v>0</v>
      </c>
      <c r="F1482" s="378">
        <f t="shared" si="455"/>
        <v>0</v>
      </c>
      <c r="G1482" s="378">
        <f t="shared" si="455"/>
        <v>25000</v>
      </c>
      <c r="H1482" s="378">
        <f>H1481</f>
        <v>25000</v>
      </c>
      <c r="I1482" s="229" t="e">
        <f>#REF!-G1482</f>
        <v>#REF!</v>
      </c>
      <c r="J1482" s="229">
        <f>H1482-G1482</f>
        <v>0</v>
      </c>
      <c r="K1482" s="378">
        <f>K1481</f>
        <v>25000</v>
      </c>
      <c r="L1482" s="229">
        <f>K1482-H1482</f>
        <v>0</v>
      </c>
      <c r="M1482" s="378">
        <f>M1481</f>
        <v>25000</v>
      </c>
      <c r="N1482" s="229">
        <f>M1482-H1482</f>
        <v>0</v>
      </c>
      <c r="O1482" s="378">
        <f>O1481</f>
        <v>25000</v>
      </c>
      <c r="P1482" s="229">
        <f>O1482-H1482</f>
        <v>0</v>
      </c>
      <c r="S1482" s="378">
        <f>S1481</f>
        <v>25000</v>
      </c>
      <c r="T1482" s="378">
        <f>T1481</f>
        <v>25000</v>
      </c>
      <c r="U1482" s="378">
        <f>U1481</f>
        <v>25000</v>
      </c>
    </row>
    <row r="1483" spans="1:21" ht="12.75" customHeight="1" x14ac:dyDescent="0.2">
      <c r="C1483" s="88" t="s">
        <v>1470</v>
      </c>
      <c r="E1483" s="378"/>
      <c r="F1483" s="378"/>
      <c r="G1483" s="378"/>
      <c r="H1483" s="378"/>
      <c r="K1483" s="378"/>
      <c r="M1483" s="378"/>
      <c r="O1483" s="378"/>
      <c r="S1483" s="378"/>
      <c r="T1483" s="378"/>
      <c r="U1483" s="378"/>
    </row>
    <row r="1484" spans="1:21" ht="12.75" customHeight="1" x14ac:dyDescent="0.2">
      <c r="A1484" s="5">
        <v>14049430</v>
      </c>
      <c r="B1484" s="555">
        <v>600</v>
      </c>
      <c r="C1484" s="42">
        <v>56655</v>
      </c>
      <c r="D1484" s="43" t="s">
        <v>376</v>
      </c>
      <c r="E1484" s="378"/>
      <c r="F1484" s="378"/>
      <c r="G1484" s="378"/>
      <c r="H1484" s="496">
        <v>100000</v>
      </c>
      <c r="I1484" s="497" t="e">
        <f>#REF!-G1484</f>
        <v>#REF!</v>
      </c>
      <c r="J1484" s="497">
        <f>H1484-G1484</f>
        <v>100000</v>
      </c>
      <c r="K1484" s="496">
        <v>150000</v>
      </c>
      <c r="L1484" s="497">
        <f>K1484-H1484</f>
        <v>50000</v>
      </c>
      <c r="M1484" s="496">
        <v>150000</v>
      </c>
      <c r="N1484" s="497">
        <f>M1484-H1484</f>
        <v>50000</v>
      </c>
      <c r="O1484" s="496">
        <v>150000</v>
      </c>
      <c r="P1484" s="497">
        <f>O1484-H1484</f>
        <v>50000</v>
      </c>
      <c r="Q1484" s="497"/>
      <c r="R1484" s="497"/>
      <c r="S1484" s="496">
        <v>150000</v>
      </c>
      <c r="T1484" s="496">
        <v>150000</v>
      </c>
      <c r="U1484" s="496">
        <v>150000</v>
      </c>
    </row>
    <row r="1485" spans="1:21" ht="12.75" customHeight="1" x14ac:dyDescent="0.2">
      <c r="C1485" s="42"/>
      <c r="D1485" s="95"/>
      <c r="E1485" s="511"/>
      <c r="F1485" s="511"/>
      <c r="G1485" s="511">
        <f>SUM(G1484)</f>
        <v>0</v>
      </c>
      <c r="H1485" s="511">
        <f>SUM(H1484)</f>
        <v>100000</v>
      </c>
      <c r="I1485" s="229" t="e">
        <f>#REF!-G1485</f>
        <v>#REF!</v>
      </c>
      <c r="J1485" s="229">
        <f>H1485-G1485</f>
        <v>100000</v>
      </c>
      <c r="K1485" s="511">
        <f>SUM(K1484)</f>
        <v>150000</v>
      </c>
      <c r="L1485" s="229">
        <f>K1485-H1485</f>
        <v>50000</v>
      </c>
      <c r="M1485" s="511">
        <f>SUM(M1484)</f>
        <v>150000</v>
      </c>
      <c r="N1485" s="229">
        <f>M1485-H1485</f>
        <v>50000</v>
      </c>
      <c r="O1485" s="511">
        <f>SUM(O1484)</f>
        <v>150000</v>
      </c>
      <c r="P1485" s="229">
        <f>O1485-H1485</f>
        <v>50000</v>
      </c>
      <c r="S1485" s="511">
        <f>SUM(S1484)</f>
        <v>150000</v>
      </c>
      <c r="T1485" s="511">
        <f>SUM(T1484)</f>
        <v>150000</v>
      </c>
      <c r="U1485" s="511">
        <f>SUM(U1484)</f>
        <v>150000</v>
      </c>
    </row>
    <row r="1486" spans="1:21" ht="12.75" customHeight="1" x14ac:dyDescent="0.2">
      <c r="C1486" s="42"/>
      <c r="D1486" s="387"/>
      <c r="E1486" s="390"/>
      <c r="F1486" s="390"/>
      <c r="G1486" s="390"/>
      <c r="H1486" s="390"/>
      <c r="K1486" s="390"/>
      <c r="M1486" s="390"/>
      <c r="O1486" s="390"/>
      <c r="S1486" s="390"/>
      <c r="T1486" s="390"/>
      <c r="U1486" s="390"/>
    </row>
    <row r="1487" spans="1:21" ht="12.75" customHeight="1" x14ac:dyDescent="0.2">
      <c r="C1487" s="88" t="s">
        <v>1471</v>
      </c>
      <c r="E1487" s="378"/>
      <c r="F1487" s="378"/>
      <c r="G1487" s="378"/>
      <c r="H1487" s="378"/>
      <c r="K1487" s="378"/>
      <c r="M1487" s="378"/>
      <c r="O1487" s="378"/>
      <c r="S1487" s="378"/>
      <c r="T1487" s="378"/>
      <c r="U1487" s="378"/>
    </row>
    <row r="1488" spans="1:21" ht="12.75" customHeight="1" x14ac:dyDescent="0.2">
      <c r="A1488" s="5">
        <v>14049440</v>
      </c>
      <c r="B1488" s="555">
        <v>600</v>
      </c>
      <c r="C1488" s="42">
        <v>56694</v>
      </c>
      <c r="D1488" s="43" t="s">
        <v>376</v>
      </c>
      <c r="E1488" s="378"/>
      <c r="F1488" s="378"/>
      <c r="G1488" s="378"/>
      <c r="H1488" s="496">
        <v>92799</v>
      </c>
      <c r="I1488" s="497" t="e">
        <f>#REF!-G1488</f>
        <v>#REF!</v>
      </c>
      <c r="J1488" s="497">
        <f>H1488-G1488</f>
        <v>92799</v>
      </c>
      <c r="K1488" s="496">
        <v>100000</v>
      </c>
      <c r="L1488" s="497">
        <f>K1488-H1488</f>
        <v>7201</v>
      </c>
      <c r="M1488" s="496">
        <v>100000</v>
      </c>
      <c r="N1488" s="497">
        <f>M1488-H1488</f>
        <v>7201</v>
      </c>
      <c r="O1488" s="496">
        <v>100000</v>
      </c>
      <c r="P1488" s="497">
        <f>O1488-H1488</f>
        <v>7201</v>
      </c>
      <c r="Q1488" s="497"/>
      <c r="R1488" s="497"/>
      <c r="S1488" s="496">
        <v>92799</v>
      </c>
      <c r="T1488" s="496">
        <v>92799</v>
      </c>
      <c r="U1488" s="496">
        <v>92799</v>
      </c>
    </row>
    <row r="1489" spans="1:21" ht="12.75" customHeight="1" x14ac:dyDescent="0.2">
      <c r="C1489" s="42"/>
      <c r="D1489" s="95"/>
      <c r="E1489" s="511"/>
      <c r="F1489" s="511"/>
      <c r="G1489" s="511">
        <f>SUM(G1488)</f>
        <v>0</v>
      </c>
      <c r="H1489" s="511">
        <f>SUM(H1488)</f>
        <v>92799</v>
      </c>
      <c r="I1489" s="229" t="e">
        <f>#REF!-G1489</f>
        <v>#REF!</v>
      </c>
      <c r="J1489" s="229">
        <f>H1489-G1489</f>
        <v>92799</v>
      </c>
      <c r="K1489" s="511">
        <f>SUM(K1488)</f>
        <v>100000</v>
      </c>
      <c r="L1489" s="229">
        <f>K1489-H1489</f>
        <v>7201</v>
      </c>
      <c r="M1489" s="511">
        <f>SUM(M1488)</f>
        <v>100000</v>
      </c>
      <c r="N1489" s="229">
        <f>M1489-H1489</f>
        <v>7201</v>
      </c>
      <c r="O1489" s="511">
        <f>SUM(O1488)</f>
        <v>100000</v>
      </c>
      <c r="P1489" s="229">
        <f>O1489-H1489</f>
        <v>7201</v>
      </c>
      <c r="S1489" s="511">
        <f>SUM(S1488)</f>
        <v>92799</v>
      </c>
      <c r="T1489" s="511">
        <f>SUM(T1488)</f>
        <v>92799</v>
      </c>
      <c r="U1489" s="511">
        <f>SUM(U1488)</f>
        <v>92799</v>
      </c>
    </row>
    <row r="1490" spans="1:21" ht="12.75" customHeight="1" x14ac:dyDescent="0.2">
      <c r="C1490" s="42"/>
      <c r="D1490" s="387"/>
      <c r="E1490" s="390"/>
      <c r="F1490" s="390"/>
      <c r="G1490" s="390"/>
      <c r="H1490" s="390"/>
      <c r="K1490" s="390"/>
      <c r="M1490" s="390"/>
      <c r="O1490" s="390"/>
      <c r="S1490" s="390"/>
      <c r="T1490" s="390"/>
      <c r="U1490" s="390"/>
    </row>
    <row r="1491" spans="1:21" ht="12.75" customHeight="1" x14ac:dyDescent="0.2">
      <c r="C1491" s="88" t="s">
        <v>1594</v>
      </c>
      <c r="E1491" s="390"/>
      <c r="F1491" s="390"/>
      <c r="G1491" s="390"/>
      <c r="H1491" s="390"/>
      <c r="K1491" s="496">
        <v>50000</v>
      </c>
      <c r="L1491" s="497">
        <f>K1491-H1491</f>
        <v>50000</v>
      </c>
      <c r="M1491" s="496">
        <v>50000</v>
      </c>
      <c r="N1491" s="497">
        <f>M1491-H1491</f>
        <v>50000</v>
      </c>
      <c r="O1491" s="496">
        <v>50000</v>
      </c>
      <c r="P1491" s="497">
        <f>O1491-H1491</f>
        <v>50000</v>
      </c>
      <c r="Q1491" s="497"/>
      <c r="R1491" s="497"/>
      <c r="S1491" s="496">
        <v>50000</v>
      </c>
      <c r="T1491" s="496">
        <v>50000</v>
      </c>
      <c r="U1491" s="496">
        <v>50000</v>
      </c>
    </row>
    <row r="1492" spans="1:21" ht="12.75" customHeight="1" x14ac:dyDescent="0.2">
      <c r="A1492" s="5">
        <v>14049450</v>
      </c>
      <c r="B1492" s="555">
        <v>600</v>
      </c>
      <c r="C1492" s="42">
        <v>56694</v>
      </c>
      <c r="D1492" s="95" t="s">
        <v>376</v>
      </c>
      <c r="E1492" s="511"/>
      <c r="F1492" s="511"/>
      <c r="G1492" s="511"/>
      <c r="H1492" s="511"/>
      <c r="I1492" s="518"/>
      <c r="J1492" s="518"/>
      <c r="K1492" s="511">
        <f>SUM(K1491)</f>
        <v>50000</v>
      </c>
      <c r="L1492" s="229">
        <f>K1492-H1492</f>
        <v>50000</v>
      </c>
      <c r="M1492" s="511">
        <f>SUM(M1491)</f>
        <v>50000</v>
      </c>
      <c r="N1492" s="229">
        <f>M1492-H1492</f>
        <v>50000</v>
      </c>
      <c r="O1492" s="511">
        <f>SUM(O1491)</f>
        <v>50000</v>
      </c>
      <c r="P1492" s="229">
        <f>O1492-H1492</f>
        <v>50000</v>
      </c>
      <c r="S1492" s="511">
        <f>SUM(S1491)</f>
        <v>50000</v>
      </c>
      <c r="T1492" s="511">
        <f>SUM(T1491)</f>
        <v>50000</v>
      </c>
      <c r="U1492" s="511">
        <f>SUM(U1491)</f>
        <v>50000</v>
      </c>
    </row>
    <row r="1493" spans="1:21" ht="12.75" customHeight="1" x14ac:dyDescent="0.2">
      <c r="C1493" s="42"/>
      <c r="D1493" s="387"/>
      <c r="E1493" s="390"/>
      <c r="F1493" s="390"/>
      <c r="G1493" s="390"/>
      <c r="H1493" s="390"/>
      <c r="K1493" s="390"/>
      <c r="M1493" s="390"/>
      <c r="O1493" s="390"/>
      <c r="S1493" s="390"/>
      <c r="T1493" s="390"/>
      <c r="U1493" s="390"/>
    </row>
    <row r="1494" spans="1:21" ht="12.75" customHeight="1" x14ac:dyDescent="0.2">
      <c r="C1494" s="42"/>
      <c r="D1494" s="387"/>
      <c r="E1494" s="390"/>
      <c r="F1494" s="390"/>
      <c r="G1494" s="390"/>
      <c r="H1494" s="390"/>
      <c r="K1494" s="390"/>
      <c r="M1494" s="390"/>
      <c r="O1494" s="390"/>
      <c r="S1494" s="390"/>
      <c r="T1494" s="390"/>
      <c r="U1494" s="390"/>
    </row>
    <row r="1495" spans="1:21" ht="12.75" customHeight="1" x14ac:dyDescent="0.2">
      <c r="C1495" s="42"/>
      <c r="D1495" s="43"/>
      <c r="E1495" s="378"/>
      <c r="F1495" s="378"/>
      <c r="G1495" s="378"/>
      <c r="H1495" s="378"/>
      <c r="K1495" s="378"/>
      <c r="M1495" s="378"/>
      <c r="O1495" s="378"/>
      <c r="S1495" s="378"/>
      <c r="T1495" s="378"/>
      <c r="U1495" s="378"/>
    </row>
    <row r="1496" spans="1:21" ht="12.75" customHeight="1" x14ac:dyDescent="0.2">
      <c r="C1496" s="41" t="s">
        <v>315</v>
      </c>
      <c r="E1496" s="378"/>
      <c r="F1496" s="378"/>
      <c r="G1496" s="378"/>
      <c r="H1496" s="378"/>
      <c r="K1496" s="378"/>
      <c r="M1496" s="378"/>
      <c r="O1496" s="378"/>
      <c r="S1496" s="378"/>
      <c r="T1496" s="378"/>
      <c r="U1496" s="378"/>
    </row>
    <row r="1497" spans="1:21" ht="12.75" customHeight="1" x14ac:dyDescent="0.2">
      <c r="C1497" s="50" t="s">
        <v>316</v>
      </c>
      <c r="E1497" s="378"/>
      <c r="F1497" s="378"/>
      <c r="G1497" s="378"/>
      <c r="H1497" s="378"/>
      <c r="K1497" s="378"/>
      <c r="M1497" s="378"/>
      <c r="O1497" s="378"/>
      <c r="S1497" s="378"/>
      <c r="T1497" s="378"/>
      <c r="U1497" s="378"/>
    </row>
    <row r="1498" spans="1:21" ht="12.75" customHeight="1" x14ac:dyDescent="0.2">
      <c r="B1498" s="555">
        <v>600</v>
      </c>
      <c r="C1498" s="51" t="s">
        <v>341</v>
      </c>
      <c r="D1498" s="53" t="s">
        <v>342</v>
      </c>
      <c r="E1498" s="496">
        <f t="shared" ref="E1498:I1498" si="456">+E1439+E1443+E1447+E1451+E1454+E1459+E1463+E1466+E1470+E1474+E1478+E1481+E1484+E1488+E1491</f>
        <v>537295</v>
      </c>
      <c r="F1498" s="496">
        <f t="shared" si="456"/>
        <v>537295</v>
      </c>
      <c r="G1498" s="496">
        <f t="shared" si="456"/>
        <v>748295</v>
      </c>
      <c r="H1498" s="496">
        <f t="shared" si="456"/>
        <v>1228094</v>
      </c>
      <c r="I1498" s="496" t="e">
        <f t="shared" si="456"/>
        <v>#REF!</v>
      </c>
      <c r="J1498" s="497">
        <f>H1498-G1498</f>
        <v>479799</v>
      </c>
      <c r="K1498" s="496">
        <f>+K1439+K1443+K1447+K1451+K1454+K1459+K1463+K1466+K1470+K1474+K1478+K1481+K1484+K1488+K1491</f>
        <v>1215295</v>
      </c>
      <c r="L1498" s="497">
        <f>K1498-H1498</f>
        <v>-12799</v>
      </c>
      <c r="M1498" s="496">
        <f>+M1439+M1443+M1447+M1451+M1454+M1459+M1463+M1466+M1470+M1474+M1478+M1481+M1484+M1488+M1491</f>
        <v>1215295</v>
      </c>
      <c r="N1498" s="497">
        <f>M1498-H1498</f>
        <v>-12799</v>
      </c>
      <c r="O1498" s="496">
        <f>+O1439+O1443+O1447+O1451+O1454+O1459+O1463+O1466+O1470+O1474+O1478+O1481+O1484+O1488+O1491</f>
        <v>1155295</v>
      </c>
      <c r="P1498" s="496">
        <f>+P1439+P1443+P1447+P1451+P1454+P1459+P1463+P1466+P1470+P1474+P1478+P1481+P1484+P1488+P1491</f>
        <v>-72799</v>
      </c>
      <c r="Q1498" s="496"/>
      <c r="R1498" s="496"/>
      <c r="S1498" s="496">
        <f>+S1439+S1443+S1447+S1451+S1454+S1459+S1463+S1466+S1470+S1474+S1478+S1481+S1484+S1488+S1491</f>
        <v>1328094</v>
      </c>
      <c r="T1498" s="496">
        <f>+T1439+T1443+T1447+T1451+T1454+T1459+T1463+T1466+T1470+T1474+T1478+T1481+T1484+T1488+T1491</f>
        <v>1328094</v>
      </c>
      <c r="U1498" s="496">
        <f>+U1439+U1443+U1447+U1451+U1454+U1459+U1463+U1466+U1470+U1474+U1478+U1481+U1484+U1488+U1491</f>
        <v>1328094</v>
      </c>
    </row>
    <row r="1499" spans="1:21" ht="12.75" customHeight="1" x14ac:dyDescent="0.2">
      <c r="C1499" s="51"/>
      <c r="D1499" s="48" t="s">
        <v>70</v>
      </c>
      <c r="E1499" s="378">
        <f t="shared" ref="E1499" si="457">SUM(E1498:E1498)</f>
        <v>537295</v>
      </c>
      <c r="F1499" s="378">
        <f>SUM(F1498:F1498)</f>
        <v>537295</v>
      </c>
      <c r="G1499" s="378">
        <f>SUM(G1498:G1498)</f>
        <v>748295</v>
      </c>
      <c r="H1499" s="378">
        <f>SUM(H1498:H1498)</f>
        <v>1228094</v>
      </c>
      <c r="I1499" s="229" t="e">
        <f>#REF!-G1499</f>
        <v>#REF!</v>
      </c>
      <c r="J1499" s="229">
        <f>H1499-G1499</f>
        <v>479799</v>
      </c>
      <c r="K1499" s="378">
        <f>SUM(K1498:K1498)</f>
        <v>1215295</v>
      </c>
      <c r="L1499" s="229">
        <f>K1499-H1499</f>
        <v>-12799</v>
      </c>
      <c r="M1499" s="378">
        <f>SUM(M1498:M1498)</f>
        <v>1215295</v>
      </c>
      <c r="N1499" s="229">
        <f>M1499-H1499</f>
        <v>-12799</v>
      </c>
      <c r="O1499" s="378">
        <f>SUM(O1498:O1498)</f>
        <v>1155295</v>
      </c>
      <c r="P1499" s="229">
        <f>O1499-H1499</f>
        <v>-72799</v>
      </c>
      <c r="S1499" s="378">
        <f>SUM(S1498:S1498)</f>
        <v>1328094</v>
      </c>
      <c r="T1499" s="378">
        <f>SUM(T1498:T1498)</f>
        <v>1328094</v>
      </c>
      <c r="U1499" s="378">
        <f>SUM(U1498:U1498)</f>
        <v>1328094</v>
      </c>
    </row>
    <row r="1500" spans="1:21" ht="12.75" customHeight="1" x14ac:dyDescent="0.2">
      <c r="C1500" s="51"/>
      <c r="E1500" s="378"/>
      <c r="F1500" s="378"/>
      <c r="G1500" s="378"/>
      <c r="H1500" s="378"/>
      <c r="I1500" s="530" t="e">
        <f>I1499/G1499</f>
        <v>#REF!</v>
      </c>
      <c r="J1500" s="536">
        <f>J1499/G1499</f>
        <v>0.64118963777654536</v>
      </c>
      <c r="K1500" s="378"/>
      <c r="L1500" s="530" t="e">
        <f>L1499/#REF!</f>
        <v>#REF!</v>
      </c>
      <c r="M1500" s="378"/>
      <c r="N1500" s="530" t="e">
        <f>N1499/I1499</f>
        <v>#REF!</v>
      </c>
      <c r="O1500" s="378"/>
      <c r="P1500" s="565">
        <f>P1499/H1499</f>
        <v>-5.9278035720392738E-2</v>
      </c>
      <c r="Q1500" s="530"/>
      <c r="R1500" s="530"/>
      <c r="S1500" s="378"/>
      <c r="T1500" s="378"/>
      <c r="U1500" s="378"/>
    </row>
    <row r="1501" spans="1:21" ht="12.75" customHeight="1" x14ac:dyDescent="0.2">
      <c r="C1501" s="51"/>
      <c r="E1501" s="228"/>
      <c r="F1501" s="228"/>
      <c r="G1501" s="228"/>
      <c r="H1501" s="228"/>
      <c r="K1501" s="228"/>
      <c r="M1501" s="228"/>
      <c r="O1501" s="228"/>
      <c r="S1501" s="228"/>
      <c r="T1501" s="228"/>
      <c r="U1501" s="228"/>
    </row>
    <row r="1502" spans="1:21" ht="12.75" customHeight="1" x14ac:dyDescent="0.2">
      <c r="C1502" s="51"/>
      <c r="D1502" s="391" t="s">
        <v>123</v>
      </c>
      <c r="E1502" s="507" t="s">
        <v>784</v>
      </c>
      <c r="F1502" s="507" t="s">
        <v>783</v>
      </c>
      <c r="G1502" s="507" t="s">
        <v>1035</v>
      </c>
      <c r="H1502" s="507" t="s">
        <v>1130</v>
      </c>
      <c r="I1502" s="389"/>
      <c r="J1502" s="389"/>
      <c r="K1502" s="544" t="s">
        <v>1220</v>
      </c>
      <c r="L1502" s="389"/>
      <c r="M1502" s="544" t="s">
        <v>1220</v>
      </c>
      <c r="N1502" s="389"/>
      <c r="O1502" s="544" t="s">
        <v>1220</v>
      </c>
      <c r="P1502" s="389"/>
      <c r="Q1502" s="389"/>
      <c r="R1502" s="389"/>
      <c r="S1502" s="506" t="s">
        <v>1130</v>
      </c>
      <c r="T1502" s="506" t="s">
        <v>1130</v>
      </c>
      <c r="U1502" s="506" t="s">
        <v>1130</v>
      </c>
    </row>
    <row r="1503" spans="1:21" ht="28.5" customHeight="1" x14ac:dyDescent="0.25">
      <c r="C1503" s="51"/>
      <c r="D1503" s="561" t="s">
        <v>577</v>
      </c>
      <c r="E1503" s="507" t="s">
        <v>412</v>
      </c>
      <c r="F1503" s="507" t="s">
        <v>412</v>
      </c>
      <c r="G1503" s="507" t="s">
        <v>412</v>
      </c>
      <c r="H1503" s="507" t="s">
        <v>412</v>
      </c>
      <c r="I1503" s="389"/>
      <c r="J1503" s="389"/>
      <c r="K1503" s="541" t="s">
        <v>472</v>
      </c>
      <c r="L1503" s="389"/>
      <c r="M1503" s="541" t="s">
        <v>472</v>
      </c>
      <c r="N1503" s="389"/>
      <c r="O1503" s="541" t="s">
        <v>1456</v>
      </c>
      <c r="P1503" s="389"/>
      <c r="Q1503" s="389"/>
      <c r="R1503" s="389"/>
      <c r="S1503" s="508" t="s">
        <v>412</v>
      </c>
      <c r="T1503" s="508" t="s">
        <v>412</v>
      </c>
      <c r="U1503" s="508" t="s">
        <v>412</v>
      </c>
    </row>
    <row r="1504" spans="1:21" ht="23.25" customHeight="1" x14ac:dyDescent="0.2">
      <c r="C1504" s="51"/>
      <c r="D1504" s="563" t="s">
        <v>324</v>
      </c>
      <c r="E1504" s="390">
        <v>0</v>
      </c>
      <c r="F1504" s="388">
        <v>0</v>
      </c>
      <c r="G1504" s="388">
        <v>0</v>
      </c>
      <c r="H1504" s="388">
        <v>0</v>
      </c>
      <c r="I1504" s="389"/>
      <c r="J1504" s="389"/>
      <c r="K1504" s="388">
        <v>0</v>
      </c>
      <c r="L1504" s="389"/>
      <c r="M1504" s="388">
        <v>0</v>
      </c>
      <c r="N1504" s="389"/>
      <c r="O1504" s="388">
        <v>0</v>
      </c>
      <c r="P1504" s="389"/>
      <c r="Q1504" s="389"/>
      <c r="R1504" s="389"/>
      <c r="S1504" s="392">
        <v>0</v>
      </c>
      <c r="T1504" s="392">
        <v>0</v>
      </c>
      <c r="U1504" s="392">
        <v>0</v>
      </c>
    </row>
    <row r="1505" spans="1:21" ht="12.75" customHeight="1" x14ac:dyDescent="0.2">
      <c r="C1505" s="51"/>
      <c r="D1505" s="563" t="s">
        <v>164</v>
      </c>
      <c r="E1505" s="390">
        <v>0</v>
      </c>
      <c r="F1505" s="388">
        <v>0</v>
      </c>
      <c r="G1505" s="388">
        <v>0</v>
      </c>
      <c r="H1505" s="388">
        <v>0</v>
      </c>
      <c r="I1505" s="389"/>
      <c r="J1505" s="389"/>
      <c r="K1505" s="388">
        <v>0</v>
      </c>
      <c r="L1505" s="389"/>
      <c r="M1505" s="388">
        <v>0</v>
      </c>
      <c r="N1505" s="389"/>
      <c r="O1505" s="388">
        <v>0</v>
      </c>
      <c r="P1505" s="389"/>
      <c r="Q1505" s="389"/>
      <c r="R1505" s="389"/>
      <c r="S1505" s="392">
        <v>0</v>
      </c>
      <c r="T1505" s="392">
        <v>0</v>
      </c>
      <c r="U1505" s="392">
        <v>0</v>
      </c>
    </row>
    <row r="1506" spans="1:21" ht="12.75" customHeight="1" x14ac:dyDescent="0.2">
      <c r="C1506" s="51"/>
      <c r="D1506" s="563" t="s">
        <v>624</v>
      </c>
      <c r="E1506" s="390">
        <v>0</v>
      </c>
      <c r="F1506" s="388">
        <v>0</v>
      </c>
      <c r="G1506" s="388">
        <v>0</v>
      </c>
      <c r="H1506" s="388">
        <v>0</v>
      </c>
      <c r="I1506" s="389"/>
      <c r="J1506" s="389"/>
      <c r="K1506" s="388">
        <v>0</v>
      </c>
      <c r="L1506" s="389"/>
      <c r="M1506" s="388">
        <v>0</v>
      </c>
      <c r="N1506" s="389"/>
      <c r="O1506" s="388">
        <v>0</v>
      </c>
      <c r="P1506" s="389"/>
      <c r="Q1506" s="389"/>
      <c r="R1506" s="389"/>
      <c r="S1506" s="392">
        <v>0</v>
      </c>
      <c r="T1506" s="392">
        <v>0</v>
      </c>
      <c r="U1506" s="392">
        <v>0</v>
      </c>
    </row>
    <row r="1507" spans="1:21" ht="12.75" customHeight="1" x14ac:dyDescent="0.2">
      <c r="C1507" s="51"/>
      <c r="D1507" s="391"/>
      <c r="E1507" s="388"/>
      <c r="F1507" s="388"/>
      <c r="G1507" s="388"/>
      <c r="H1507" s="388"/>
      <c r="I1507" s="389"/>
      <c r="J1507" s="389"/>
      <c r="K1507" s="388"/>
      <c r="L1507" s="389"/>
      <c r="M1507" s="388"/>
      <c r="N1507" s="389"/>
      <c r="O1507" s="388"/>
      <c r="P1507" s="389"/>
      <c r="Q1507" s="389"/>
      <c r="R1507" s="389"/>
      <c r="S1507" s="392"/>
      <c r="T1507" s="392"/>
      <c r="U1507" s="392"/>
    </row>
    <row r="1508" spans="1:21" ht="20.25" customHeight="1" x14ac:dyDescent="0.25">
      <c r="C1508" s="51"/>
      <c r="D1508" s="562" t="s">
        <v>625</v>
      </c>
      <c r="E1508" s="388"/>
      <c r="F1508" s="388"/>
      <c r="G1508" s="388"/>
      <c r="H1508" s="388"/>
      <c r="I1508" s="389"/>
      <c r="J1508" s="389"/>
      <c r="K1508" s="388"/>
      <c r="L1508" s="389"/>
      <c r="M1508" s="388"/>
      <c r="N1508" s="389"/>
      <c r="O1508" s="388"/>
      <c r="P1508" s="389"/>
      <c r="Q1508" s="389"/>
      <c r="R1508" s="389"/>
      <c r="S1508" s="392"/>
      <c r="T1508" s="392"/>
      <c r="U1508" s="392"/>
    </row>
    <row r="1509" spans="1:21" ht="42" customHeight="1" x14ac:dyDescent="0.2">
      <c r="C1509" s="51"/>
      <c r="D1509" s="638" t="s">
        <v>1529</v>
      </c>
      <c r="E1509" s="638"/>
      <c r="F1509" s="638"/>
      <c r="G1509" s="638"/>
      <c r="H1509" s="638"/>
      <c r="I1509" s="638"/>
      <c r="J1509" s="638"/>
      <c r="K1509" s="638"/>
      <c r="L1509" s="638"/>
      <c r="M1509" s="638"/>
      <c r="N1509" s="638"/>
      <c r="O1509" s="638"/>
      <c r="P1509" s="388"/>
      <c r="Q1509" s="388"/>
      <c r="R1509" s="388"/>
      <c r="S1509" s="5"/>
      <c r="T1509" s="5"/>
      <c r="U1509" s="5"/>
    </row>
    <row r="1510" spans="1:21" ht="12.75" customHeight="1" x14ac:dyDescent="0.2">
      <c r="C1510" s="51"/>
      <c r="D1510" s="69"/>
      <c r="E1510" s="228"/>
      <c r="F1510" s="228"/>
      <c r="G1510" s="228"/>
      <c r="H1510" s="228"/>
      <c r="K1510" s="228"/>
      <c r="M1510" s="228"/>
      <c r="O1510" s="228"/>
      <c r="S1510" s="228"/>
      <c r="T1510" s="228"/>
      <c r="U1510" s="228"/>
    </row>
    <row r="1511" spans="1:21" ht="12.75" customHeight="1" x14ac:dyDescent="0.2">
      <c r="C1511" s="51"/>
      <c r="E1511" s="378"/>
      <c r="F1511" s="378"/>
      <c r="G1511" s="378"/>
      <c r="H1511" s="378"/>
      <c r="K1511" s="378"/>
      <c r="M1511" s="378"/>
      <c r="O1511" s="378"/>
      <c r="S1511" s="378"/>
      <c r="T1511" s="378"/>
      <c r="U1511" s="378"/>
    </row>
    <row r="1512" spans="1:21" ht="18" customHeight="1" x14ac:dyDescent="0.25">
      <c r="C1512" s="77" t="s">
        <v>503</v>
      </c>
      <c r="E1512" s="378"/>
      <c r="F1512" s="378"/>
      <c r="G1512" s="378"/>
      <c r="H1512" s="378"/>
      <c r="K1512" s="378"/>
      <c r="M1512" s="378"/>
      <c r="O1512" s="378"/>
      <c r="S1512" s="378"/>
      <c r="T1512" s="378"/>
      <c r="U1512" s="378"/>
    </row>
    <row r="1513" spans="1:21" ht="12.75" customHeight="1" x14ac:dyDescent="0.2">
      <c r="C1513" s="51"/>
      <c r="E1513" s="378"/>
      <c r="F1513" s="378"/>
      <c r="G1513" s="378"/>
      <c r="H1513" s="378"/>
      <c r="K1513" s="378"/>
      <c r="M1513" s="378"/>
      <c r="O1513" s="378"/>
      <c r="S1513" s="378"/>
      <c r="T1513" s="378"/>
      <c r="U1513" s="378"/>
    </row>
    <row r="1514" spans="1:21" ht="12.75" customHeight="1" x14ac:dyDescent="0.2">
      <c r="C1514" s="73" t="s">
        <v>59</v>
      </c>
      <c r="D1514" s="72"/>
      <c r="E1514" s="378"/>
      <c r="F1514" s="378"/>
      <c r="G1514" s="378"/>
      <c r="H1514" s="378"/>
      <c r="K1514" s="378"/>
      <c r="M1514" s="378"/>
      <c r="O1514" s="378"/>
      <c r="S1514" s="378"/>
      <c r="T1514" s="378"/>
      <c r="U1514" s="378"/>
    </row>
    <row r="1515" spans="1:21" ht="12.75" customHeight="1" x14ac:dyDescent="0.2">
      <c r="A1515" s="5">
        <v>14051010</v>
      </c>
      <c r="B1515" s="154">
        <v>600</v>
      </c>
      <c r="C1515" s="42">
        <v>56694</v>
      </c>
      <c r="D1515" s="45" t="s">
        <v>376</v>
      </c>
      <c r="E1515" s="496">
        <v>565000</v>
      </c>
      <c r="F1515" s="496">
        <v>700000</v>
      </c>
      <c r="G1515" s="496">
        <v>700000</v>
      </c>
      <c r="H1515" s="496">
        <v>790000</v>
      </c>
      <c r="I1515" s="497" t="e">
        <f>#REF!-G1515</f>
        <v>#REF!</v>
      </c>
      <c r="J1515" s="497">
        <f>H1515-G1515</f>
        <v>90000</v>
      </c>
      <c r="K1515" s="496">
        <v>850000</v>
      </c>
      <c r="L1515" s="497">
        <f>K1515-H1515</f>
        <v>60000</v>
      </c>
      <c r="M1515" s="496">
        <v>850000</v>
      </c>
      <c r="N1515" s="497">
        <f>M1515-H1515</f>
        <v>60000</v>
      </c>
      <c r="O1515" s="496">
        <v>815000</v>
      </c>
      <c r="P1515" s="497">
        <f>O1515-H1515</f>
        <v>25000</v>
      </c>
      <c r="Q1515" s="497"/>
      <c r="R1515" s="497"/>
      <c r="S1515" s="496">
        <v>790000</v>
      </c>
      <c r="T1515" s="496">
        <v>790000</v>
      </c>
      <c r="U1515" s="496">
        <v>790000</v>
      </c>
    </row>
    <row r="1516" spans="1:21" ht="12.75" customHeight="1" x14ac:dyDescent="0.2">
      <c r="E1516" s="229">
        <v>565000</v>
      </c>
      <c r="F1516" s="229">
        <f>F1515</f>
        <v>700000</v>
      </c>
      <c r="G1516" s="229">
        <f>G1515</f>
        <v>700000</v>
      </c>
      <c r="H1516" s="229">
        <f>H1515</f>
        <v>790000</v>
      </c>
      <c r="I1516" s="229" t="e">
        <f>#REF!-G1516</f>
        <v>#REF!</v>
      </c>
      <c r="J1516" s="229">
        <f>H1516-G1516</f>
        <v>90000</v>
      </c>
      <c r="K1516" s="229">
        <f>K1515</f>
        <v>850000</v>
      </c>
      <c r="L1516" s="229">
        <f>K1516-H1516</f>
        <v>60000</v>
      </c>
      <c r="M1516" s="229">
        <f>M1515</f>
        <v>850000</v>
      </c>
      <c r="N1516" s="229">
        <f>M1516-H1516</f>
        <v>60000</v>
      </c>
      <c r="O1516" s="229">
        <f>O1515</f>
        <v>815000</v>
      </c>
      <c r="P1516" s="229">
        <f>O1516-H1516</f>
        <v>25000</v>
      </c>
      <c r="S1516" s="229">
        <f>S1515</f>
        <v>790000</v>
      </c>
      <c r="T1516" s="229">
        <f>T1515</f>
        <v>790000</v>
      </c>
      <c r="U1516" s="229">
        <f>U1515</f>
        <v>790000</v>
      </c>
    </row>
    <row r="1517" spans="1:21" ht="12.75" customHeight="1" x14ac:dyDescent="0.2">
      <c r="E1517" s="378"/>
      <c r="F1517" s="378"/>
      <c r="G1517" s="378"/>
      <c r="H1517" s="378"/>
      <c r="K1517" s="378"/>
      <c r="M1517" s="378"/>
      <c r="O1517" s="378"/>
      <c r="S1517" s="378"/>
      <c r="T1517" s="378"/>
      <c r="U1517" s="378"/>
    </row>
    <row r="1518" spans="1:21" ht="12.75" customHeight="1" x14ac:dyDescent="0.2">
      <c r="E1518" s="378"/>
      <c r="F1518" s="378"/>
      <c r="G1518" s="378"/>
      <c r="H1518" s="378"/>
      <c r="K1518" s="378"/>
      <c r="M1518" s="378"/>
      <c r="O1518" s="378"/>
      <c r="S1518" s="378"/>
      <c r="T1518" s="378"/>
      <c r="U1518" s="378"/>
    </row>
    <row r="1519" spans="1:21" ht="12.75" customHeight="1" x14ac:dyDescent="0.2">
      <c r="C1519" s="43" t="s">
        <v>315</v>
      </c>
      <c r="D1519" s="72"/>
      <c r="E1519" s="378"/>
      <c r="F1519" s="378"/>
      <c r="G1519" s="378"/>
      <c r="H1519" s="378"/>
      <c r="K1519" s="378"/>
      <c r="M1519" s="378"/>
      <c r="O1519" s="378"/>
      <c r="S1519" s="378"/>
      <c r="T1519" s="378"/>
      <c r="U1519" s="378"/>
    </row>
    <row r="1520" spans="1:21" ht="12.75" customHeight="1" x14ac:dyDescent="0.2">
      <c r="C1520" s="50" t="s">
        <v>316</v>
      </c>
      <c r="E1520" s="378"/>
      <c r="F1520" s="378"/>
      <c r="G1520" s="378"/>
      <c r="H1520" s="378"/>
      <c r="K1520" s="378"/>
      <c r="M1520" s="378"/>
      <c r="O1520" s="378"/>
      <c r="S1520" s="378"/>
      <c r="T1520" s="378"/>
      <c r="U1520" s="378"/>
    </row>
    <row r="1521" spans="2:21" ht="12.75" customHeight="1" x14ac:dyDescent="0.2">
      <c r="B1521" s="555">
        <v>100</v>
      </c>
      <c r="C1521" s="51" t="s">
        <v>317</v>
      </c>
      <c r="D1521" s="52" t="s">
        <v>339</v>
      </c>
      <c r="E1521" s="378">
        <v>0</v>
      </c>
      <c r="F1521" s="378">
        <f>SUMIF($B$1515:$B$1515,$B1521,F$1515:F$1515)</f>
        <v>0</v>
      </c>
      <c r="G1521" s="378">
        <f>SUMIF($B$1515:$B$1515,$B1521,G$1515:G$1515)</f>
        <v>0</v>
      </c>
      <c r="H1521" s="378">
        <f>SUMIF($B$1515:$B$1515,$B1521,H$1515:H$1515)</f>
        <v>0</v>
      </c>
      <c r="I1521" s="229" t="e">
        <f>#REF!-G1521</f>
        <v>#REF!</v>
      </c>
      <c r="J1521" s="229">
        <f t="shared" ref="J1521:J1528" si="458">H1521-G1521</f>
        <v>0</v>
      </c>
      <c r="K1521" s="378">
        <f>SUMIF($B$1515:$B$1515,$B1521,K$1515:K$1515)</f>
        <v>0</v>
      </c>
      <c r="L1521" s="229">
        <f t="shared" ref="L1521:L1528" si="459">K1521-H1521</f>
        <v>0</v>
      </c>
      <c r="M1521" s="378">
        <f>SUMIF($B$1515:$B$1515,$B1521,M$1515:M$1515)</f>
        <v>0</v>
      </c>
      <c r="N1521" s="229">
        <f t="shared" ref="N1521:N1528" si="460">M1521-H1521</f>
        <v>0</v>
      </c>
      <c r="O1521" s="378">
        <f>SUMIF($B$1515:$B$1515,$B1521,O$1515:O$1515)</f>
        <v>0</v>
      </c>
      <c r="P1521" s="229">
        <f t="shared" ref="P1521:P1528" si="461">O1521-H1521</f>
        <v>0</v>
      </c>
      <c r="S1521" s="378">
        <f>SUMIF($B$1515:$B$1515,$B1521,S$1515:S$1515)</f>
        <v>0</v>
      </c>
      <c r="T1521" s="378">
        <f>SUMIF($B$1515:$B$1515,$B1521,T$1515:T$1515)</f>
        <v>0</v>
      </c>
      <c r="U1521" s="378">
        <f>SUMIF($B$1515:$B$1515,$B1521,U$1515:U$1515)</f>
        <v>0</v>
      </c>
    </row>
    <row r="1522" spans="2:21" ht="12.75" customHeight="1" x14ac:dyDescent="0.2">
      <c r="B1522" s="555">
        <v>101</v>
      </c>
      <c r="C1522" s="51">
        <v>50130</v>
      </c>
      <c r="D1522" s="52" t="s">
        <v>37</v>
      </c>
      <c r="E1522" s="378">
        <v>0</v>
      </c>
      <c r="F1522" s="378">
        <v>0</v>
      </c>
      <c r="G1522" s="378">
        <v>0</v>
      </c>
      <c r="H1522" s="378">
        <v>0</v>
      </c>
      <c r="I1522" s="229" t="e">
        <f>#REF!-G1522</f>
        <v>#REF!</v>
      </c>
      <c r="J1522" s="229">
        <f t="shared" si="458"/>
        <v>0</v>
      </c>
      <c r="K1522" s="378">
        <v>0</v>
      </c>
      <c r="L1522" s="229">
        <f t="shared" si="459"/>
        <v>0</v>
      </c>
      <c r="M1522" s="378">
        <v>0</v>
      </c>
      <c r="N1522" s="229">
        <f t="shared" si="460"/>
        <v>0</v>
      </c>
      <c r="O1522" s="378">
        <v>0</v>
      </c>
      <c r="P1522" s="229">
        <f t="shared" si="461"/>
        <v>0</v>
      </c>
      <c r="S1522" s="378">
        <v>0</v>
      </c>
      <c r="T1522" s="378">
        <v>0</v>
      </c>
      <c r="U1522" s="378">
        <v>0</v>
      </c>
    </row>
    <row r="1523" spans="2:21" ht="12.75" customHeight="1" x14ac:dyDescent="0.2">
      <c r="B1523" s="555">
        <v>200</v>
      </c>
      <c r="C1523" s="51">
        <v>52000</v>
      </c>
      <c r="D1523" s="52" t="s">
        <v>373</v>
      </c>
      <c r="E1523" s="378">
        <v>0</v>
      </c>
      <c r="F1523" s="378">
        <f t="shared" ref="F1523:H1527" si="462">SUMIF($B$1515:$B$1515,$B1523,F$1515:F$1515)</f>
        <v>0</v>
      </c>
      <c r="G1523" s="378">
        <f t="shared" si="462"/>
        <v>0</v>
      </c>
      <c r="H1523" s="378">
        <f t="shared" si="462"/>
        <v>0</v>
      </c>
      <c r="I1523" s="229" t="e">
        <f>#REF!-G1523</f>
        <v>#REF!</v>
      </c>
      <c r="J1523" s="229">
        <f t="shared" si="458"/>
        <v>0</v>
      </c>
      <c r="K1523" s="378">
        <f t="shared" ref="K1523:U1527" si="463">SUMIF($B$1515:$B$1515,$B1523,K$1515:K$1515)</f>
        <v>0</v>
      </c>
      <c r="L1523" s="229">
        <f t="shared" si="459"/>
        <v>0</v>
      </c>
      <c r="M1523" s="378">
        <f t="shared" si="463"/>
        <v>0</v>
      </c>
      <c r="N1523" s="229">
        <f t="shared" si="460"/>
        <v>0</v>
      </c>
      <c r="O1523" s="378">
        <f t="shared" si="463"/>
        <v>0</v>
      </c>
      <c r="P1523" s="229">
        <f t="shared" si="461"/>
        <v>0</v>
      </c>
      <c r="S1523" s="378">
        <f t="shared" si="463"/>
        <v>0</v>
      </c>
      <c r="T1523" s="378">
        <f t="shared" si="463"/>
        <v>0</v>
      </c>
      <c r="U1523" s="378">
        <f t="shared" si="463"/>
        <v>0</v>
      </c>
    </row>
    <row r="1524" spans="2:21" ht="12.75" customHeight="1" x14ac:dyDescent="0.2">
      <c r="B1524" s="555">
        <v>300</v>
      </c>
      <c r="C1524" s="51" t="s">
        <v>86</v>
      </c>
      <c r="D1524" s="52" t="s">
        <v>573</v>
      </c>
      <c r="E1524" s="378">
        <v>0</v>
      </c>
      <c r="F1524" s="378">
        <f t="shared" si="462"/>
        <v>0</v>
      </c>
      <c r="G1524" s="378">
        <f t="shared" si="462"/>
        <v>0</v>
      </c>
      <c r="H1524" s="378">
        <f t="shared" si="462"/>
        <v>0</v>
      </c>
      <c r="I1524" s="229" t="e">
        <f>#REF!-G1524</f>
        <v>#REF!</v>
      </c>
      <c r="J1524" s="229">
        <f t="shared" si="458"/>
        <v>0</v>
      </c>
      <c r="K1524" s="378">
        <f t="shared" si="463"/>
        <v>0</v>
      </c>
      <c r="L1524" s="229">
        <f t="shared" si="459"/>
        <v>0</v>
      </c>
      <c r="M1524" s="378">
        <f t="shared" si="463"/>
        <v>0</v>
      </c>
      <c r="N1524" s="229">
        <f t="shared" si="460"/>
        <v>0</v>
      </c>
      <c r="O1524" s="378">
        <f t="shared" si="463"/>
        <v>0</v>
      </c>
      <c r="P1524" s="229">
        <f t="shared" si="461"/>
        <v>0</v>
      </c>
      <c r="S1524" s="378">
        <f t="shared" si="463"/>
        <v>0</v>
      </c>
      <c r="T1524" s="378">
        <f t="shared" si="463"/>
        <v>0</v>
      </c>
      <c r="U1524" s="378">
        <f t="shared" si="463"/>
        <v>0</v>
      </c>
    </row>
    <row r="1525" spans="2:21" ht="12.75" customHeight="1" x14ac:dyDescent="0.2">
      <c r="B1525" s="555">
        <v>400</v>
      </c>
      <c r="C1525" s="51" t="s">
        <v>574</v>
      </c>
      <c r="D1525" s="52" t="s">
        <v>239</v>
      </c>
      <c r="E1525" s="378">
        <v>0</v>
      </c>
      <c r="F1525" s="378">
        <f t="shared" si="462"/>
        <v>0</v>
      </c>
      <c r="G1525" s="378">
        <f t="shared" si="462"/>
        <v>0</v>
      </c>
      <c r="H1525" s="378">
        <f t="shared" si="462"/>
        <v>0</v>
      </c>
      <c r="I1525" s="229" t="e">
        <f>#REF!-G1525</f>
        <v>#REF!</v>
      </c>
      <c r="J1525" s="229">
        <f t="shared" si="458"/>
        <v>0</v>
      </c>
      <c r="K1525" s="378">
        <f t="shared" si="463"/>
        <v>0</v>
      </c>
      <c r="L1525" s="229">
        <f t="shared" si="459"/>
        <v>0</v>
      </c>
      <c r="M1525" s="378">
        <f t="shared" si="463"/>
        <v>0</v>
      </c>
      <c r="N1525" s="229">
        <f t="shared" si="460"/>
        <v>0</v>
      </c>
      <c r="O1525" s="378">
        <f t="shared" si="463"/>
        <v>0</v>
      </c>
      <c r="P1525" s="229">
        <f t="shared" si="461"/>
        <v>0</v>
      </c>
      <c r="S1525" s="378">
        <f t="shared" si="463"/>
        <v>0</v>
      </c>
      <c r="T1525" s="378">
        <f t="shared" si="463"/>
        <v>0</v>
      </c>
      <c r="U1525" s="378">
        <f t="shared" si="463"/>
        <v>0</v>
      </c>
    </row>
    <row r="1526" spans="2:21" ht="12.75" customHeight="1" x14ac:dyDescent="0.2">
      <c r="B1526" s="555">
        <v>500</v>
      </c>
      <c r="C1526" s="51" t="s">
        <v>132</v>
      </c>
      <c r="D1526" s="52" t="s">
        <v>340</v>
      </c>
      <c r="E1526" s="378">
        <v>0</v>
      </c>
      <c r="F1526" s="378">
        <f t="shared" si="462"/>
        <v>0</v>
      </c>
      <c r="G1526" s="378">
        <f t="shared" si="462"/>
        <v>0</v>
      </c>
      <c r="H1526" s="378">
        <f t="shared" si="462"/>
        <v>0</v>
      </c>
      <c r="I1526" s="229" t="e">
        <f>#REF!-G1526</f>
        <v>#REF!</v>
      </c>
      <c r="J1526" s="229">
        <f t="shared" si="458"/>
        <v>0</v>
      </c>
      <c r="K1526" s="378">
        <f t="shared" si="463"/>
        <v>0</v>
      </c>
      <c r="L1526" s="229">
        <f t="shared" si="459"/>
        <v>0</v>
      </c>
      <c r="M1526" s="378">
        <f t="shared" si="463"/>
        <v>0</v>
      </c>
      <c r="N1526" s="229">
        <f t="shared" si="460"/>
        <v>0</v>
      </c>
      <c r="O1526" s="378">
        <f t="shared" si="463"/>
        <v>0</v>
      </c>
      <c r="P1526" s="229">
        <f t="shared" si="461"/>
        <v>0</v>
      </c>
      <c r="S1526" s="378">
        <f t="shared" si="463"/>
        <v>0</v>
      </c>
      <c r="T1526" s="378">
        <f t="shared" si="463"/>
        <v>0</v>
      </c>
      <c r="U1526" s="378">
        <f t="shared" si="463"/>
        <v>0</v>
      </c>
    </row>
    <row r="1527" spans="2:21" ht="12.75" customHeight="1" x14ac:dyDescent="0.2">
      <c r="B1527" s="555">
        <v>600</v>
      </c>
      <c r="C1527" s="51" t="s">
        <v>341</v>
      </c>
      <c r="D1527" s="53" t="s">
        <v>342</v>
      </c>
      <c r="E1527" s="496">
        <v>565000</v>
      </c>
      <c r="F1527" s="496">
        <f t="shared" si="462"/>
        <v>700000</v>
      </c>
      <c r="G1527" s="496">
        <f t="shared" si="462"/>
        <v>700000</v>
      </c>
      <c r="H1527" s="496">
        <f t="shared" si="462"/>
        <v>790000</v>
      </c>
      <c r="I1527" s="497" t="e">
        <f>#REF!-G1527</f>
        <v>#REF!</v>
      </c>
      <c r="J1527" s="497">
        <f t="shared" si="458"/>
        <v>90000</v>
      </c>
      <c r="K1527" s="496">
        <f t="shared" si="463"/>
        <v>850000</v>
      </c>
      <c r="L1527" s="497">
        <f t="shared" si="459"/>
        <v>60000</v>
      </c>
      <c r="M1527" s="496">
        <f t="shared" si="463"/>
        <v>850000</v>
      </c>
      <c r="N1527" s="497">
        <f t="shared" si="460"/>
        <v>60000</v>
      </c>
      <c r="O1527" s="496">
        <f t="shared" si="463"/>
        <v>815000</v>
      </c>
      <c r="P1527" s="497">
        <f t="shared" si="461"/>
        <v>25000</v>
      </c>
      <c r="Q1527" s="497"/>
      <c r="R1527" s="497"/>
      <c r="S1527" s="496">
        <f t="shared" si="463"/>
        <v>790000</v>
      </c>
      <c r="T1527" s="496">
        <f t="shared" si="463"/>
        <v>790000</v>
      </c>
      <c r="U1527" s="496">
        <f t="shared" si="463"/>
        <v>790000</v>
      </c>
    </row>
    <row r="1528" spans="2:21" ht="12.75" customHeight="1" x14ac:dyDescent="0.2">
      <c r="C1528" s="51"/>
      <c r="D1528" s="48" t="s">
        <v>70</v>
      </c>
      <c r="E1528" s="378">
        <f t="shared" ref="E1528" si="464">SUM(E1521:E1527)</f>
        <v>565000</v>
      </c>
      <c r="F1528" s="378">
        <f>SUM(F1521:F1527)</f>
        <v>700000</v>
      </c>
      <c r="G1528" s="378">
        <f>SUM(G1521:G1527)</f>
        <v>700000</v>
      </c>
      <c r="H1528" s="378">
        <f>SUM(H1521:H1527)</f>
        <v>790000</v>
      </c>
      <c r="I1528" s="229" t="e">
        <f>#REF!-G1528</f>
        <v>#REF!</v>
      </c>
      <c r="J1528" s="229">
        <f t="shared" si="458"/>
        <v>90000</v>
      </c>
      <c r="K1528" s="378">
        <f>SUM(K1521:K1527)</f>
        <v>850000</v>
      </c>
      <c r="L1528" s="229">
        <f t="shared" si="459"/>
        <v>60000</v>
      </c>
      <c r="M1528" s="378">
        <f>SUM(M1521:M1527)</f>
        <v>850000</v>
      </c>
      <c r="N1528" s="229">
        <f t="shared" si="460"/>
        <v>60000</v>
      </c>
      <c r="O1528" s="378">
        <f>SUM(O1521:O1527)</f>
        <v>815000</v>
      </c>
      <c r="P1528" s="229">
        <f t="shared" si="461"/>
        <v>25000</v>
      </c>
      <c r="S1528" s="378">
        <f>SUM(S1521:S1527)</f>
        <v>790000</v>
      </c>
      <c r="T1528" s="378">
        <f>SUM(T1521:T1527)</f>
        <v>790000</v>
      </c>
      <c r="U1528" s="378">
        <f>SUM(U1521:U1527)</f>
        <v>790000</v>
      </c>
    </row>
    <row r="1529" spans="2:21" ht="12.75" customHeight="1" x14ac:dyDescent="0.2">
      <c r="C1529" s="51"/>
      <c r="E1529" s="378"/>
      <c r="F1529" s="378"/>
      <c r="G1529" s="378"/>
      <c r="H1529" s="378"/>
      <c r="I1529" s="530" t="e">
        <f>I1528/G1528</f>
        <v>#REF!</v>
      </c>
      <c r="J1529" s="536">
        <f>J1528/G1528</f>
        <v>0.12857142857142856</v>
      </c>
      <c r="K1529" s="378"/>
      <c r="L1529" s="530" t="e">
        <f>L1528/#REF!</f>
        <v>#REF!</v>
      </c>
      <c r="M1529" s="378"/>
      <c r="N1529" s="530" t="e">
        <f>N1528/I1528</f>
        <v>#REF!</v>
      </c>
      <c r="O1529" s="378"/>
      <c r="P1529" s="565">
        <f>P1528/H1528</f>
        <v>3.1645569620253167E-2</v>
      </c>
      <c r="Q1529" s="530"/>
      <c r="R1529" s="530"/>
      <c r="S1529" s="378"/>
      <c r="T1529" s="378"/>
      <c r="U1529" s="378"/>
    </row>
    <row r="1530" spans="2:21" ht="39.950000000000003" customHeight="1" x14ac:dyDescent="0.2">
      <c r="C1530" s="51"/>
      <c r="E1530" s="378"/>
      <c r="F1530" s="378"/>
      <c r="G1530" s="378"/>
      <c r="H1530" s="378"/>
      <c r="K1530" s="378"/>
      <c r="M1530" s="378"/>
      <c r="O1530" s="378"/>
      <c r="S1530" s="378"/>
      <c r="T1530" s="378"/>
      <c r="U1530" s="378"/>
    </row>
    <row r="1531" spans="2:21" ht="12.75" customHeight="1" x14ac:dyDescent="0.2">
      <c r="C1531" s="51"/>
      <c r="E1531" s="378"/>
      <c r="F1531" s="378"/>
      <c r="G1531" s="378"/>
      <c r="H1531" s="378"/>
      <c r="K1531" s="378"/>
      <c r="M1531" s="378"/>
      <c r="O1531" s="378"/>
      <c r="S1531" s="378"/>
      <c r="T1531" s="378"/>
      <c r="U1531" s="378"/>
    </row>
    <row r="1532" spans="2:21" ht="12.75" customHeight="1" x14ac:dyDescent="0.2">
      <c r="C1532" s="51"/>
      <c r="E1532" s="228"/>
      <c r="F1532" s="228"/>
      <c r="G1532" s="228"/>
      <c r="H1532" s="228"/>
      <c r="K1532" s="228"/>
      <c r="M1532" s="228"/>
      <c r="O1532" s="228"/>
      <c r="S1532" s="228"/>
      <c r="T1532" s="228"/>
      <c r="U1532" s="228"/>
    </row>
    <row r="1533" spans="2:21" ht="12.75" customHeight="1" x14ac:dyDescent="0.2">
      <c r="C1533" s="51"/>
      <c r="D1533" s="391" t="s">
        <v>123</v>
      </c>
      <c r="E1533" s="507" t="s">
        <v>784</v>
      </c>
      <c r="F1533" s="507" t="s">
        <v>783</v>
      </c>
      <c r="G1533" s="507" t="s">
        <v>1035</v>
      </c>
      <c r="H1533" s="507" t="s">
        <v>1130</v>
      </c>
      <c r="I1533" s="389"/>
      <c r="J1533" s="389"/>
      <c r="K1533" s="544" t="s">
        <v>1220</v>
      </c>
      <c r="L1533" s="389"/>
      <c r="M1533" s="544" t="s">
        <v>1220</v>
      </c>
      <c r="N1533" s="389"/>
      <c r="O1533" s="544" t="s">
        <v>1220</v>
      </c>
      <c r="P1533" s="389"/>
      <c r="Q1533" s="389"/>
      <c r="R1533" s="389"/>
      <c r="S1533" s="506" t="s">
        <v>1130</v>
      </c>
      <c r="T1533" s="506" t="s">
        <v>1130</v>
      </c>
      <c r="U1533" s="506" t="s">
        <v>1130</v>
      </c>
    </row>
    <row r="1534" spans="2:21" ht="28.5" customHeight="1" x14ac:dyDescent="0.25">
      <c r="C1534" s="51"/>
      <c r="D1534" s="561" t="s">
        <v>577</v>
      </c>
      <c r="E1534" s="507" t="s">
        <v>412</v>
      </c>
      <c r="F1534" s="507" t="s">
        <v>412</v>
      </c>
      <c r="G1534" s="507" t="s">
        <v>412</v>
      </c>
      <c r="H1534" s="507" t="s">
        <v>412</v>
      </c>
      <c r="I1534" s="389"/>
      <c r="J1534" s="389"/>
      <c r="K1534" s="541" t="s">
        <v>472</v>
      </c>
      <c r="L1534" s="389"/>
      <c r="M1534" s="541" t="s">
        <v>472</v>
      </c>
      <c r="N1534" s="389"/>
      <c r="O1534" s="541" t="s">
        <v>1456</v>
      </c>
      <c r="P1534" s="389"/>
      <c r="Q1534" s="389"/>
      <c r="R1534" s="389"/>
      <c r="S1534" s="508" t="s">
        <v>412</v>
      </c>
      <c r="T1534" s="508" t="s">
        <v>412</v>
      </c>
      <c r="U1534" s="508" t="s">
        <v>412</v>
      </c>
    </row>
    <row r="1535" spans="2:21" ht="12.75" customHeight="1" x14ac:dyDescent="0.2">
      <c r="C1535" s="51"/>
      <c r="D1535" s="563" t="s">
        <v>324</v>
      </c>
      <c r="E1535" s="388">
        <v>0</v>
      </c>
      <c r="F1535" s="389">
        <v>0</v>
      </c>
      <c r="G1535" s="389">
        <v>0</v>
      </c>
      <c r="H1535" s="389">
        <v>0</v>
      </c>
      <c r="I1535" s="389"/>
      <c r="J1535" s="389"/>
      <c r="K1535" s="389">
        <v>0</v>
      </c>
      <c r="L1535" s="389"/>
      <c r="M1535" s="389">
        <v>0</v>
      </c>
      <c r="N1535" s="389"/>
      <c r="O1535" s="389">
        <v>0</v>
      </c>
      <c r="P1535" s="389"/>
      <c r="Q1535" s="389"/>
      <c r="R1535" s="389"/>
      <c r="S1535" s="393">
        <v>0</v>
      </c>
      <c r="T1535" s="393">
        <v>0</v>
      </c>
      <c r="U1535" s="393">
        <v>0</v>
      </c>
    </row>
    <row r="1536" spans="2:21" ht="12.75" customHeight="1" x14ac:dyDescent="0.2">
      <c r="C1536" s="51"/>
      <c r="D1536" s="563" t="s">
        <v>164</v>
      </c>
      <c r="E1536" s="388">
        <v>0</v>
      </c>
      <c r="F1536" s="389">
        <v>0</v>
      </c>
      <c r="G1536" s="389">
        <v>0</v>
      </c>
      <c r="H1536" s="389">
        <v>0</v>
      </c>
      <c r="I1536" s="389"/>
      <c r="J1536" s="389"/>
      <c r="K1536" s="389">
        <v>0</v>
      </c>
      <c r="L1536" s="389"/>
      <c r="M1536" s="389">
        <v>0</v>
      </c>
      <c r="N1536" s="389"/>
      <c r="O1536" s="389">
        <v>0</v>
      </c>
      <c r="P1536" s="389"/>
      <c r="Q1536" s="389"/>
      <c r="R1536" s="389"/>
      <c r="S1536" s="393">
        <v>0</v>
      </c>
      <c r="T1536" s="393">
        <v>0</v>
      </c>
      <c r="U1536" s="393">
        <v>0</v>
      </c>
    </row>
    <row r="1537" spans="1:21" ht="12.75" customHeight="1" x14ac:dyDescent="0.2">
      <c r="C1537" s="51"/>
      <c r="D1537" s="563" t="s">
        <v>624</v>
      </c>
      <c r="E1537" s="388">
        <v>0</v>
      </c>
      <c r="F1537" s="389">
        <v>0</v>
      </c>
      <c r="G1537" s="389">
        <v>0</v>
      </c>
      <c r="H1537" s="389">
        <v>0</v>
      </c>
      <c r="I1537" s="389"/>
      <c r="J1537" s="389"/>
      <c r="K1537" s="389">
        <v>0</v>
      </c>
      <c r="L1537" s="389"/>
      <c r="M1537" s="389">
        <v>0</v>
      </c>
      <c r="N1537" s="389"/>
      <c r="O1537" s="389">
        <v>0</v>
      </c>
      <c r="P1537" s="389"/>
      <c r="Q1537" s="389"/>
      <c r="R1537" s="389"/>
      <c r="S1537" s="393">
        <v>0</v>
      </c>
      <c r="T1537" s="393">
        <v>0</v>
      </c>
      <c r="U1537" s="393">
        <v>0</v>
      </c>
    </row>
    <row r="1538" spans="1:21" ht="12.75" customHeight="1" x14ac:dyDescent="0.2">
      <c r="C1538" s="51"/>
      <c r="D1538" s="391"/>
      <c r="E1538" s="388"/>
      <c r="F1538" s="389"/>
      <c r="G1538" s="389"/>
      <c r="H1538" s="389"/>
      <c r="I1538" s="389"/>
      <c r="J1538" s="389"/>
      <c r="K1538" s="389"/>
      <c r="L1538" s="389"/>
      <c r="M1538" s="389"/>
      <c r="N1538" s="389"/>
      <c r="O1538" s="389"/>
      <c r="P1538" s="389"/>
      <c r="Q1538" s="389"/>
      <c r="R1538" s="389"/>
      <c r="S1538" s="393"/>
      <c r="T1538" s="393"/>
      <c r="U1538" s="393"/>
    </row>
    <row r="1539" spans="1:21" ht="20.25" customHeight="1" x14ac:dyDescent="0.25">
      <c r="C1539" s="51"/>
      <c r="D1539" s="562" t="s">
        <v>625</v>
      </c>
      <c r="E1539" s="388"/>
      <c r="F1539" s="389"/>
      <c r="G1539" s="389"/>
      <c r="H1539" s="389"/>
      <c r="I1539" s="389"/>
      <c r="J1539" s="389"/>
      <c r="K1539" s="389"/>
      <c r="L1539" s="389"/>
      <c r="M1539" s="389"/>
      <c r="N1539" s="389"/>
      <c r="O1539" s="389"/>
      <c r="P1539" s="389"/>
      <c r="Q1539" s="389"/>
      <c r="R1539" s="389"/>
      <c r="S1539" s="393"/>
      <c r="T1539" s="393"/>
      <c r="U1539" s="393"/>
    </row>
    <row r="1540" spans="1:21" ht="19.5" customHeight="1" x14ac:dyDescent="0.2">
      <c r="C1540" s="51"/>
      <c r="D1540" s="638" t="s">
        <v>1530</v>
      </c>
      <c r="E1540" s="638"/>
      <c r="F1540" s="638"/>
      <c r="G1540" s="638"/>
      <c r="H1540" s="638"/>
      <c r="I1540" s="638"/>
      <c r="J1540" s="638"/>
      <c r="K1540" s="638"/>
      <c r="L1540" s="638"/>
      <c r="M1540" s="638"/>
      <c r="N1540" s="638"/>
      <c r="O1540" s="638"/>
      <c r="P1540" s="388"/>
      <c r="Q1540" s="388"/>
      <c r="R1540" s="388"/>
      <c r="S1540" s="5"/>
      <c r="T1540" s="5"/>
      <c r="U1540" s="5"/>
    </row>
    <row r="1541" spans="1:21" ht="12.75" customHeight="1" x14ac:dyDescent="0.2">
      <c r="C1541" s="51"/>
      <c r="D1541" s="638"/>
      <c r="E1541" s="638"/>
      <c r="F1541" s="638"/>
      <c r="G1541" s="638"/>
      <c r="H1541" s="638"/>
      <c r="I1541" s="638"/>
      <c r="J1541" s="638"/>
      <c r="K1541" s="638"/>
      <c r="L1541" s="638"/>
      <c r="M1541" s="638"/>
      <c r="N1541" s="638"/>
      <c r="O1541" s="638"/>
      <c r="P1541" s="388"/>
      <c r="Q1541" s="388"/>
      <c r="R1541" s="388"/>
      <c r="S1541" s="5"/>
      <c r="T1541" s="5"/>
      <c r="U1541" s="5"/>
    </row>
    <row r="1542" spans="1:21" ht="12.75" customHeight="1" x14ac:dyDescent="0.2">
      <c r="C1542" s="51"/>
      <c r="E1542" s="378"/>
      <c r="F1542" s="378"/>
      <c r="G1542" s="378"/>
      <c r="H1542" s="378"/>
      <c r="K1542" s="378"/>
      <c r="M1542" s="378"/>
      <c r="O1542" s="378"/>
      <c r="S1542" s="378"/>
      <c r="T1542" s="378"/>
      <c r="U1542" s="378"/>
    </row>
    <row r="1543" spans="1:21" ht="12.75" customHeight="1" x14ac:dyDescent="0.2">
      <c r="C1543" s="51"/>
      <c r="E1543" s="378"/>
      <c r="F1543" s="378"/>
      <c r="G1543" s="378"/>
      <c r="H1543" s="378"/>
      <c r="K1543" s="378"/>
      <c r="M1543" s="378"/>
      <c r="O1543" s="378"/>
      <c r="S1543" s="378"/>
      <c r="T1543" s="378"/>
      <c r="U1543" s="378"/>
    </row>
    <row r="1544" spans="1:21" ht="15.6" customHeight="1" x14ac:dyDescent="0.25">
      <c r="C1544" s="61" t="s">
        <v>41</v>
      </c>
      <c r="E1544" s="378"/>
      <c r="F1544" s="378"/>
      <c r="G1544" s="378"/>
      <c r="H1544" s="378"/>
      <c r="K1544" s="378"/>
      <c r="M1544" s="378"/>
      <c r="O1544" s="378"/>
      <c r="S1544" s="378"/>
      <c r="T1544" s="378"/>
      <c r="U1544" s="378"/>
    </row>
    <row r="1545" spans="1:21" ht="12.75" customHeight="1" x14ac:dyDescent="0.2">
      <c r="E1545" s="378"/>
      <c r="F1545" s="378"/>
      <c r="G1545" s="378"/>
      <c r="H1545" s="378"/>
      <c r="K1545" s="378"/>
      <c r="M1545" s="378"/>
      <c r="O1545" s="378"/>
      <c r="S1545" s="378"/>
      <c r="T1545" s="378"/>
      <c r="U1545" s="378"/>
    </row>
    <row r="1546" spans="1:21" ht="12.75" customHeight="1" x14ac:dyDescent="0.2">
      <c r="C1546" s="41" t="s">
        <v>108</v>
      </c>
      <c r="D1546" s="72"/>
      <c r="E1546" s="378"/>
      <c r="F1546" s="378"/>
      <c r="G1546" s="378"/>
      <c r="H1546" s="378"/>
      <c r="K1546" s="378"/>
      <c r="M1546" s="378"/>
      <c r="O1546" s="378"/>
      <c r="S1546" s="378"/>
      <c r="T1546" s="378"/>
      <c r="U1546" s="378"/>
    </row>
    <row r="1547" spans="1:21" ht="24" customHeight="1" x14ac:dyDescent="0.2">
      <c r="A1547" s="5">
        <v>15011010</v>
      </c>
      <c r="B1547" s="555">
        <v>100</v>
      </c>
      <c r="C1547" s="42">
        <v>50110</v>
      </c>
      <c r="D1547" s="43" t="s">
        <v>36</v>
      </c>
      <c r="E1547" s="229">
        <f>'102'!H1991</f>
        <v>753331</v>
      </c>
      <c r="F1547" s="229">
        <f>'102'!K1991</f>
        <v>715498</v>
      </c>
      <c r="G1547" s="229">
        <f>'102'!N1991</f>
        <v>523949</v>
      </c>
      <c r="H1547" s="229">
        <f>'102'!R1991</f>
        <v>606916</v>
      </c>
      <c r="I1547" s="229" t="e">
        <f>#REF!-G1547</f>
        <v>#REF!</v>
      </c>
      <c r="J1547" s="229">
        <f t="shared" ref="J1547:J1562" si="465">H1547-G1547</f>
        <v>82967</v>
      </c>
      <c r="K1547" s="229" t="e">
        <f>'102'!#REF!</f>
        <v>#REF!</v>
      </c>
      <c r="L1547" s="229" t="e">
        <f t="shared" ref="L1547:L1562" si="466">K1547-H1547</f>
        <v>#REF!</v>
      </c>
      <c r="M1547" s="229" t="e">
        <f>'102'!#REF!</f>
        <v>#REF!</v>
      </c>
      <c r="N1547" s="229" t="e">
        <f t="shared" ref="N1547:N1562" si="467">M1547-H1547</f>
        <v>#REF!</v>
      </c>
      <c r="O1547" s="229">
        <f>'102'!Z1991</f>
        <v>0</v>
      </c>
      <c r="P1547" s="229">
        <f t="shared" ref="P1547:P1562" si="468">O1547-H1547</f>
        <v>-606916</v>
      </c>
      <c r="S1547" s="229" t="e">
        <f>'102'!#REF!</f>
        <v>#REF!</v>
      </c>
      <c r="T1547" s="229" t="e">
        <f>'102'!#REF!</f>
        <v>#REF!</v>
      </c>
      <c r="U1547" s="229" t="e">
        <f>'102'!#REF!</f>
        <v>#REF!</v>
      </c>
    </row>
    <row r="1548" spans="1:21" ht="12.75" customHeight="1" x14ac:dyDescent="0.2">
      <c r="A1548" s="5">
        <v>15011010</v>
      </c>
      <c r="B1548" s="555">
        <v>101</v>
      </c>
      <c r="C1548" s="42">
        <v>50130</v>
      </c>
      <c r="D1548" s="43" t="s">
        <v>37</v>
      </c>
      <c r="E1548" s="378">
        <v>5400</v>
      </c>
      <c r="F1548" s="378">
        <v>5400</v>
      </c>
      <c r="G1548" s="378">
        <v>5400</v>
      </c>
      <c r="H1548" s="378">
        <v>5400</v>
      </c>
      <c r="I1548" s="229" t="e">
        <f>#REF!-G1548</f>
        <v>#REF!</v>
      </c>
      <c r="J1548" s="229">
        <f t="shared" si="465"/>
        <v>0</v>
      </c>
      <c r="K1548" s="378">
        <v>5400</v>
      </c>
      <c r="L1548" s="229">
        <f t="shared" si="466"/>
        <v>0</v>
      </c>
      <c r="M1548" s="378">
        <v>5400</v>
      </c>
      <c r="N1548" s="229">
        <f t="shared" si="467"/>
        <v>0</v>
      </c>
      <c r="O1548" s="378">
        <v>0</v>
      </c>
      <c r="P1548" s="229">
        <f t="shared" si="468"/>
        <v>-5400</v>
      </c>
      <c r="S1548" s="378">
        <v>5400</v>
      </c>
      <c r="T1548" s="378">
        <v>5400</v>
      </c>
      <c r="U1548" s="378">
        <v>5400</v>
      </c>
    </row>
    <row r="1549" spans="1:21" ht="12.75" customHeight="1" x14ac:dyDescent="0.2">
      <c r="A1549" s="5">
        <v>15011010</v>
      </c>
      <c r="B1549" s="555">
        <v>100</v>
      </c>
      <c r="C1549" s="42">
        <v>50170</v>
      </c>
      <c r="D1549" s="43" t="s">
        <v>194</v>
      </c>
      <c r="E1549" s="378">
        <v>15000</v>
      </c>
      <c r="F1549" s="378">
        <v>15000</v>
      </c>
      <c r="G1549" s="378">
        <v>15000</v>
      </c>
      <c r="H1549" s="378">
        <v>15000</v>
      </c>
      <c r="I1549" s="229" t="e">
        <f>#REF!-G1549</f>
        <v>#REF!</v>
      </c>
      <c r="J1549" s="229">
        <f t="shared" si="465"/>
        <v>0</v>
      </c>
      <c r="K1549" s="378">
        <v>15000</v>
      </c>
      <c r="L1549" s="229">
        <f t="shared" si="466"/>
        <v>0</v>
      </c>
      <c r="M1549" s="378">
        <v>15000</v>
      </c>
      <c r="N1549" s="229">
        <f t="shared" si="467"/>
        <v>0</v>
      </c>
      <c r="O1549" s="378">
        <v>0</v>
      </c>
      <c r="P1549" s="229">
        <f t="shared" si="468"/>
        <v>-15000</v>
      </c>
      <c r="S1549" s="378">
        <v>15000</v>
      </c>
      <c r="T1549" s="378">
        <v>15000</v>
      </c>
      <c r="U1549" s="378">
        <v>15000</v>
      </c>
    </row>
    <row r="1550" spans="1:21" ht="12.75" customHeight="1" x14ac:dyDescent="0.2">
      <c r="A1550" s="5">
        <v>15011010</v>
      </c>
      <c r="B1550" s="555">
        <v>400</v>
      </c>
      <c r="C1550" s="42">
        <v>54411</v>
      </c>
      <c r="D1550" s="43" t="s">
        <v>152</v>
      </c>
      <c r="E1550" s="378">
        <v>0</v>
      </c>
      <c r="F1550" s="378">
        <v>0</v>
      </c>
      <c r="G1550" s="378">
        <v>0</v>
      </c>
      <c r="H1550" s="378">
        <v>0</v>
      </c>
      <c r="I1550" s="229" t="e">
        <f>#REF!-G1550</f>
        <v>#REF!</v>
      </c>
      <c r="J1550" s="229">
        <f t="shared" si="465"/>
        <v>0</v>
      </c>
      <c r="K1550" s="378">
        <v>0</v>
      </c>
      <c r="L1550" s="229">
        <f t="shared" si="466"/>
        <v>0</v>
      </c>
      <c r="M1550" s="378">
        <v>0</v>
      </c>
      <c r="N1550" s="229">
        <f t="shared" si="467"/>
        <v>0</v>
      </c>
      <c r="O1550" s="378">
        <v>0</v>
      </c>
      <c r="P1550" s="229">
        <f t="shared" si="468"/>
        <v>0</v>
      </c>
      <c r="S1550" s="378">
        <v>0</v>
      </c>
      <c r="T1550" s="378">
        <v>0</v>
      </c>
      <c r="U1550" s="378">
        <v>0</v>
      </c>
    </row>
    <row r="1551" spans="1:21" ht="12.75" customHeight="1" x14ac:dyDescent="0.2">
      <c r="A1551" s="5">
        <v>15011010</v>
      </c>
      <c r="B1551" s="555">
        <v>500</v>
      </c>
      <c r="C1551" s="42">
        <v>55520</v>
      </c>
      <c r="D1551" s="43" t="s">
        <v>431</v>
      </c>
      <c r="E1551" s="378">
        <v>2000</v>
      </c>
      <c r="F1551" s="378">
        <v>2000</v>
      </c>
      <c r="G1551" s="378">
        <v>0</v>
      </c>
      <c r="H1551" s="378">
        <v>0</v>
      </c>
      <c r="I1551" s="229" t="e">
        <f>#REF!-G1551</f>
        <v>#REF!</v>
      </c>
      <c r="J1551" s="229">
        <f t="shared" si="465"/>
        <v>0</v>
      </c>
      <c r="K1551" s="378">
        <v>0</v>
      </c>
      <c r="L1551" s="229">
        <f t="shared" si="466"/>
        <v>0</v>
      </c>
      <c r="M1551" s="378">
        <v>0</v>
      </c>
      <c r="N1551" s="229">
        <f t="shared" si="467"/>
        <v>0</v>
      </c>
      <c r="O1551" s="378">
        <v>0</v>
      </c>
      <c r="P1551" s="229">
        <f t="shared" si="468"/>
        <v>0</v>
      </c>
      <c r="S1551" s="378">
        <v>0</v>
      </c>
      <c r="T1551" s="378">
        <v>0</v>
      </c>
      <c r="U1551" s="378">
        <v>0</v>
      </c>
    </row>
    <row r="1552" spans="1:21" ht="12.75" customHeight="1" x14ac:dyDescent="0.2">
      <c r="A1552" s="5">
        <v>15011010</v>
      </c>
      <c r="B1552" s="555">
        <v>500</v>
      </c>
      <c r="C1552" s="42">
        <v>55586</v>
      </c>
      <c r="D1552" s="43" t="s">
        <v>347</v>
      </c>
      <c r="E1552" s="378">
        <v>20000</v>
      </c>
      <c r="F1552" s="378">
        <v>25000</v>
      </c>
      <c r="G1552" s="378">
        <v>25000</v>
      </c>
      <c r="H1552" s="378">
        <v>32000</v>
      </c>
      <c r="I1552" s="229" t="e">
        <f>#REF!-G1552</f>
        <v>#REF!</v>
      </c>
      <c r="J1552" s="229">
        <f t="shared" si="465"/>
        <v>7000</v>
      </c>
      <c r="K1552" s="378">
        <v>57000</v>
      </c>
      <c r="L1552" s="229">
        <f t="shared" si="466"/>
        <v>25000</v>
      </c>
      <c r="M1552" s="378">
        <v>57000</v>
      </c>
      <c r="N1552" s="229">
        <f t="shared" si="467"/>
        <v>25000</v>
      </c>
      <c r="O1552" s="378">
        <v>0</v>
      </c>
      <c r="P1552" s="229">
        <f t="shared" si="468"/>
        <v>-32000</v>
      </c>
      <c r="S1552" s="378">
        <v>32000</v>
      </c>
      <c r="T1552" s="378">
        <v>32000</v>
      </c>
      <c r="U1552" s="378">
        <v>32000</v>
      </c>
    </row>
    <row r="1553" spans="1:21" ht="12.75" customHeight="1" x14ac:dyDescent="0.2">
      <c r="A1553" s="5">
        <v>15011010</v>
      </c>
      <c r="B1553" s="555">
        <v>600</v>
      </c>
      <c r="C1553" s="42">
        <v>56610</v>
      </c>
      <c r="D1553" s="43" t="s">
        <v>365</v>
      </c>
      <c r="E1553" s="378">
        <v>14000</v>
      </c>
      <c r="F1553" s="378">
        <v>20000</v>
      </c>
      <c r="G1553" s="378">
        <v>20000</v>
      </c>
      <c r="H1553" s="378">
        <v>20000</v>
      </c>
      <c r="I1553" s="229" t="e">
        <f>#REF!-G1553</f>
        <v>#REF!</v>
      </c>
      <c r="J1553" s="229">
        <f t="shared" si="465"/>
        <v>0</v>
      </c>
      <c r="K1553" s="378">
        <v>15000</v>
      </c>
      <c r="L1553" s="229">
        <f t="shared" si="466"/>
        <v>-5000</v>
      </c>
      <c r="M1553" s="378">
        <v>15000</v>
      </c>
      <c r="N1553" s="229">
        <f t="shared" si="467"/>
        <v>-5000</v>
      </c>
      <c r="O1553" s="378">
        <v>0</v>
      </c>
      <c r="P1553" s="229">
        <f t="shared" si="468"/>
        <v>-20000</v>
      </c>
      <c r="S1553" s="378">
        <v>20000</v>
      </c>
      <c r="T1553" s="378">
        <v>20000</v>
      </c>
      <c r="U1553" s="378">
        <v>20000</v>
      </c>
    </row>
    <row r="1554" spans="1:21" ht="12.75" customHeight="1" x14ac:dyDescent="0.2">
      <c r="A1554" s="5">
        <v>15011010</v>
      </c>
      <c r="B1554" s="555">
        <v>600</v>
      </c>
      <c r="C1554" s="42">
        <v>56615</v>
      </c>
      <c r="D1554" s="43" t="s">
        <v>26</v>
      </c>
      <c r="E1554" s="378">
        <v>4000</v>
      </c>
      <c r="F1554" s="378">
        <v>4000</v>
      </c>
      <c r="G1554" s="378">
        <v>0</v>
      </c>
      <c r="H1554" s="378">
        <v>0</v>
      </c>
      <c r="I1554" s="229" t="e">
        <f>#REF!-G1554</f>
        <v>#REF!</v>
      </c>
      <c r="J1554" s="229">
        <f t="shared" si="465"/>
        <v>0</v>
      </c>
      <c r="K1554" s="378">
        <v>2000</v>
      </c>
      <c r="L1554" s="229">
        <f t="shared" si="466"/>
        <v>2000</v>
      </c>
      <c r="M1554" s="378">
        <v>2000</v>
      </c>
      <c r="N1554" s="229">
        <f t="shared" si="467"/>
        <v>2000</v>
      </c>
      <c r="O1554" s="378">
        <v>0</v>
      </c>
      <c r="P1554" s="229">
        <f t="shared" si="468"/>
        <v>0</v>
      </c>
      <c r="S1554" s="378">
        <v>0</v>
      </c>
      <c r="T1554" s="378">
        <v>0</v>
      </c>
      <c r="U1554" s="378">
        <v>0</v>
      </c>
    </row>
    <row r="1555" spans="1:21" ht="12.75" customHeight="1" x14ac:dyDescent="0.2">
      <c r="A1555" s="5">
        <v>15011010</v>
      </c>
      <c r="B1555" s="555">
        <v>600</v>
      </c>
      <c r="C1555" s="71">
        <v>56623</v>
      </c>
      <c r="D1555" s="43" t="s">
        <v>352</v>
      </c>
      <c r="E1555" s="378">
        <v>2000</v>
      </c>
      <c r="F1555" s="378">
        <v>3000</v>
      </c>
      <c r="G1555" s="378">
        <v>3000</v>
      </c>
      <c r="H1555" s="378">
        <v>3000</v>
      </c>
      <c r="I1555" s="229" t="e">
        <f>#REF!-G1555</f>
        <v>#REF!</v>
      </c>
      <c r="J1555" s="229">
        <f t="shared" si="465"/>
        <v>0</v>
      </c>
      <c r="K1555" s="378">
        <v>0</v>
      </c>
      <c r="L1555" s="229">
        <f t="shared" si="466"/>
        <v>-3000</v>
      </c>
      <c r="M1555" s="378">
        <v>0</v>
      </c>
      <c r="N1555" s="229">
        <f t="shared" si="467"/>
        <v>-3000</v>
      </c>
      <c r="O1555" s="378">
        <v>0</v>
      </c>
      <c r="P1555" s="229">
        <f t="shared" si="468"/>
        <v>-3000</v>
      </c>
      <c r="S1555" s="378">
        <v>3000</v>
      </c>
      <c r="T1555" s="378">
        <v>3000</v>
      </c>
      <c r="U1555" s="378">
        <v>3000</v>
      </c>
    </row>
    <row r="1556" spans="1:21" ht="12.75" customHeight="1" x14ac:dyDescent="0.2">
      <c r="A1556" s="5">
        <v>15011010</v>
      </c>
      <c r="B1556" s="555">
        <v>600</v>
      </c>
      <c r="C1556" s="42">
        <v>56642</v>
      </c>
      <c r="D1556" s="43" t="s">
        <v>536</v>
      </c>
      <c r="E1556" s="378"/>
      <c r="F1556" s="378"/>
      <c r="G1556" s="378"/>
      <c r="H1556" s="378"/>
      <c r="I1556" s="229" t="e">
        <f>#REF!-G1556</f>
        <v>#REF!</v>
      </c>
      <c r="J1556" s="229">
        <f t="shared" si="465"/>
        <v>0</v>
      </c>
      <c r="K1556" s="378"/>
      <c r="L1556" s="229">
        <f t="shared" si="466"/>
        <v>0</v>
      </c>
      <c r="M1556" s="378"/>
      <c r="N1556" s="229">
        <f t="shared" si="467"/>
        <v>0</v>
      </c>
      <c r="O1556" s="378"/>
      <c r="P1556" s="229">
        <f t="shared" si="468"/>
        <v>0</v>
      </c>
      <c r="S1556" s="378"/>
      <c r="T1556" s="378"/>
      <c r="U1556" s="378"/>
    </row>
    <row r="1557" spans="1:21" ht="12.75" customHeight="1" x14ac:dyDescent="0.2">
      <c r="A1557" s="5">
        <v>15011010</v>
      </c>
      <c r="B1557" s="555">
        <v>600</v>
      </c>
      <c r="C1557" s="71" t="s">
        <v>88</v>
      </c>
      <c r="D1557" s="43" t="s">
        <v>329</v>
      </c>
      <c r="E1557" s="378">
        <v>0</v>
      </c>
      <c r="F1557" s="378">
        <v>0</v>
      </c>
      <c r="G1557" s="378">
        <v>0</v>
      </c>
      <c r="H1557" s="378">
        <v>0</v>
      </c>
      <c r="I1557" s="229" t="e">
        <f>#REF!-G1557</f>
        <v>#REF!</v>
      </c>
      <c r="J1557" s="229">
        <f t="shared" si="465"/>
        <v>0</v>
      </c>
      <c r="K1557" s="378">
        <v>0</v>
      </c>
      <c r="L1557" s="229">
        <f t="shared" si="466"/>
        <v>0</v>
      </c>
      <c r="M1557" s="378">
        <v>0</v>
      </c>
      <c r="N1557" s="229">
        <f t="shared" si="467"/>
        <v>0</v>
      </c>
      <c r="O1557" s="378">
        <v>0</v>
      </c>
      <c r="P1557" s="229">
        <f t="shared" si="468"/>
        <v>0</v>
      </c>
      <c r="S1557" s="378">
        <v>0</v>
      </c>
      <c r="T1557" s="378">
        <v>0</v>
      </c>
      <c r="U1557" s="378">
        <v>0</v>
      </c>
    </row>
    <row r="1558" spans="1:21" ht="12.75" customHeight="1" x14ac:dyDescent="0.2">
      <c r="A1558" s="5">
        <v>15011010</v>
      </c>
      <c r="B1558" s="555">
        <v>600</v>
      </c>
      <c r="C1558" s="42">
        <v>56655</v>
      </c>
      <c r="D1558" s="43" t="s">
        <v>264</v>
      </c>
      <c r="E1558" s="378">
        <v>5000</v>
      </c>
      <c r="F1558" s="378">
        <v>5000</v>
      </c>
      <c r="G1558" s="378">
        <v>5000</v>
      </c>
      <c r="H1558" s="378">
        <v>5000</v>
      </c>
      <c r="I1558" s="229" t="e">
        <f>#REF!-G1558</f>
        <v>#REF!</v>
      </c>
      <c r="J1558" s="229">
        <f t="shared" si="465"/>
        <v>0</v>
      </c>
      <c r="K1558" s="378">
        <v>3000</v>
      </c>
      <c r="L1558" s="229">
        <f t="shared" si="466"/>
        <v>-2000</v>
      </c>
      <c r="M1558" s="378">
        <v>3000</v>
      </c>
      <c r="N1558" s="229">
        <f t="shared" si="467"/>
        <v>-2000</v>
      </c>
      <c r="O1558" s="378">
        <v>0</v>
      </c>
      <c r="P1558" s="229">
        <f t="shared" si="468"/>
        <v>-5000</v>
      </c>
      <c r="S1558" s="378">
        <v>5000</v>
      </c>
      <c r="T1558" s="378">
        <v>5000</v>
      </c>
      <c r="U1558" s="378">
        <v>5000</v>
      </c>
    </row>
    <row r="1559" spans="1:21" ht="12.75" customHeight="1" x14ac:dyDescent="0.2">
      <c r="A1559" s="5">
        <v>15011010</v>
      </c>
      <c r="B1559" s="555">
        <v>600</v>
      </c>
      <c r="C1559" s="42">
        <v>56656</v>
      </c>
      <c r="D1559" s="43" t="s">
        <v>546</v>
      </c>
      <c r="E1559" s="378">
        <v>500</v>
      </c>
      <c r="F1559" s="378">
        <v>500</v>
      </c>
      <c r="G1559" s="378">
        <v>500</v>
      </c>
      <c r="H1559" s="378">
        <v>500</v>
      </c>
      <c r="I1559" s="229" t="e">
        <f>#REF!-G1559</f>
        <v>#REF!</v>
      </c>
      <c r="J1559" s="229">
        <f t="shared" si="465"/>
        <v>0</v>
      </c>
      <c r="K1559" s="378">
        <v>0</v>
      </c>
      <c r="L1559" s="229">
        <f t="shared" si="466"/>
        <v>-500</v>
      </c>
      <c r="M1559" s="378">
        <v>0</v>
      </c>
      <c r="N1559" s="229">
        <f t="shared" si="467"/>
        <v>-500</v>
      </c>
      <c r="O1559" s="378">
        <v>0</v>
      </c>
      <c r="P1559" s="229">
        <f t="shared" si="468"/>
        <v>-500</v>
      </c>
      <c r="S1559" s="378">
        <v>500</v>
      </c>
      <c r="T1559" s="378">
        <v>500</v>
      </c>
      <c r="U1559" s="378">
        <v>500</v>
      </c>
    </row>
    <row r="1560" spans="1:21" ht="12.75" customHeight="1" x14ac:dyDescent="0.2">
      <c r="A1560" s="5">
        <v>15011010</v>
      </c>
      <c r="B1560" s="555">
        <v>600</v>
      </c>
      <c r="C1560" s="42">
        <v>56662</v>
      </c>
      <c r="D1560" s="43" t="s">
        <v>541</v>
      </c>
      <c r="E1560" s="378">
        <v>1000</v>
      </c>
      <c r="F1560" s="378">
        <v>2000</v>
      </c>
      <c r="G1560" s="378">
        <v>2000</v>
      </c>
      <c r="H1560" s="378">
        <v>2000</v>
      </c>
      <c r="I1560" s="229" t="e">
        <f>#REF!-G1560</f>
        <v>#REF!</v>
      </c>
      <c r="J1560" s="229">
        <f t="shared" si="465"/>
        <v>0</v>
      </c>
      <c r="K1560" s="378">
        <v>2000</v>
      </c>
      <c r="L1560" s="229">
        <f t="shared" si="466"/>
        <v>0</v>
      </c>
      <c r="M1560" s="378">
        <v>2000</v>
      </c>
      <c r="N1560" s="229">
        <f t="shared" si="467"/>
        <v>0</v>
      </c>
      <c r="O1560" s="378">
        <v>0</v>
      </c>
      <c r="P1560" s="229">
        <f t="shared" si="468"/>
        <v>-2000</v>
      </c>
      <c r="S1560" s="378">
        <v>2000</v>
      </c>
      <c r="T1560" s="378">
        <v>2000</v>
      </c>
      <c r="U1560" s="378">
        <v>2000</v>
      </c>
    </row>
    <row r="1561" spans="1:21" ht="12.75" customHeight="1" x14ac:dyDescent="0.2">
      <c r="A1561" s="5">
        <v>15011010</v>
      </c>
      <c r="B1561" s="154">
        <v>600</v>
      </c>
      <c r="C1561" s="42">
        <v>56694</v>
      </c>
      <c r="D1561" s="45" t="s">
        <v>376</v>
      </c>
      <c r="E1561" s="496">
        <v>54000</v>
      </c>
      <c r="F1561" s="496">
        <f>54000+45000</f>
        <v>99000</v>
      </c>
      <c r="G1561" s="496">
        <f>54000+45000</f>
        <v>99000</v>
      </c>
      <c r="H1561" s="496">
        <v>80250</v>
      </c>
      <c r="I1561" s="497" t="e">
        <f>#REF!-G1561</f>
        <v>#REF!</v>
      </c>
      <c r="J1561" s="497">
        <f t="shared" si="465"/>
        <v>-18750</v>
      </c>
      <c r="K1561" s="496">
        <v>70250</v>
      </c>
      <c r="L1561" s="497">
        <f t="shared" si="466"/>
        <v>-10000</v>
      </c>
      <c r="M1561" s="496">
        <v>30250</v>
      </c>
      <c r="N1561" s="497">
        <f t="shared" si="467"/>
        <v>-50000</v>
      </c>
      <c r="O1561" s="496">
        <v>0</v>
      </c>
      <c r="P1561" s="497">
        <f t="shared" si="468"/>
        <v>-80250</v>
      </c>
      <c r="Q1561" s="497"/>
      <c r="R1561" s="497"/>
      <c r="S1561" s="496">
        <v>80250</v>
      </c>
      <c r="T1561" s="496">
        <v>80250</v>
      </c>
      <c r="U1561" s="496">
        <v>80250</v>
      </c>
    </row>
    <row r="1562" spans="1:21" ht="12.75" customHeight="1" x14ac:dyDescent="0.2">
      <c r="C1562" s="42"/>
      <c r="D1562" s="43"/>
      <c r="E1562" s="378">
        <f t="shared" ref="E1562" si="469">SUM(E1547:E1561)</f>
        <v>876231</v>
      </c>
      <c r="F1562" s="378">
        <f>SUM(F1547:F1561)</f>
        <v>896398</v>
      </c>
      <c r="G1562" s="378">
        <f>SUM(G1547:G1561)</f>
        <v>698849</v>
      </c>
      <c r="H1562" s="378">
        <f>SUM(H1547:H1561)</f>
        <v>770066</v>
      </c>
      <c r="I1562" s="229" t="e">
        <f>#REF!-G1562</f>
        <v>#REF!</v>
      </c>
      <c r="J1562" s="229">
        <f t="shared" si="465"/>
        <v>71217</v>
      </c>
      <c r="K1562" s="378" t="e">
        <f>SUM(K1547:K1561)</f>
        <v>#REF!</v>
      </c>
      <c r="L1562" s="229" t="e">
        <f t="shared" si="466"/>
        <v>#REF!</v>
      </c>
      <c r="M1562" s="378" t="e">
        <f>SUM(M1547:M1561)</f>
        <v>#REF!</v>
      </c>
      <c r="N1562" s="229" t="e">
        <f t="shared" si="467"/>
        <v>#REF!</v>
      </c>
      <c r="O1562" s="378">
        <f>SUM(O1547:O1561)</f>
        <v>0</v>
      </c>
      <c r="P1562" s="229">
        <f t="shared" si="468"/>
        <v>-770066</v>
      </c>
      <c r="S1562" s="378" t="e">
        <f>SUM(S1547:S1561)</f>
        <v>#REF!</v>
      </c>
      <c r="T1562" s="378" t="e">
        <f>SUM(T1547:T1561)</f>
        <v>#REF!</v>
      </c>
      <c r="U1562" s="378" t="e">
        <f>SUM(U1547:U1561)</f>
        <v>#REF!</v>
      </c>
    </row>
    <row r="1563" spans="1:21" ht="12.75" customHeight="1" x14ac:dyDescent="0.2">
      <c r="C1563" s="42"/>
      <c r="D1563" s="43"/>
    </row>
    <row r="1564" spans="1:21" ht="12.75" customHeight="1" x14ac:dyDescent="0.2">
      <c r="C1564" s="76" t="s">
        <v>473</v>
      </c>
      <c r="D1564" s="62"/>
    </row>
    <row r="1565" spans="1:21" ht="12.75" customHeight="1" x14ac:dyDescent="0.2">
      <c r="A1565" s="5">
        <v>15012100</v>
      </c>
      <c r="B1565" s="555">
        <v>100</v>
      </c>
      <c r="C1565" s="42">
        <v>50110</v>
      </c>
      <c r="D1565" s="43" t="s">
        <v>36</v>
      </c>
      <c r="E1565" s="229">
        <f>'102'!H2009</f>
        <v>603958</v>
      </c>
      <c r="F1565" s="229">
        <f>'102'!K2009</f>
        <v>608738</v>
      </c>
      <c r="G1565" s="229">
        <f>'102'!N2009</f>
        <v>643951</v>
      </c>
      <c r="H1565" s="229">
        <f>'102'!R2009</f>
        <v>735894</v>
      </c>
      <c r="I1565" s="229" t="e">
        <f>#REF!-G1565</f>
        <v>#REF!</v>
      </c>
      <c r="J1565" s="229">
        <f t="shared" ref="J1565:J1571" si="470">H1565-G1565</f>
        <v>91943</v>
      </c>
      <c r="K1565" s="229" t="e">
        <f>'102'!#REF!</f>
        <v>#REF!</v>
      </c>
      <c r="L1565" s="229" t="e">
        <f t="shared" ref="L1565:L1571" si="471">K1565-H1565</f>
        <v>#REF!</v>
      </c>
      <c r="M1565" s="229" t="e">
        <f>'102'!#REF!</f>
        <v>#REF!</v>
      </c>
      <c r="N1565" s="229" t="e">
        <f t="shared" ref="N1565:N1571" si="472">M1565-H1565</f>
        <v>#REF!</v>
      </c>
      <c r="O1565" s="229">
        <f>'102'!Z2009</f>
        <v>0</v>
      </c>
      <c r="P1565" s="229">
        <f t="shared" ref="P1565:P1571" si="473">O1565-H1565</f>
        <v>-735894</v>
      </c>
      <c r="S1565" s="229" t="e">
        <f>'102'!#REF!</f>
        <v>#REF!</v>
      </c>
      <c r="T1565" s="229" t="e">
        <f>'102'!#REF!</f>
        <v>#REF!</v>
      </c>
      <c r="U1565" s="229" t="e">
        <f>'102'!#REF!</f>
        <v>#REF!</v>
      </c>
    </row>
    <row r="1566" spans="1:21" ht="12.75" customHeight="1" x14ac:dyDescent="0.2">
      <c r="A1566" s="5">
        <v>15012100</v>
      </c>
      <c r="B1566" s="555">
        <v>101</v>
      </c>
      <c r="C1566" s="42">
        <v>50130</v>
      </c>
      <c r="D1566" s="43" t="s">
        <v>37</v>
      </c>
      <c r="E1566" s="378">
        <v>25000</v>
      </c>
      <c r="F1566" s="378">
        <v>30000</v>
      </c>
      <c r="G1566" s="378">
        <v>30000</v>
      </c>
      <c r="H1566" s="378">
        <v>30000</v>
      </c>
      <c r="I1566" s="229" t="e">
        <f>#REF!-G1566</f>
        <v>#REF!</v>
      </c>
      <c r="J1566" s="229">
        <f t="shared" si="470"/>
        <v>0</v>
      </c>
      <c r="K1566" s="378">
        <v>25000</v>
      </c>
      <c r="L1566" s="229">
        <f t="shared" si="471"/>
        <v>-5000</v>
      </c>
      <c r="M1566" s="378">
        <v>25000</v>
      </c>
      <c r="N1566" s="229">
        <f t="shared" si="472"/>
        <v>-5000</v>
      </c>
      <c r="O1566" s="378">
        <v>0</v>
      </c>
      <c r="P1566" s="229">
        <f t="shared" si="473"/>
        <v>-30000</v>
      </c>
      <c r="S1566" s="378">
        <v>30000</v>
      </c>
      <c r="T1566" s="378">
        <v>30000</v>
      </c>
      <c r="U1566" s="378">
        <v>30000</v>
      </c>
    </row>
    <row r="1567" spans="1:21" ht="12.75" customHeight="1" x14ac:dyDescent="0.2">
      <c r="A1567" s="5">
        <v>15012100</v>
      </c>
      <c r="B1567" s="555">
        <v>100</v>
      </c>
      <c r="C1567" s="42">
        <v>50170</v>
      </c>
      <c r="D1567" s="43" t="s">
        <v>194</v>
      </c>
      <c r="E1567" s="378"/>
      <c r="F1567" s="378"/>
      <c r="G1567" s="378">
        <v>0</v>
      </c>
      <c r="H1567" s="378">
        <v>1000</v>
      </c>
      <c r="I1567" s="229" t="e">
        <f>#REF!-G1567</f>
        <v>#REF!</v>
      </c>
      <c r="J1567" s="229">
        <f t="shared" si="470"/>
        <v>1000</v>
      </c>
      <c r="K1567" s="378">
        <v>1000</v>
      </c>
      <c r="L1567" s="229">
        <f t="shared" si="471"/>
        <v>0</v>
      </c>
      <c r="M1567" s="378">
        <v>1000</v>
      </c>
      <c r="N1567" s="229">
        <f t="shared" si="472"/>
        <v>0</v>
      </c>
      <c r="O1567" s="378">
        <v>0</v>
      </c>
      <c r="P1567" s="229">
        <f t="shared" si="473"/>
        <v>-1000</v>
      </c>
      <c r="S1567" s="378">
        <v>1000</v>
      </c>
      <c r="T1567" s="378">
        <v>1000</v>
      </c>
      <c r="U1567" s="378">
        <v>1000</v>
      </c>
    </row>
    <row r="1568" spans="1:21" ht="12.75" customHeight="1" x14ac:dyDescent="0.2">
      <c r="A1568" s="5">
        <v>15012100</v>
      </c>
      <c r="B1568" s="555">
        <v>500</v>
      </c>
      <c r="C1568" s="42">
        <v>55538</v>
      </c>
      <c r="D1568" s="43" t="s">
        <v>528</v>
      </c>
      <c r="E1568" s="378">
        <v>375000</v>
      </c>
      <c r="F1568" s="378">
        <v>300000</v>
      </c>
      <c r="G1568" s="378">
        <v>300000</v>
      </c>
      <c r="H1568" s="378">
        <v>0</v>
      </c>
      <c r="I1568" s="229" t="e">
        <f>#REF!-G1568</f>
        <v>#REF!</v>
      </c>
      <c r="J1568" s="229">
        <f t="shared" si="470"/>
        <v>-300000</v>
      </c>
      <c r="K1568" s="378">
        <v>0</v>
      </c>
      <c r="L1568" s="229">
        <f t="shared" si="471"/>
        <v>0</v>
      </c>
      <c r="M1568" s="378">
        <v>0</v>
      </c>
      <c r="N1568" s="229">
        <f t="shared" si="472"/>
        <v>0</v>
      </c>
      <c r="O1568" s="378">
        <v>0</v>
      </c>
      <c r="P1568" s="229">
        <f t="shared" si="473"/>
        <v>0</v>
      </c>
      <c r="S1568" s="378">
        <v>0</v>
      </c>
      <c r="T1568" s="378">
        <v>0</v>
      </c>
      <c r="U1568" s="378">
        <v>0</v>
      </c>
    </row>
    <row r="1569" spans="1:21" ht="12.75" customHeight="1" x14ac:dyDescent="0.2">
      <c r="A1569" s="5">
        <v>15012100</v>
      </c>
      <c r="B1569" s="555">
        <v>500</v>
      </c>
      <c r="C1569" s="42">
        <v>55560</v>
      </c>
      <c r="D1569" s="43" t="s">
        <v>99</v>
      </c>
      <c r="E1569" s="378">
        <v>600000</v>
      </c>
      <c r="F1569" s="378">
        <v>625000</v>
      </c>
      <c r="G1569" s="378">
        <v>625000</v>
      </c>
      <c r="H1569" s="378">
        <v>625000</v>
      </c>
      <c r="I1569" s="229" t="e">
        <f>#REF!-G1569</f>
        <v>#REF!</v>
      </c>
      <c r="J1569" s="229">
        <f t="shared" si="470"/>
        <v>0</v>
      </c>
      <c r="K1569" s="378">
        <v>575000</v>
      </c>
      <c r="L1569" s="229">
        <f t="shared" si="471"/>
        <v>-50000</v>
      </c>
      <c r="M1569" s="378">
        <v>425000</v>
      </c>
      <c r="N1569" s="229">
        <f t="shared" si="472"/>
        <v>-200000</v>
      </c>
      <c r="O1569" s="378">
        <v>0</v>
      </c>
      <c r="P1569" s="229">
        <f t="shared" si="473"/>
        <v>-625000</v>
      </c>
      <c r="S1569" s="378">
        <v>625000</v>
      </c>
      <c r="T1569" s="378">
        <v>625000</v>
      </c>
      <c r="U1569" s="378">
        <v>625000</v>
      </c>
    </row>
    <row r="1570" spans="1:21" ht="12.75" customHeight="1" x14ac:dyDescent="0.2">
      <c r="A1570" s="5">
        <v>15012100</v>
      </c>
      <c r="B1570" s="154">
        <v>600</v>
      </c>
      <c r="C1570" s="42">
        <v>56694</v>
      </c>
      <c r="D1570" s="45" t="s">
        <v>376</v>
      </c>
      <c r="E1570" s="496">
        <v>90000</v>
      </c>
      <c r="F1570" s="496">
        <v>120000</v>
      </c>
      <c r="G1570" s="496">
        <v>120000</v>
      </c>
      <c r="H1570" s="496">
        <v>140000</v>
      </c>
      <c r="I1570" s="497" t="e">
        <f>#REF!-G1570</f>
        <v>#REF!</v>
      </c>
      <c r="J1570" s="497">
        <f t="shared" si="470"/>
        <v>20000</v>
      </c>
      <c r="K1570" s="496">
        <v>140000</v>
      </c>
      <c r="L1570" s="497">
        <f t="shared" si="471"/>
        <v>0</v>
      </c>
      <c r="M1570" s="496">
        <v>90000</v>
      </c>
      <c r="N1570" s="497">
        <f t="shared" si="472"/>
        <v>-50000</v>
      </c>
      <c r="O1570" s="496">
        <v>0</v>
      </c>
      <c r="P1570" s="497">
        <f t="shared" si="473"/>
        <v>-140000</v>
      </c>
      <c r="Q1570" s="497"/>
      <c r="R1570" s="497"/>
      <c r="S1570" s="496">
        <v>140000</v>
      </c>
      <c r="T1570" s="496">
        <v>140000</v>
      </c>
      <c r="U1570" s="496">
        <v>140000</v>
      </c>
    </row>
    <row r="1571" spans="1:21" ht="12.75" customHeight="1" x14ac:dyDescent="0.2">
      <c r="C1571" s="42"/>
      <c r="D1571" s="43"/>
      <c r="E1571" s="378">
        <f t="shared" ref="E1571" si="474">SUM(E1565:E1570)</f>
        <v>1693958</v>
      </c>
      <c r="F1571" s="378">
        <f>SUM(F1565:F1570)</f>
        <v>1683738</v>
      </c>
      <c r="G1571" s="378">
        <f>SUM(G1565:G1570)</f>
        <v>1718951</v>
      </c>
      <c r="H1571" s="378">
        <f>SUM(H1565:H1570)</f>
        <v>1531894</v>
      </c>
      <c r="I1571" s="229" t="e">
        <f>#REF!-G1571</f>
        <v>#REF!</v>
      </c>
      <c r="J1571" s="229">
        <f t="shared" si="470"/>
        <v>-187057</v>
      </c>
      <c r="K1571" s="378" t="e">
        <f>SUM(K1565:K1570)</f>
        <v>#REF!</v>
      </c>
      <c r="L1571" s="229" t="e">
        <f t="shared" si="471"/>
        <v>#REF!</v>
      </c>
      <c r="M1571" s="378" t="e">
        <f>SUM(M1565:M1570)</f>
        <v>#REF!</v>
      </c>
      <c r="N1571" s="229" t="e">
        <f t="shared" si="472"/>
        <v>#REF!</v>
      </c>
      <c r="O1571" s="378">
        <f>SUM(O1565:O1570)</f>
        <v>0</v>
      </c>
      <c r="P1571" s="229">
        <f t="shared" si="473"/>
        <v>-1531894</v>
      </c>
      <c r="S1571" s="378" t="e">
        <f>SUM(S1565:S1570)</f>
        <v>#REF!</v>
      </c>
      <c r="T1571" s="378" t="e">
        <f>SUM(T1565:T1570)</f>
        <v>#REF!</v>
      </c>
      <c r="U1571" s="378" t="e">
        <f>SUM(U1565:U1570)</f>
        <v>#REF!</v>
      </c>
    </row>
    <row r="1572" spans="1:21" ht="12.75" customHeight="1" x14ac:dyDescent="0.2">
      <c r="C1572" s="42"/>
      <c r="D1572" s="43"/>
    </row>
    <row r="1573" spans="1:21" s="555" customFormat="1" ht="12.75" customHeight="1" x14ac:dyDescent="0.2">
      <c r="C1573" s="76" t="s">
        <v>232</v>
      </c>
      <c r="D1573" s="62"/>
      <c r="E1573" s="228"/>
      <c r="F1573" s="228"/>
      <c r="G1573" s="228"/>
      <c r="H1573" s="228"/>
      <c r="I1573" s="229"/>
      <c r="J1573" s="229"/>
      <c r="K1573" s="228"/>
      <c r="L1573" s="229"/>
      <c r="M1573" s="228"/>
      <c r="N1573" s="229"/>
      <c r="O1573" s="228"/>
      <c r="P1573" s="229"/>
      <c r="Q1573" s="229"/>
      <c r="R1573" s="229"/>
      <c r="S1573" s="228"/>
      <c r="T1573" s="228"/>
      <c r="U1573" s="228"/>
    </row>
    <row r="1574" spans="1:21" ht="12.75" customHeight="1" x14ac:dyDescent="0.2">
      <c r="A1574" s="5">
        <v>15018010</v>
      </c>
      <c r="B1574" s="555">
        <v>100</v>
      </c>
      <c r="C1574" s="42">
        <v>50110</v>
      </c>
      <c r="D1574" s="43" t="s">
        <v>36</v>
      </c>
      <c r="E1574" s="229">
        <f>'102'!H2019</f>
        <v>55348</v>
      </c>
      <c r="F1574" s="229">
        <f>'102'!K2019</f>
        <v>56455</v>
      </c>
      <c r="G1574" s="229">
        <f>'102'!N2019</f>
        <v>60647</v>
      </c>
      <c r="H1574" s="229">
        <f>'102'!R2019</f>
        <v>62164</v>
      </c>
      <c r="I1574" s="229" t="e">
        <f>#REF!-G1574</f>
        <v>#REF!</v>
      </c>
      <c r="J1574" s="229">
        <f>H1574-G1574</f>
        <v>1517</v>
      </c>
      <c r="K1574" s="229" t="e">
        <f>'102'!#REF!</f>
        <v>#REF!</v>
      </c>
      <c r="L1574" s="229" t="e">
        <f>K1574-H1574</f>
        <v>#REF!</v>
      </c>
      <c r="M1574" s="229" t="e">
        <f>'102'!#REF!</f>
        <v>#REF!</v>
      </c>
      <c r="N1574" s="229" t="e">
        <f>M1574-H1574</f>
        <v>#REF!</v>
      </c>
      <c r="O1574" s="229">
        <f>'102'!Z2019</f>
        <v>0</v>
      </c>
      <c r="P1574" s="229">
        <f>O1574-H1574</f>
        <v>-62164</v>
      </c>
      <c r="S1574" s="229" t="e">
        <f>'102'!#REF!</f>
        <v>#REF!</v>
      </c>
      <c r="T1574" s="229" t="e">
        <f>'102'!#REF!</f>
        <v>#REF!</v>
      </c>
      <c r="U1574" s="229" t="e">
        <f>'102'!#REF!</f>
        <v>#REF!</v>
      </c>
    </row>
    <row r="1575" spans="1:21" ht="12.75" customHeight="1" x14ac:dyDescent="0.2">
      <c r="A1575" s="5">
        <v>15018010</v>
      </c>
      <c r="B1575" s="555">
        <v>101</v>
      </c>
      <c r="C1575" s="42">
        <v>50130</v>
      </c>
      <c r="D1575" s="43" t="s">
        <v>37</v>
      </c>
      <c r="G1575" s="229">
        <v>0</v>
      </c>
      <c r="H1575" s="229">
        <v>3000</v>
      </c>
      <c r="I1575" s="229" t="e">
        <f>#REF!-G1575</f>
        <v>#REF!</v>
      </c>
      <c r="J1575" s="229">
        <f>H1575-G1575</f>
        <v>3000</v>
      </c>
      <c r="K1575" s="229">
        <v>2000</v>
      </c>
      <c r="L1575" s="229">
        <f>K1575-H1575</f>
        <v>-1000</v>
      </c>
      <c r="M1575" s="229">
        <v>2000</v>
      </c>
      <c r="N1575" s="229">
        <f>M1575-H1575</f>
        <v>-1000</v>
      </c>
      <c r="O1575" s="229">
        <v>0</v>
      </c>
      <c r="P1575" s="229">
        <f>O1575-H1575</f>
        <v>-3000</v>
      </c>
      <c r="S1575" s="229">
        <v>3000</v>
      </c>
      <c r="T1575" s="229">
        <v>3000</v>
      </c>
      <c r="U1575" s="229">
        <v>3000</v>
      </c>
    </row>
    <row r="1576" spans="1:21" ht="12.75" customHeight="1" x14ac:dyDescent="0.2">
      <c r="A1576" s="5">
        <v>15018010</v>
      </c>
      <c r="B1576" s="555">
        <v>100</v>
      </c>
      <c r="C1576" s="42">
        <v>50132</v>
      </c>
      <c r="D1576" s="43" t="s">
        <v>426</v>
      </c>
      <c r="E1576" s="229">
        <v>200</v>
      </c>
      <c r="F1576" s="229">
        <v>200</v>
      </c>
      <c r="G1576" s="229">
        <v>200</v>
      </c>
      <c r="H1576" s="229">
        <v>200</v>
      </c>
      <c r="I1576" s="229" t="e">
        <f>#REF!-G1576</f>
        <v>#REF!</v>
      </c>
      <c r="J1576" s="229">
        <f>H1576-G1576</f>
        <v>0</v>
      </c>
      <c r="K1576" s="229">
        <v>200</v>
      </c>
      <c r="L1576" s="229">
        <f>K1576-H1576</f>
        <v>0</v>
      </c>
      <c r="M1576" s="229">
        <v>200</v>
      </c>
      <c r="N1576" s="229">
        <f>M1576-H1576</f>
        <v>0</v>
      </c>
      <c r="O1576" s="229">
        <v>0</v>
      </c>
      <c r="P1576" s="229">
        <f>O1576-H1576</f>
        <v>-200</v>
      </c>
      <c r="S1576" s="229">
        <v>200</v>
      </c>
      <c r="T1576" s="229">
        <v>200</v>
      </c>
      <c r="U1576" s="229">
        <v>200</v>
      </c>
    </row>
    <row r="1577" spans="1:21" ht="12.75" customHeight="1" x14ac:dyDescent="0.2">
      <c r="A1577" s="5">
        <v>15018010</v>
      </c>
      <c r="B1577" s="154">
        <v>100</v>
      </c>
      <c r="C1577" s="42">
        <v>50170</v>
      </c>
      <c r="D1577" s="45" t="s">
        <v>194</v>
      </c>
      <c r="E1577" s="496" t="s">
        <v>123</v>
      </c>
      <c r="F1577" s="496" t="s">
        <v>123</v>
      </c>
      <c r="G1577" s="496">
        <v>0</v>
      </c>
      <c r="H1577" s="496">
        <v>200</v>
      </c>
      <c r="I1577" s="497" t="e">
        <f>#REF!-G1577</f>
        <v>#REF!</v>
      </c>
      <c r="J1577" s="497">
        <f>H1577-G1577</f>
        <v>200</v>
      </c>
      <c r="K1577" s="496">
        <v>200</v>
      </c>
      <c r="L1577" s="497">
        <f>K1577-H1577</f>
        <v>0</v>
      </c>
      <c r="M1577" s="496">
        <v>200</v>
      </c>
      <c r="N1577" s="497">
        <f>M1577-H1577</f>
        <v>0</v>
      </c>
      <c r="O1577" s="496">
        <v>0</v>
      </c>
      <c r="P1577" s="497">
        <f>O1577-H1577</f>
        <v>-200</v>
      </c>
      <c r="Q1577" s="497"/>
      <c r="R1577" s="497"/>
      <c r="S1577" s="496">
        <v>200</v>
      </c>
      <c r="T1577" s="496">
        <v>200</v>
      </c>
      <c r="U1577" s="496">
        <v>200</v>
      </c>
    </row>
    <row r="1578" spans="1:21" ht="12.75" customHeight="1" x14ac:dyDescent="0.2">
      <c r="C1578" s="42"/>
      <c r="D1578" s="43"/>
      <c r="E1578" s="378">
        <f t="shared" ref="E1578:G1578" si="475">SUM(E1574:E1577)</f>
        <v>55548</v>
      </c>
      <c r="F1578" s="378">
        <f t="shared" si="475"/>
        <v>56655</v>
      </c>
      <c r="G1578" s="378">
        <f t="shared" si="475"/>
        <v>60847</v>
      </c>
      <c r="H1578" s="378">
        <f>SUM(H1574:H1577)</f>
        <v>65564</v>
      </c>
      <c r="I1578" s="229" t="e">
        <f>#REF!-G1578</f>
        <v>#REF!</v>
      </c>
      <c r="J1578" s="229">
        <f>H1578-G1578</f>
        <v>4717</v>
      </c>
      <c r="K1578" s="378" t="e">
        <f>SUM(K1574:K1577)</f>
        <v>#REF!</v>
      </c>
      <c r="L1578" s="229" t="e">
        <f>K1578-H1578</f>
        <v>#REF!</v>
      </c>
      <c r="M1578" s="378" t="e">
        <f>SUM(M1574:M1577)</f>
        <v>#REF!</v>
      </c>
      <c r="N1578" s="229" t="e">
        <f>M1578-H1578</f>
        <v>#REF!</v>
      </c>
      <c r="O1578" s="378">
        <f>SUM(O1574:O1577)</f>
        <v>0</v>
      </c>
      <c r="P1578" s="229">
        <f>O1578-H1578</f>
        <v>-65564</v>
      </c>
      <c r="S1578" s="378" t="e">
        <f>SUM(S1574:S1577)</f>
        <v>#REF!</v>
      </c>
      <c r="T1578" s="378" t="e">
        <f>SUM(T1574:T1577)</f>
        <v>#REF!</v>
      </c>
      <c r="U1578" s="378" t="e">
        <f>SUM(U1574:U1577)</f>
        <v>#REF!</v>
      </c>
    </row>
    <row r="1579" spans="1:21" ht="12.75" customHeight="1" x14ac:dyDescent="0.2">
      <c r="C1579" s="42"/>
      <c r="D1579" s="43"/>
    </row>
    <row r="1580" spans="1:21" s="555" customFormat="1" ht="12.75" customHeight="1" x14ac:dyDescent="0.2">
      <c r="C1580" s="76" t="s">
        <v>69</v>
      </c>
      <c r="D1580" s="62"/>
      <c r="E1580" s="228"/>
      <c r="F1580" s="228"/>
      <c r="G1580" s="228"/>
      <c r="H1580" s="228"/>
      <c r="I1580" s="229"/>
      <c r="J1580" s="229"/>
      <c r="K1580" s="228"/>
      <c r="L1580" s="229"/>
      <c r="M1580" s="228"/>
      <c r="N1580" s="229"/>
      <c r="O1580" s="228"/>
      <c r="P1580" s="229"/>
      <c r="Q1580" s="229"/>
      <c r="R1580" s="229"/>
      <c r="S1580" s="228"/>
      <c r="T1580" s="228"/>
      <c r="U1580" s="228"/>
    </row>
    <row r="1581" spans="1:21" ht="12.75" customHeight="1" x14ac:dyDescent="0.2">
      <c r="A1581" s="5">
        <v>15018030</v>
      </c>
      <c r="B1581" s="555">
        <v>100</v>
      </c>
      <c r="C1581" s="42">
        <v>50110</v>
      </c>
      <c r="D1581" s="43" t="s">
        <v>36</v>
      </c>
      <c r="E1581" s="229">
        <f>'102'!H2071</f>
        <v>2103246</v>
      </c>
      <c r="F1581" s="229">
        <f>'102'!K2071</f>
        <v>2162938</v>
      </c>
      <c r="G1581" s="229">
        <f>'102'!N2071</f>
        <v>2287892</v>
      </c>
      <c r="H1581" s="229">
        <f>'102'!R2071</f>
        <v>2291773</v>
      </c>
      <c r="I1581" s="229" t="e">
        <f>#REF!-G1581</f>
        <v>#REF!</v>
      </c>
      <c r="J1581" s="229">
        <f t="shared" ref="J1581:J1587" si="476">H1581-G1581</f>
        <v>3881</v>
      </c>
      <c r="K1581" s="229" t="e">
        <f>'102'!#REF!</f>
        <v>#REF!</v>
      </c>
      <c r="L1581" s="229" t="e">
        <f t="shared" ref="L1581:L1587" si="477">K1581-H1581</f>
        <v>#REF!</v>
      </c>
      <c r="M1581" s="229" t="e">
        <f>'102'!#REF!</f>
        <v>#REF!</v>
      </c>
      <c r="N1581" s="229" t="e">
        <f t="shared" ref="N1581:N1587" si="478">M1581-H1581</f>
        <v>#REF!</v>
      </c>
      <c r="O1581" s="229">
        <f>'102'!Z2071</f>
        <v>0</v>
      </c>
      <c r="P1581" s="229">
        <f t="shared" ref="P1581:P1587" si="479">O1581-H1581</f>
        <v>-2291773</v>
      </c>
      <c r="S1581" s="229" t="e">
        <f>'102'!#REF!</f>
        <v>#REF!</v>
      </c>
      <c r="T1581" s="229" t="e">
        <f>'102'!#REF!</f>
        <v>#REF!</v>
      </c>
      <c r="U1581" s="229" t="e">
        <f>'102'!#REF!</f>
        <v>#REF!</v>
      </c>
    </row>
    <row r="1582" spans="1:21" ht="12.75" customHeight="1" x14ac:dyDescent="0.2">
      <c r="A1582" s="5">
        <v>15018030</v>
      </c>
      <c r="B1582" s="555">
        <v>101</v>
      </c>
      <c r="C1582" s="42">
        <v>50130</v>
      </c>
      <c r="D1582" s="43" t="s">
        <v>37</v>
      </c>
      <c r="E1582" s="378">
        <v>125000</v>
      </c>
      <c r="F1582" s="378">
        <v>150000</v>
      </c>
      <c r="G1582" s="378">
        <v>150000</v>
      </c>
      <c r="H1582" s="378">
        <v>165000</v>
      </c>
      <c r="I1582" s="229" t="e">
        <f>#REF!-G1582</f>
        <v>#REF!</v>
      </c>
      <c r="J1582" s="229">
        <f t="shared" si="476"/>
        <v>15000</v>
      </c>
      <c r="K1582" s="378">
        <v>165000</v>
      </c>
      <c r="L1582" s="229">
        <f t="shared" si="477"/>
        <v>0</v>
      </c>
      <c r="M1582" s="378">
        <v>165000</v>
      </c>
      <c r="N1582" s="229">
        <f t="shared" si="478"/>
        <v>0</v>
      </c>
      <c r="O1582" s="378">
        <v>0</v>
      </c>
      <c r="P1582" s="229">
        <f t="shared" si="479"/>
        <v>-165000</v>
      </c>
      <c r="S1582" s="378">
        <v>165000</v>
      </c>
      <c r="T1582" s="378">
        <v>165000</v>
      </c>
      <c r="U1582" s="378">
        <v>165000</v>
      </c>
    </row>
    <row r="1583" spans="1:21" ht="12.75" customHeight="1" x14ac:dyDescent="0.2">
      <c r="A1583" s="5">
        <v>15018030</v>
      </c>
      <c r="B1583" s="555">
        <v>100</v>
      </c>
      <c r="C1583" s="42">
        <v>50132</v>
      </c>
      <c r="D1583" s="43" t="s">
        <v>426</v>
      </c>
      <c r="E1583" s="378">
        <v>20000</v>
      </c>
      <c r="F1583" s="378">
        <v>35000</v>
      </c>
      <c r="G1583" s="378">
        <v>35000</v>
      </c>
      <c r="H1583" s="378">
        <v>35000</v>
      </c>
      <c r="I1583" s="229" t="e">
        <f>#REF!-G1583</f>
        <v>#REF!</v>
      </c>
      <c r="J1583" s="229">
        <f t="shared" si="476"/>
        <v>0</v>
      </c>
      <c r="K1583" s="378">
        <v>20000</v>
      </c>
      <c r="L1583" s="229">
        <f t="shared" si="477"/>
        <v>-15000</v>
      </c>
      <c r="M1583" s="378">
        <v>20000</v>
      </c>
      <c r="N1583" s="229">
        <f t="shared" si="478"/>
        <v>-15000</v>
      </c>
      <c r="O1583" s="378">
        <v>0</v>
      </c>
      <c r="P1583" s="229">
        <f t="shared" si="479"/>
        <v>-35000</v>
      </c>
      <c r="S1583" s="378">
        <v>35000</v>
      </c>
      <c r="T1583" s="378">
        <v>35000</v>
      </c>
      <c r="U1583" s="378">
        <v>35000</v>
      </c>
    </row>
    <row r="1584" spans="1:21" ht="12.75" customHeight="1" x14ac:dyDescent="0.2">
      <c r="A1584" s="5">
        <v>15018030</v>
      </c>
      <c r="B1584" s="555">
        <v>101</v>
      </c>
      <c r="C1584" s="42">
        <v>50147</v>
      </c>
      <c r="D1584" s="43" t="s">
        <v>1313</v>
      </c>
      <c r="E1584" s="378"/>
      <c r="F1584" s="378"/>
      <c r="G1584" s="378">
        <v>0</v>
      </c>
      <c r="H1584" s="378">
        <v>10000</v>
      </c>
      <c r="I1584" s="229" t="e">
        <f>#REF!-G1584</f>
        <v>#REF!</v>
      </c>
      <c r="J1584" s="229">
        <f t="shared" si="476"/>
        <v>10000</v>
      </c>
      <c r="K1584" s="378">
        <v>6000</v>
      </c>
      <c r="L1584" s="229">
        <f t="shared" si="477"/>
        <v>-4000</v>
      </c>
      <c r="M1584" s="378">
        <v>6000</v>
      </c>
      <c r="N1584" s="229">
        <f t="shared" si="478"/>
        <v>-4000</v>
      </c>
      <c r="O1584" s="378">
        <v>0</v>
      </c>
      <c r="P1584" s="229">
        <f t="shared" si="479"/>
        <v>-10000</v>
      </c>
      <c r="S1584" s="378">
        <v>10000</v>
      </c>
      <c r="T1584" s="378">
        <v>10000</v>
      </c>
      <c r="U1584" s="378">
        <v>10000</v>
      </c>
    </row>
    <row r="1585" spans="1:21" ht="12.75" customHeight="1" x14ac:dyDescent="0.2">
      <c r="A1585" s="5">
        <v>15018030</v>
      </c>
      <c r="B1585" s="555">
        <v>100</v>
      </c>
      <c r="C1585" s="42">
        <v>50170</v>
      </c>
      <c r="D1585" s="43" t="s">
        <v>194</v>
      </c>
      <c r="E1585" s="378"/>
      <c r="F1585" s="378"/>
      <c r="G1585" s="378">
        <v>0</v>
      </c>
      <c r="H1585" s="378">
        <v>5000</v>
      </c>
      <c r="I1585" s="229" t="e">
        <f>#REF!-G1585</f>
        <v>#REF!</v>
      </c>
      <c r="J1585" s="229">
        <f t="shared" si="476"/>
        <v>5000</v>
      </c>
      <c r="K1585" s="378">
        <v>5000</v>
      </c>
      <c r="L1585" s="229">
        <f t="shared" si="477"/>
        <v>0</v>
      </c>
      <c r="M1585" s="378">
        <v>5000</v>
      </c>
      <c r="N1585" s="229">
        <f t="shared" si="478"/>
        <v>0</v>
      </c>
      <c r="O1585" s="378">
        <v>0</v>
      </c>
      <c r="P1585" s="229">
        <f t="shared" si="479"/>
        <v>-5000</v>
      </c>
      <c r="S1585" s="378">
        <v>5000</v>
      </c>
      <c r="T1585" s="378">
        <v>5000</v>
      </c>
      <c r="U1585" s="378">
        <v>5000</v>
      </c>
    </row>
    <row r="1586" spans="1:21" ht="12.75" customHeight="1" x14ac:dyDescent="0.2">
      <c r="A1586" s="5">
        <v>15018030</v>
      </c>
      <c r="B1586" s="555">
        <v>600</v>
      </c>
      <c r="C1586" s="42">
        <v>56695</v>
      </c>
      <c r="D1586" s="43" t="s">
        <v>650</v>
      </c>
      <c r="E1586" s="378"/>
      <c r="F1586" s="378">
        <v>10000</v>
      </c>
      <c r="G1586" s="378">
        <v>10000</v>
      </c>
      <c r="H1586" s="378">
        <v>10000</v>
      </c>
      <c r="I1586" s="229" t="e">
        <f>#REF!-G1586</f>
        <v>#REF!</v>
      </c>
      <c r="J1586" s="229">
        <f t="shared" si="476"/>
        <v>0</v>
      </c>
      <c r="K1586" s="378">
        <v>10000</v>
      </c>
      <c r="L1586" s="229">
        <f t="shared" si="477"/>
        <v>0</v>
      </c>
      <c r="M1586" s="378">
        <v>10000</v>
      </c>
      <c r="N1586" s="229">
        <f t="shared" si="478"/>
        <v>0</v>
      </c>
      <c r="O1586" s="378">
        <v>0</v>
      </c>
      <c r="P1586" s="229">
        <f t="shared" si="479"/>
        <v>-10000</v>
      </c>
      <c r="S1586" s="378">
        <v>10000</v>
      </c>
      <c r="T1586" s="378">
        <v>10000</v>
      </c>
      <c r="U1586" s="378">
        <v>10000</v>
      </c>
    </row>
    <row r="1587" spans="1:21" ht="12.75" customHeight="1" x14ac:dyDescent="0.2">
      <c r="C1587" s="42"/>
      <c r="D1587" s="95"/>
      <c r="E1587" s="511">
        <f t="shared" ref="E1587" si="480">SUM(E1581:E1586)</f>
        <v>2248246</v>
      </c>
      <c r="F1587" s="511">
        <f>SUM(F1581:F1586)</f>
        <v>2357938</v>
      </c>
      <c r="G1587" s="511">
        <f>SUM(G1581:G1586)</f>
        <v>2482892</v>
      </c>
      <c r="H1587" s="511">
        <f>SUM(H1581:H1586)</f>
        <v>2516773</v>
      </c>
      <c r="I1587" s="518" t="e">
        <f>#REF!-G1587</f>
        <v>#REF!</v>
      </c>
      <c r="J1587" s="518">
        <f t="shared" si="476"/>
        <v>33881</v>
      </c>
      <c r="K1587" s="511" t="e">
        <f>SUM(K1581:K1586)</f>
        <v>#REF!</v>
      </c>
      <c r="L1587" s="518" t="e">
        <f t="shared" si="477"/>
        <v>#REF!</v>
      </c>
      <c r="M1587" s="511" t="e">
        <f>SUM(M1581:M1586)</f>
        <v>#REF!</v>
      </c>
      <c r="N1587" s="518" t="e">
        <f t="shared" si="478"/>
        <v>#REF!</v>
      </c>
      <c r="O1587" s="511">
        <f>SUM(O1581:O1586)</f>
        <v>0</v>
      </c>
      <c r="P1587" s="518">
        <f t="shared" si="479"/>
        <v>-2516773</v>
      </c>
      <c r="Q1587" s="518"/>
      <c r="R1587" s="518"/>
      <c r="S1587" s="511" t="e">
        <f>SUM(S1581:S1586)</f>
        <v>#REF!</v>
      </c>
      <c r="T1587" s="511" t="e">
        <f>SUM(T1581:T1586)</f>
        <v>#REF!</v>
      </c>
      <c r="U1587" s="511" t="e">
        <f>SUM(U1581:U1586)</f>
        <v>#REF!</v>
      </c>
    </row>
    <row r="1588" spans="1:21" ht="12.75" customHeight="1" x14ac:dyDescent="0.2">
      <c r="C1588" s="42"/>
      <c r="D1588" s="43"/>
      <c r="E1588" s="378"/>
      <c r="F1588" s="378"/>
      <c r="G1588" s="378"/>
      <c r="H1588" s="378"/>
      <c r="K1588" s="378"/>
      <c r="M1588" s="378"/>
      <c r="O1588" s="378"/>
      <c r="S1588" s="378"/>
      <c r="T1588" s="378"/>
      <c r="U1588" s="378"/>
    </row>
    <row r="1589" spans="1:21" s="555" customFormat="1" ht="12.75" customHeight="1" x14ac:dyDescent="0.2">
      <c r="C1589" s="76" t="s">
        <v>252</v>
      </c>
      <c r="D1589" s="62"/>
      <c r="E1589" s="378"/>
      <c r="F1589" s="378"/>
      <c r="G1589" s="378"/>
      <c r="H1589" s="378"/>
      <c r="I1589" s="229"/>
      <c r="J1589" s="229"/>
      <c r="K1589" s="378"/>
      <c r="L1589" s="229"/>
      <c r="M1589" s="378"/>
      <c r="N1589" s="229"/>
      <c r="O1589" s="378"/>
      <c r="P1589" s="229"/>
      <c r="Q1589" s="229"/>
      <c r="R1589" s="229"/>
      <c r="S1589" s="378"/>
      <c r="T1589" s="378"/>
      <c r="U1589" s="378"/>
    </row>
    <row r="1590" spans="1:21" ht="12.75" customHeight="1" x14ac:dyDescent="0.2">
      <c r="A1590" s="5">
        <v>15018060</v>
      </c>
      <c r="B1590" s="555">
        <v>101</v>
      </c>
      <c r="C1590" s="42">
        <v>50130</v>
      </c>
      <c r="D1590" s="43" t="s">
        <v>37</v>
      </c>
      <c r="E1590" s="378">
        <v>275000</v>
      </c>
      <c r="F1590" s="378">
        <v>275000</v>
      </c>
      <c r="G1590" s="378">
        <v>275000</v>
      </c>
      <c r="H1590" s="378">
        <v>275000</v>
      </c>
      <c r="I1590" s="229" t="e">
        <f>#REF!-G1590</f>
        <v>#REF!</v>
      </c>
      <c r="J1590" s="229">
        <f>H1590-G1590</f>
        <v>0</v>
      </c>
      <c r="K1590" s="378">
        <v>200000</v>
      </c>
      <c r="L1590" s="229">
        <f>K1590-H1590</f>
        <v>-75000</v>
      </c>
      <c r="M1590" s="378">
        <v>200000</v>
      </c>
      <c r="N1590" s="229">
        <f>M1590-H1590</f>
        <v>-75000</v>
      </c>
      <c r="O1590" s="378">
        <v>0</v>
      </c>
      <c r="P1590" s="229">
        <f>O1590-H1590</f>
        <v>-275000</v>
      </c>
      <c r="S1590" s="378">
        <v>275000</v>
      </c>
      <c r="T1590" s="378">
        <v>275000</v>
      </c>
      <c r="U1590" s="378">
        <v>275000</v>
      </c>
    </row>
    <row r="1591" spans="1:21" ht="12.75" customHeight="1" x14ac:dyDescent="0.2">
      <c r="B1591" s="555">
        <v>100</v>
      </c>
      <c r="C1591" s="42">
        <v>50132</v>
      </c>
      <c r="D1591" s="43" t="s">
        <v>426</v>
      </c>
      <c r="E1591" s="378">
        <v>0</v>
      </c>
      <c r="F1591" s="378">
        <v>0</v>
      </c>
      <c r="G1591" s="378">
        <v>0</v>
      </c>
      <c r="H1591" s="378">
        <v>0</v>
      </c>
      <c r="I1591" s="229" t="e">
        <f>#REF!-G1591</f>
        <v>#REF!</v>
      </c>
      <c r="J1591" s="229">
        <f>H1591-G1591</f>
        <v>0</v>
      </c>
      <c r="K1591" s="378">
        <v>0</v>
      </c>
      <c r="L1591" s="229">
        <f>K1591-H1591</f>
        <v>0</v>
      </c>
      <c r="M1591" s="378">
        <v>0</v>
      </c>
      <c r="N1591" s="229">
        <f>M1591-H1591</f>
        <v>0</v>
      </c>
      <c r="O1591" s="378">
        <v>0</v>
      </c>
      <c r="P1591" s="229">
        <f>O1591-H1591</f>
        <v>0</v>
      </c>
      <c r="S1591" s="378">
        <v>0</v>
      </c>
      <c r="T1591" s="378">
        <v>0</v>
      </c>
      <c r="U1591" s="378">
        <v>0</v>
      </c>
    </row>
    <row r="1592" spans="1:21" ht="12.75" customHeight="1" x14ac:dyDescent="0.2">
      <c r="A1592" s="5">
        <v>15018060</v>
      </c>
      <c r="B1592" s="154">
        <v>600</v>
      </c>
      <c r="C1592" s="42">
        <v>56694</v>
      </c>
      <c r="D1592" s="45" t="s">
        <v>376</v>
      </c>
      <c r="E1592" s="496">
        <v>400000</v>
      </c>
      <c r="F1592" s="496">
        <v>400000</v>
      </c>
      <c r="G1592" s="496">
        <v>400000</v>
      </c>
      <c r="H1592" s="496">
        <v>415000</v>
      </c>
      <c r="I1592" s="497" t="e">
        <f>#REF!-G1592</f>
        <v>#REF!</v>
      </c>
      <c r="J1592" s="497">
        <f>H1592-G1592</f>
        <v>15000</v>
      </c>
      <c r="K1592" s="496">
        <v>415000</v>
      </c>
      <c r="L1592" s="497">
        <f>K1592-H1592</f>
        <v>0</v>
      </c>
      <c r="M1592" s="496">
        <v>215000</v>
      </c>
      <c r="N1592" s="497">
        <f>M1592-H1592</f>
        <v>-200000</v>
      </c>
      <c r="O1592" s="496">
        <v>0</v>
      </c>
      <c r="P1592" s="497">
        <f>O1592-H1592</f>
        <v>-415000</v>
      </c>
      <c r="Q1592" s="497"/>
      <c r="R1592" s="497"/>
      <c r="S1592" s="496">
        <v>415000</v>
      </c>
      <c r="T1592" s="496">
        <v>415000</v>
      </c>
      <c r="U1592" s="496">
        <v>415000</v>
      </c>
    </row>
    <row r="1593" spans="1:21" ht="12.75" customHeight="1" x14ac:dyDescent="0.2">
      <c r="C1593" s="42"/>
      <c r="D1593" s="43"/>
      <c r="E1593" s="378">
        <f t="shared" ref="E1593" si="481">SUM(E1590:E1592)</f>
        <v>675000</v>
      </c>
      <c r="F1593" s="378">
        <f>SUM(F1590:F1592)</f>
        <v>675000</v>
      </c>
      <c r="G1593" s="378">
        <f>SUM(G1590:G1592)</f>
        <v>675000</v>
      </c>
      <c r="H1593" s="378">
        <f>SUM(H1590:H1592)</f>
        <v>690000</v>
      </c>
      <c r="I1593" s="229" t="e">
        <f>#REF!-G1593</f>
        <v>#REF!</v>
      </c>
      <c r="J1593" s="229">
        <f>H1593-G1593</f>
        <v>15000</v>
      </c>
      <c r="K1593" s="378">
        <f>SUM(K1590:K1592)</f>
        <v>615000</v>
      </c>
      <c r="L1593" s="229">
        <f>K1593-H1593</f>
        <v>-75000</v>
      </c>
      <c r="M1593" s="378">
        <f>SUM(M1590:M1592)</f>
        <v>415000</v>
      </c>
      <c r="N1593" s="229">
        <f>M1593-H1593</f>
        <v>-275000</v>
      </c>
      <c r="O1593" s="378">
        <f>SUM(O1590:O1592)</f>
        <v>0</v>
      </c>
      <c r="P1593" s="229">
        <f>O1593-H1593</f>
        <v>-690000</v>
      </c>
      <c r="S1593" s="378">
        <f>SUM(S1590:S1592)</f>
        <v>690000</v>
      </c>
      <c r="T1593" s="378">
        <f>SUM(T1590:T1592)</f>
        <v>690000</v>
      </c>
      <c r="U1593" s="378">
        <f>SUM(U1590:U1592)</f>
        <v>690000</v>
      </c>
    </row>
    <row r="1594" spans="1:21" ht="12.75" customHeight="1" x14ac:dyDescent="0.25">
      <c r="C1594" s="61" t="s">
        <v>41</v>
      </c>
      <c r="D1594" s="43"/>
    </row>
    <row r="1595" spans="1:21" ht="12.75" customHeight="1" x14ac:dyDescent="0.2">
      <c r="C1595" s="42"/>
      <c r="D1595" s="43"/>
    </row>
    <row r="1596" spans="1:21" s="555" customFormat="1" ht="12.75" customHeight="1" x14ac:dyDescent="0.2">
      <c r="C1596" s="81" t="s">
        <v>359</v>
      </c>
      <c r="D1596" s="62"/>
      <c r="E1596" s="228"/>
      <c r="F1596" s="228"/>
      <c r="G1596" s="228"/>
      <c r="H1596" s="228"/>
      <c r="I1596" s="229"/>
      <c r="J1596" s="229"/>
      <c r="K1596" s="228"/>
      <c r="L1596" s="229"/>
      <c r="M1596" s="228"/>
      <c r="N1596" s="229"/>
      <c r="O1596" s="228"/>
      <c r="P1596" s="229"/>
      <c r="Q1596" s="229"/>
      <c r="R1596" s="229"/>
      <c r="S1596" s="228"/>
      <c r="T1596" s="228"/>
      <c r="U1596" s="228"/>
    </row>
    <row r="1597" spans="1:21" ht="12.75" customHeight="1" x14ac:dyDescent="0.2">
      <c r="A1597" s="5">
        <v>15018070</v>
      </c>
      <c r="B1597" s="555">
        <v>100</v>
      </c>
      <c r="C1597" s="42">
        <v>50110</v>
      </c>
      <c r="D1597" s="43" t="s">
        <v>36</v>
      </c>
      <c r="E1597" s="229">
        <f>'102'!H2089</f>
        <v>499053</v>
      </c>
      <c r="F1597" s="229">
        <f>'102'!K2089</f>
        <v>524304</v>
      </c>
      <c r="G1597" s="229">
        <f>'102'!N2089</f>
        <v>536099</v>
      </c>
      <c r="H1597" s="229">
        <f>'102'!R2089</f>
        <v>549508</v>
      </c>
      <c r="I1597" s="229" t="e">
        <f>#REF!-G1597</f>
        <v>#REF!</v>
      </c>
      <c r="J1597" s="229">
        <f t="shared" ref="J1597:J1602" si="482">H1597-G1597</f>
        <v>13409</v>
      </c>
      <c r="K1597" s="229" t="e">
        <f>'102'!#REF!</f>
        <v>#REF!</v>
      </c>
      <c r="L1597" s="229" t="e">
        <f t="shared" ref="L1597:L1602" si="483">K1597-H1597</f>
        <v>#REF!</v>
      </c>
      <c r="M1597" s="229" t="e">
        <f>'102'!#REF!</f>
        <v>#REF!</v>
      </c>
      <c r="N1597" s="229" t="e">
        <f t="shared" ref="N1597:N1602" si="484">M1597-H1597</f>
        <v>#REF!</v>
      </c>
      <c r="O1597" s="229">
        <f>'102'!Z2089</f>
        <v>0</v>
      </c>
      <c r="P1597" s="229">
        <f t="shared" ref="P1597:P1602" si="485">O1597-H1597</f>
        <v>-549508</v>
      </c>
      <c r="S1597" s="229" t="e">
        <f>'102'!#REF!</f>
        <v>#REF!</v>
      </c>
      <c r="T1597" s="229" t="e">
        <f>'102'!#REF!</f>
        <v>#REF!</v>
      </c>
      <c r="U1597" s="229" t="e">
        <f>'102'!#REF!</f>
        <v>#REF!</v>
      </c>
    </row>
    <row r="1598" spans="1:21" ht="12.75" customHeight="1" x14ac:dyDescent="0.2">
      <c r="A1598" s="5">
        <v>15018070</v>
      </c>
      <c r="B1598" s="555">
        <v>101</v>
      </c>
      <c r="C1598" s="42">
        <v>50130</v>
      </c>
      <c r="D1598" s="43" t="s">
        <v>37</v>
      </c>
      <c r="E1598" s="378">
        <v>100000</v>
      </c>
      <c r="F1598" s="378">
        <v>100000</v>
      </c>
      <c r="G1598" s="378">
        <v>100000</v>
      </c>
      <c r="H1598" s="378">
        <v>105000</v>
      </c>
      <c r="I1598" s="229" t="e">
        <f>#REF!-G1598</f>
        <v>#REF!</v>
      </c>
      <c r="J1598" s="229">
        <f t="shared" si="482"/>
        <v>5000</v>
      </c>
      <c r="K1598" s="378">
        <v>90000</v>
      </c>
      <c r="L1598" s="229">
        <f t="shared" si="483"/>
        <v>-15000</v>
      </c>
      <c r="M1598" s="378">
        <v>55000</v>
      </c>
      <c r="N1598" s="229">
        <f t="shared" si="484"/>
        <v>-50000</v>
      </c>
      <c r="O1598" s="378">
        <v>0</v>
      </c>
      <c r="P1598" s="229">
        <f t="shared" si="485"/>
        <v>-105000</v>
      </c>
      <c r="S1598" s="378">
        <v>105000</v>
      </c>
      <c r="T1598" s="378">
        <v>105000</v>
      </c>
      <c r="U1598" s="378">
        <v>105000</v>
      </c>
    </row>
    <row r="1599" spans="1:21" ht="12.75" customHeight="1" x14ac:dyDescent="0.2">
      <c r="A1599" s="5">
        <v>15018070</v>
      </c>
      <c r="B1599" s="555">
        <v>100</v>
      </c>
      <c r="C1599" s="42">
        <v>50132</v>
      </c>
      <c r="D1599" s="43" t="s">
        <v>426</v>
      </c>
      <c r="E1599" s="378">
        <v>4500</v>
      </c>
      <c r="F1599" s="378">
        <v>4500</v>
      </c>
      <c r="G1599" s="378">
        <v>4500</v>
      </c>
      <c r="H1599" s="378">
        <v>4500</v>
      </c>
      <c r="I1599" s="229" t="e">
        <f>#REF!-G1599</f>
        <v>#REF!</v>
      </c>
      <c r="J1599" s="229">
        <f t="shared" si="482"/>
        <v>0</v>
      </c>
      <c r="K1599" s="378">
        <v>4000</v>
      </c>
      <c r="L1599" s="229">
        <f t="shared" si="483"/>
        <v>-500</v>
      </c>
      <c r="M1599" s="378">
        <v>4000</v>
      </c>
      <c r="N1599" s="229">
        <f t="shared" si="484"/>
        <v>-500</v>
      </c>
      <c r="O1599" s="378">
        <v>0</v>
      </c>
      <c r="P1599" s="229">
        <f t="shared" si="485"/>
        <v>-4500</v>
      </c>
      <c r="S1599" s="378">
        <v>4500</v>
      </c>
      <c r="T1599" s="378">
        <v>4500</v>
      </c>
      <c r="U1599" s="378">
        <v>4500</v>
      </c>
    </row>
    <row r="1600" spans="1:21" ht="12.75" customHeight="1" x14ac:dyDescent="0.2">
      <c r="A1600" s="5">
        <v>15018070</v>
      </c>
      <c r="B1600" s="555">
        <v>100</v>
      </c>
      <c r="C1600" s="42">
        <v>50170</v>
      </c>
      <c r="D1600" s="43" t="s">
        <v>194</v>
      </c>
      <c r="E1600" s="378"/>
      <c r="F1600" s="378"/>
      <c r="G1600" s="378">
        <v>0</v>
      </c>
      <c r="H1600" s="378">
        <v>2500</v>
      </c>
      <c r="I1600" s="229" t="e">
        <f>#REF!-G1600</f>
        <v>#REF!</v>
      </c>
      <c r="J1600" s="229">
        <f t="shared" si="482"/>
        <v>2500</v>
      </c>
      <c r="K1600" s="378">
        <v>2000</v>
      </c>
      <c r="L1600" s="229">
        <f t="shared" si="483"/>
        <v>-500</v>
      </c>
      <c r="M1600" s="378">
        <v>2000</v>
      </c>
      <c r="N1600" s="229">
        <f t="shared" si="484"/>
        <v>-500</v>
      </c>
      <c r="O1600" s="378">
        <v>0</v>
      </c>
      <c r="P1600" s="229">
        <f t="shared" si="485"/>
        <v>-2500</v>
      </c>
      <c r="S1600" s="378">
        <v>2500</v>
      </c>
      <c r="T1600" s="378">
        <v>2500</v>
      </c>
      <c r="U1600" s="378">
        <v>2500</v>
      </c>
    </row>
    <row r="1601" spans="1:21" ht="12.75" customHeight="1" x14ac:dyDescent="0.2">
      <c r="A1601" s="5">
        <v>15018070</v>
      </c>
      <c r="B1601" s="154">
        <v>600</v>
      </c>
      <c r="C1601" s="42">
        <v>56694</v>
      </c>
      <c r="D1601" s="45" t="s">
        <v>376</v>
      </c>
      <c r="E1601" s="496">
        <v>25000</v>
      </c>
      <c r="F1601" s="496">
        <v>30000</v>
      </c>
      <c r="G1601" s="496">
        <v>30000</v>
      </c>
      <c r="H1601" s="496">
        <v>30000</v>
      </c>
      <c r="I1601" s="497" t="e">
        <f>#REF!-G1601</f>
        <v>#REF!</v>
      </c>
      <c r="J1601" s="497">
        <f t="shared" si="482"/>
        <v>0</v>
      </c>
      <c r="K1601" s="496">
        <v>30000</v>
      </c>
      <c r="L1601" s="497">
        <f t="shared" si="483"/>
        <v>0</v>
      </c>
      <c r="M1601" s="496">
        <v>0</v>
      </c>
      <c r="N1601" s="497">
        <f t="shared" si="484"/>
        <v>-30000</v>
      </c>
      <c r="O1601" s="496">
        <v>0</v>
      </c>
      <c r="P1601" s="497">
        <f t="shared" si="485"/>
        <v>-30000</v>
      </c>
      <c r="Q1601" s="497"/>
      <c r="R1601" s="497"/>
      <c r="S1601" s="496">
        <v>30000</v>
      </c>
      <c r="T1601" s="496">
        <v>30000</v>
      </c>
      <c r="U1601" s="496">
        <v>30000</v>
      </c>
    </row>
    <row r="1602" spans="1:21" ht="12.75" customHeight="1" x14ac:dyDescent="0.2">
      <c r="C1602" s="42"/>
      <c r="D1602" s="43"/>
      <c r="E1602" s="378">
        <v>628553</v>
      </c>
      <c r="F1602" s="378">
        <f>SUM(F1597:F1601)</f>
        <v>658804</v>
      </c>
      <c r="G1602" s="378">
        <f>SUM(G1597:G1601)</f>
        <v>670599</v>
      </c>
      <c r="H1602" s="378">
        <f>SUM(H1597:H1601)</f>
        <v>691508</v>
      </c>
      <c r="I1602" s="229" t="e">
        <f>#REF!-G1602</f>
        <v>#REF!</v>
      </c>
      <c r="J1602" s="229">
        <f t="shared" si="482"/>
        <v>20909</v>
      </c>
      <c r="K1602" s="378" t="e">
        <f>SUM(K1597:K1601)</f>
        <v>#REF!</v>
      </c>
      <c r="L1602" s="229" t="e">
        <f t="shared" si="483"/>
        <v>#REF!</v>
      </c>
      <c r="M1602" s="378" t="e">
        <f>SUM(M1597:M1601)</f>
        <v>#REF!</v>
      </c>
      <c r="N1602" s="229" t="e">
        <f t="shared" si="484"/>
        <v>#REF!</v>
      </c>
      <c r="O1602" s="378">
        <f>SUM(O1597:O1601)</f>
        <v>0</v>
      </c>
      <c r="P1602" s="229">
        <f t="shared" si="485"/>
        <v>-691508</v>
      </c>
      <c r="S1602" s="378" t="e">
        <f>SUM(S1597:S1601)</f>
        <v>#REF!</v>
      </c>
      <c r="T1602" s="378" t="e">
        <f>SUM(T1597:T1601)</f>
        <v>#REF!</v>
      </c>
      <c r="U1602" s="378" t="e">
        <f>SUM(U1597:U1601)</f>
        <v>#REF!</v>
      </c>
    </row>
    <row r="1603" spans="1:21" ht="12.75" customHeight="1" x14ac:dyDescent="0.2">
      <c r="C1603" s="42"/>
      <c r="D1603" s="43"/>
    </row>
    <row r="1604" spans="1:21" ht="12.75" customHeight="1" x14ac:dyDescent="0.2">
      <c r="C1604" s="42"/>
      <c r="D1604" s="43"/>
    </row>
    <row r="1605" spans="1:21" s="555" customFormat="1" ht="12.75" customHeight="1" x14ac:dyDescent="0.2">
      <c r="A1605" s="5"/>
      <c r="C1605" s="76" t="s">
        <v>281</v>
      </c>
      <c r="D1605" s="62"/>
      <c r="E1605" s="228"/>
      <c r="F1605" s="228"/>
      <c r="G1605" s="228"/>
      <c r="H1605" s="228"/>
      <c r="I1605" s="229"/>
      <c r="J1605" s="229"/>
      <c r="K1605" s="228"/>
      <c r="L1605" s="229"/>
      <c r="M1605" s="228"/>
      <c r="N1605" s="229"/>
      <c r="O1605" s="228"/>
      <c r="P1605" s="229"/>
      <c r="Q1605" s="229"/>
      <c r="R1605" s="229"/>
      <c r="S1605" s="228"/>
      <c r="T1605" s="228"/>
      <c r="U1605" s="228"/>
    </row>
    <row r="1606" spans="1:21" s="555" customFormat="1" ht="12.75" customHeight="1" x14ac:dyDescent="0.2">
      <c r="A1606" s="5">
        <v>15018080</v>
      </c>
      <c r="B1606" s="555">
        <v>200</v>
      </c>
      <c r="C1606" s="42">
        <v>52210</v>
      </c>
      <c r="D1606" s="83" t="s">
        <v>584</v>
      </c>
      <c r="E1606" s="378">
        <v>47500</v>
      </c>
      <c r="F1606" s="378">
        <v>47500</v>
      </c>
      <c r="G1606" s="378">
        <v>47500</v>
      </c>
      <c r="H1606" s="378">
        <v>0</v>
      </c>
      <c r="I1606" s="229" t="e">
        <f>#REF!-G1606</f>
        <v>#REF!</v>
      </c>
      <c r="J1606" s="229">
        <f t="shared" ref="J1606:J1611" si="486">H1606-G1606</f>
        <v>-47500</v>
      </c>
      <c r="K1606" s="378">
        <v>0</v>
      </c>
      <c r="L1606" s="229">
        <f t="shared" ref="L1606:L1611" si="487">K1606-H1606</f>
        <v>0</v>
      </c>
      <c r="M1606" s="378">
        <v>0</v>
      </c>
      <c r="N1606" s="229">
        <f t="shared" ref="N1606:N1611" si="488">M1606-H1606</f>
        <v>0</v>
      </c>
      <c r="O1606" s="378">
        <v>0</v>
      </c>
      <c r="P1606" s="229">
        <f t="shared" ref="P1606:P1611" si="489">O1606-H1606</f>
        <v>0</v>
      </c>
      <c r="Q1606" s="229"/>
      <c r="R1606" s="229"/>
      <c r="S1606" s="378">
        <v>0</v>
      </c>
      <c r="T1606" s="378">
        <v>0</v>
      </c>
      <c r="U1606" s="378">
        <v>0</v>
      </c>
    </row>
    <row r="1607" spans="1:21" ht="12.75" customHeight="1" x14ac:dyDescent="0.2">
      <c r="A1607" s="5">
        <v>15018080</v>
      </c>
      <c r="B1607" s="555">
        <v>200</v>
      </c>
      <c r="C1607" s="42">
        <v>52220</v>
      </c>
      <c r="D1607" s="43" t="s">
        <v>585</v>
      </c>
      <c r="E1607" s="378">
        <v>152000</v>
      </c>
      <c r="F1607" s="378">
        <v>152000</v>
      </c>
      <c r="G1607" s="378">
        <v>152000</v>
      </c>
      <c r="H1607" s="378">
        <v>0</v>
      </c>
      <c r="I1607" s="229" t="e">
        <f>#REF!-G1607</f>
        <v>#REF!</v>
      </c>
      <c r="J1607" s="229">
        <f t="shared" si="486"/>
        <v>-152000</v>
      </c>
      <c r="K1607" s="378">
        <v>0</v>
      </c>
      <c r="L1607" s="229">
        <f t="shared" si="487"/>
        <v>0</v>
      </c>
      <c r="M1607" s="378">
        <v>0</v>
      </c>
      <c r="N1607" s="229">
        <f t="shared" si="488"/>
        <v>0</v>
      </c>
      <c r="O1607" s="378">
        <v>0</v>
      </c>
      <c r="P1607" s="229">
        <f t="shared" si="489"/>
        <v>0</v>
      </c>
      <c r="S1607" s="378">
        <v>0</v>
      </c>
      <c r="T1607" s="378">
        <v>0</v>
      </c>
      <c r="U1607" s="378">
        <v>0</v>
      </c>
    </row>
    <row r="1608" spans="1:21" ht="12.75" customHeight="1" x14ac:dyDescent="0.2">
      <c r="A1608" s="5">
        <v>15018080</v>
      </c>
      <c r="B1608" s="555">
        <v>200</v>
      </c>
      <c r="C1608" s="42">
        <v>52235</v>
      </c>
      <c r="D1608" s="43" t="s">
        <v>380</v>
      </c>
      <c r="E1608" s="378">
        <v>45000</v>
      </c>
      <c r="F1608" s="378">
        <v>45000</v>
      </c>
      <c r="G1608" s="378">
        <v>45000</v>
      </c>
      <c r="H1608" s="378">
        <v>0</v>
      </c>
      <c r="I1608" s="229" t="e">
        <f>#REF!-G1608</f>
        <v>#REF!</v>
      </c>
      <c r="J1608" s="229">
        <f t="shared" si="486"/>
        <v>-45000</v>
      </c>
      <c r="K1608" s="378">
        <v>0</v>
      </c>
      <c r="L1608" s="229">
        <f t="shared" si="487"/>
        <v>0</v>
      </c>
      <c r="M1608" s="378">
        <v>0</v>
      </c>
      <c r="N1608" s="229">
        <f t="shared" si="488"/>
        <v>0</v>
      </c>
      <c r="O1608" s="378">
        <v>0</v>
      </c>
      <c r="P1608" s="229">
        <f t="shared" si="489"/>
        <v>0</v>
      </c>
      <c r="S1608" s="378">
        <v>0</v>
      </c>
      <c r="T1608" s="378">
        <v>0</v>
      </c>
      <c r="U1608" s="378">
        <v>0</v>
      </c>
    </row>
    <row r="1609" spans="1:21" ht="12.75" customHeight="1" x14ac:dyDescent="0.2">
      <c r="A1609" s="5">
        <v>15018080</v>
      </c>
      <c r="B1609" s="555">
        <v>500</v>
      </c>
      <c r="C1609" s="42">
        <v>55570</v>
      </c>
      <c r="D1609" s="43" t="s">
        <v>223</v>
      </c>
      <c r="E1609" s="378">
        <v>35000</v>
      </c>
      <c r="F1609" s="378">
        <v>35000</v>
      </c>
      <c r="G1609" s="378">
        <v>35000</v>
      </c>
      <c r="H1609" s="378">
        <v>35000</v>
      </c>
      <c r="I1609" s="229" t="e">
        <f>#REF!-G1609</f>
        <v>#REF!</v>
      </c>
      <c r="J1609" s="229">
        <f t="shared" si="486"/>
        <v>0</v>
      </c>
      <c r="K1609" s="378">
        <v>39000</v>
      </c>
      <c r="L1609" s="229">
        <f t="shared" si="487"/>
        <v>4000</v>
      </c>
      <c r="M1609" s="378">
        <v>15000</v>
      </c>
      <c r="N1609" s="229">
        <f t="shared" si="488"/>
        <v>-20000</v>
      </c>
      <c r="O1609" s="378">
        <v>0</v>
      </c>
      <c r="P1609" s="229">
        <f t="shared" si="489"/>
        <v>-35000</v>
      </c>
      <c r="S1609" s="378">
        <v>35000</v>
      </c>
      <c r="T1609" s="378">
        <v>35000</v>
      </c>
      <c r="U1609" s="378">
        <v>35000</v>
      </c>
    </row>
    <row r="1610" spans="1:21" ht="12.75" customHeight="1" x14ac:dyDescent="0.2">
      <c r="A1610" s="5">
        <v>15018080</v>
      </c>
      <c r="B1610" s="154">
        <v>600</v>
      </c>
      <c r="C1610" s="42">
        <v>56694</v>
      </c>
      <c r="D1610" s="45" t="s">
        <v>376</v>
      </c>
      <c r="E1610" s="496">
        <v>50000</v>
      </c>
      <c r="F1610" s="496">
        <v>60000</v>
      </c>
      <c r="G1610" s="496">
        <v>60000</v>
      </c>
      <c r="H1610" s="496">
        <v>60000</v>
      </c>
      <c r="I1610" s="497" t="e">
        <f>#REF!-G1610</f>
        <v>#REF!</v>
      </c>
      <c r="J1610" s="497">
        <f t="shared" si="486"/>
        <v>0</v>
      </c>
      <c r="K1610" s="496">
        <v>64000</v>
      </c>
      <c r="L1610" s="497">
        <f t="shared" si="487"/>
        <v>4000</v>
      </c>
      <c r="M1610" s="496">
        <v>30000</v>
      </c>
      <c r="N1610" s="497">
        <f t="shared" si="488"/>
        <v>-30000</v>
      </c>
      <c r="O1610" s="496">
        <v>0</v>
      </c>
      <c r="P1610" s="497">
        <f t="shared" si="489"/>
        <v>-60000</v>
      </c>
      <c r="Q1610" s="497"/>
      <c r="R1610" s="497"/>
      <c r="S1610" s="496">
        <v>60000</v>
      </c>
      <c r="T1610" s="496">
        <v>60000</v>
      </c>
      <c r="U1610" s="496">
        <v>60000</v>
      </c>
    </row>
    <row r="1611" spans="1:21" ht="12.75" customHeight="1" x14ac:dyDescent="0.2">
      <c r="C1611" s="42"/>
      <c r="D1611" s="43"/>
      <c r="E1611" s="378">
        <f t="shared" ref="E1611" si="490">SUM(E1606:E1610)</f>
        <v>329500</v>
      </c>
      <c r="F1611" s="378">
        <f>SUM(F1606:F1610)</f>
        <v>339500</v>
      </c>
      <c r="G1611" s="378">
        <f>SUM(G1606:G1610)</f>
        <v>339500</v>
      </c>
      <c r="H1611" s="378">
        <f>SUM(H1606:H1610)</f>
        <v>95000</v>
      </c>
      <c r="I1611" s="229" t="e">
        <f>#REF!-G1611</f>
        <v>#REF!</v>
      </c>
      <c r="J1611" s="229">
        <f t="shared" si="486"/>
        <v>-244500</v>
      </c>
      <c r="K1611" s="378">
        <f>SUM(K1606:K1610)</f>
        <v>103000</v>
      </c>
      <c r="L1611" s="229">
        <f t="shared" si="487"/>
        <v>8000</v>
      </c>
      <c r="M1611" s="378">
        <f>SUM(M1606:M1610)</f>
        <v>45000</v>
      </c>
      <c r="N1611" s="229">
        <f t="shared" si="488"/>
        <v>-50000</v>
      </c>
      <c r="O1611" s="378">
        <f>SUM(O1606:O1610)</f>
        <v>0</v>
      </c>
      <c r="P1611" s="229">
        <f t="shared" si="489"/>
        <v>-95000</v>
      </c>
      <c r="S1611" s="378">
        <f>SUM(S1606:S1610)</f>
        <v>95000</v>
      </c>
      <c r="T1611" s="378">
        <f>SUM(T1606:T1610)</f>
        <v>95000</v>
      </c>
      <c r="U1611" s="378">
        <f>SUM(U1606:U1610)</f>
        <v>95000</v>
      </c>
    </row>
    <row r="1612" spans="1:21" ht="12.75" customHeight="1" x14ac:dyDescent="0.2">
      <c r="C1612" s="42"/>
      <c r="D1612" s="43"/>
    </row>
    <row r="1613" spans="1:21" ht="12.75" customHeight="1" x14ac:dyDescent="0.2">
      <c r="B1613" s="5"/>
      <c r="C1613" s="5"/>
      <c r="D1613" s="5"/>
      <c r="E1613" s="228"/>
      <c r="F1613" s="228"/>
      <c r="G1613" s="228"/>
      <c r="H1613" s="228"/>
      <c r="K1613" s="228"/>
      <c r="M1613" s="228"/>
      <c r="O1613" s="228"/>
      <c r="S1613" s="228"/>
      <c r="T1613" s="228"/>
      <c r="U1613" s="228"/>
    </row>
    <row r="1614" spans="1:21" s="555" customFormat="1" ht="12.75" customHeight="1" x14ac:dyDescent="0.2">
      <c r="A1614" s="5"/>
      <c r="C1614" s="76" t="s">
        <v>22</v>
      </c>
      <c r="D1614" s="62"/>
      <c r="E1614" s="228"/>
      <c r="F1614" s="228"/>
      <c r="G1614" s="228"/>
      <c r="H1614" s="228"/>
      <c r="I1614" s="229"/>
      <c r="J1614" s="229"/>
      <c r="K1614" s="228"/>
      <c r="L1614" s="229"/>
      <c r="M1614" s="228"/>
      <c r="N1614" s="229"/>
      <c r="O1614" s="228"/>
      <c r="P1614" s="229"/>
      <c r="Q1614" s="229"/>
      <c r="R1614" s="229"/>
      <c r="S1614" s="228"/>
      <c r="T1614" s="228"/>
      <c r="U1614" s="228"/>
    </row>
    <row r="1615" spans="1:21" ht="12.75" customHeight="1" x14ac:dyDescent="0.2">
      <c r="A1615" s="5">
        <v>15018100</v>
      </c>
      <c r="B1615" s="555">
        <v>100</v>
      </c>
      <c r="C1615" s="42">
        <v>50110</v>
      </c>
      <c r="D1615" s="43" t="s">
        <v>36</v>
      </c>
      <c r="E1615" s="229">
        <f>'102'!H2140</f>
        <v>2086007</v>
      </c>
      <c r="F1615" s="229">
        <f>'102'!K2140</f>
        <v>2078270</v>
      </c>
      <c r="G1615" s="229">
        <f>'102'!N2140</f>
        <v>2352132</v>
      </c>
      <c r="H1615" s="229">
        <f>'102'!R2140</f>
        <v>2419587</v>
      </c>
      <c r="I1615" s="229" t="e">
        <f>#REF!-G1615</f>
        <v>#REF!</v>
      </c>
      <c r="J1615" s="229">
        <f t="shared" ref="J1615:J1620" si="491">H1615-G1615</f>
        <v>67455</v>
      </c>
      <c r="K1615" s="229" t="e">
        <f>'102'!#REF!</f>
        <v>#REF!</v>
      </c>
      <c r="L1615" s="229" t="e">
        <f t="shared" ref="L1615:L1620" si="492">K1615-H1615</f>
        <v>#REF!</v>
      </c>
      <c r="M1615" s="229" t="e">
        <f>'102'!#REF!</f>
        <v>#REF!</v>
      </c>
      <c r="N1615" s="229" t="e">
        <f t="shared" ref="N1615:N1620" si="493">M1615-H1615</f>
        <v>#REF!</v>
      </c>
      <c r="O1615" s="229">
        <f>'102'!Z2140</f>
        <v>0</v>
      </c>
      <c r="P1615" s="229">
        <f t="shared" ref="P1615:P1620" si="494">O1615-H1615</f>
        <v>-2419587</v>
      </c>
      <c r="S1615" s="229" t="e">
        <f>'102'!#REF!</f>
        <v>#REF!</v>
      </c>
      <c r="T1615" s="229" t="e">
        <f>'102'!#REF!</f>
        <v>#REF!</v>
      </c>
      <c r="U1615" s="229" t="e">
        <f>'102'!#REF!</f>
        <v>#REF!</v>
      </c>
    </row>
    <row r="1616" spans="1:21" ht="12.75" customHeight="1" x14ac:dyDescent="0.2">
      <c r="A1616" s="5">
        <v>15018100</v>
      </c>
      <c r="B1616" s="555">
        <v>101</v>
      </c>
      <c r="C1616" s="42">
        <v>50130</v>
      </c>
      <c r="D1616" s="43" t="s">
        <v>37</v>
      </c>
      <c r="E1616" s="378">
        <v>200000</v>
      </c>
      <c r="F1616" s="378">
        <v>225000</v>
      </c>
      <c r="G1616" s="378">
        <v>225000</v>
      </c>
      <c r="H1616" s="378">
        <v>225000</v>
      </c>
      <c r="I1616" s="229" t="e">
        <f>#REF!-G1616</f>
        <v>#REF!</v>
      </c>
      <c r="J1616" s="229">
        <f t="shared" si="491"/>
        <v>0</v>
      </c>
      <c r="K1616" s="378">
        <v>215000</v>
      </c>
      <c r="L1616" s="229">
        <f t="shared" si="492"/>
        <v>-10000</v>
      </c>
      <c r="M1616" s="378">
        <v>125000</v>
      </c>
      <c r="N1616" s="229">
        <f t="shared" si="493"/>
        <v>-100000</v>
      </c>
      <c r="O1616" s="378">
        <v>0</v>
      </c>
      <c r="P1616" s="229">
        <f t="shared" si="494"/>
        <v>-225000</v>
      </c>
      <c r="S1616" s="378">
        <v>225000</v>
      </c>
      <c r="T1616" s="378">
        <v>225000</v>
      </c>
      <c r="U1616" s="378">
        <v>225000</v>
      </c>
    </row>
    <row r="1617" spans="1:21" ht="12.75" customHeight="1" x14ac:dyDescent="0.2">
      <c r="A1617" s="5">
        <v>15018100</v>
      </c>
      <c r="B1617" s="555">
        <v>101</v>
      </c>
      <c r="C1617" s="42">
        <v>50147</v>
      </c>
      <c r="D1617" s="43" t="s">
        <v>1313</v>
      </c>
      <c r="E1617" s="378"/>
      <c r="F1617" s="378"/>
      <c r="G1617" s="378">
        <v>0</v>
      </c>
      <c r="H1617" s="378">
        <v>8000</v>
      </c>
      <c r="I1617" s="229" t="e">
        <f>#REF!-G1617</f>
        <v>#REF!</v>
      </c>
      <c r="J1617" s="229">
        <f t="shared" si="491"/>
        <v>8000</v>
      </c>
      <c r="K1617" s="378">
        <v>5000</v>
      </c>
      <c r="L1617" s="229">
        <f t="shared" si="492"/>
        <v>-3000</v>
      </c>
      <c r="M1617" s="378">
        <v>5000</v>
      </c>
      <c r="N1617" s="229">
        <f t="shared" si="493"/>
        <v>-3000</v>
      </c>
      <c r="O1617" s="378">
        <v>0</v>
      </c>
      <c r="P1617" s="229">
        <f t="shared" si="494"/>
        <v>-8000</v>
      </c>
      <c r="S1617" s="378">
        <v>8000</v>
      </c>
      <c r="T1617" s="378">
        <v>8000</v>
      </c>
      <c r="U1617" s="378">
        <v>8000</v>
      </c>
    </row>
    <row r="1618" spans="1:21" ht="12.75" customHeight="1" x14ac:dyDescent="0.2">
      <c r="A1618" s="5">
        <v>15018100</v>
      </c>
      <c r="B1618" s="555">
        <v>100</v>
      </c>
      <c r="C1618" s="42">
        <v>50170</v>
      </c>
      <c r="D1618" s="43" t="s">
        <v>194</v>
      </c>
      <c r="E1618" s="378"/>
      <c r="F1618" s="378"/>
      <c r="G1618" s="378">
        <v>0</v>
      </c>
      <c r="H1618" s="378">
        <v>1500</v>
      </c>
      <c r="I1618" s="229" t="e">
        <f>#REF!-G1618</f>
        <v>#REF!</v>
      </c>
      <c r="J1618" s="229">
        <f t="shared" si="491"/>
        <v>1500</v>
      </c>
      <c r="K1618" s="378">
        <v>1500</v>
      </c>
      <c r="L1618" s="229">
        <f t="shared" si="492"/>
        <v>0</v>
      </c>
      <c r="M1618" s="378">
        <v>1500</v>
      </c>
      <c r="N1618" s="229">
        <f t="shared" si="493"/>
        <v>0</v>
      </c>
      <c r="O1618" s="378">
        <v>0</v>
      </c>
      <c r="P1618" s="229">
        <f t="shared" si="494"/>
        <v>-1500</v>
      </c>
      <c r="S1618" s="378">
        <v>1500</v>
      </c>
      <c r="T1618" s="378">
        <v>1500</v>
      </c>
      <c r="U1618" s="378">
        <v>1500</v>
      </c>
    </row>
    <row r="1619" spans="1:21" ht="12.75" customHeight="1" x14ac:dyDescent="0.2">
      <c r="A1619" s="5">
        <v>15018100</v>
      </c>
      <c r="B1619" s="154">
        <v>100</v>
      </c>
      <c r="C1619" s="42">
        <v>50132</v>
      </c>
      <c r="D1619" s="45" t="s">
        <v>426</v>
      </c>
      <c r="E1619" s="496">
        <v>15500</v>
      </c>
      <c r="F1619" s="496">
        <v>15500</v>
      </c>
      <c r="G1619" s="496">
        <v>15500</v>
      </c>
      <c r="H1619" s="496">
        <v>15500</v>
      </c>
      <c r="I1619" s="497" t="e">
        <f>#REF!-G1619</f>
        <v>#REF!</v>
      </c>
      <c r="J1619" s="497">
        <f t="shared" si="491"/>
        <v>0</v>
      </c>
      <c r="K1619" s="496">
        <v>12500</v>
      </c>
      <c r="L1619" s="497">
        <f t="shared" si="492"/>
        <v>-3000</v>
      </c>
      <c r="M1619" s="496">
        <v>12500</v>
      </c>
      <c r="N1619" s="497">
        <f t="shared" si="493"/>
        <v>-3000</v>
      </c>
      <c r="O1619" s="496">
        <v>0</v>
      </c>
      <c r="P1619" s="497">
        <f t="shared" si="494"/>
        <v>-15500</v>
      </c>
      <c r="Q1619" s="497"/>
      <c r="R1619" s="497"/>
      <c r="S1619" s="496">
        <v>15500</v>
      </c>
      <c r="T1619" s="496">
        <v>15500</v>
      </c>
      <c r="U1619" s="496">
        <v>15500</v>
      </c>
    </row>
    <row r="1620" spans="1:21" ht="12.75" customHeight="1" x14ac:dyDescent="0.2">
      <c r="C1620" s="42"/>
      <c r="D1620" s="43"/>
      <c r="E1620" s="378">
        <f t="shared" ref="E1620" si="495">SUM(E1615:E1619)</f>
        <v>2301507</v>
      </c>
      <c r="F1620" s="378">
        <f>SUM(F1615:F1619)</f>
        <v>2318770</v>
      </c>
      <c r="G1620" s="378">
        <f>SUM(G1615:G1619)</f>
        <v>2592632</v>
      </c>
      <c r="H1620" s="378">
        <f>SUM(H1615:H1619)</f>
        <v>2669587</v>
      </c>
      <c r="I1620" s="229" t="e">
        <f>#REF!-G1620</f>
        <v>#REF!</v>
      </c>
      <c r="J1620" s="229">
        <f t="shared" si="491"/>
        <v>76955</v>
      </c>
      <c r="K1620" s="378" t="e">
        <f>SUM(K1615:K1619)</f>
        <v>#REF!</v>
      </c>
      <c r="L1620" s="229" t="e">
        <f t="shared" si="492"/>
        <v>#REF!</v>
      </c>
      <c r="M1620" s="378" t="e">
        <f>SUM(M1615:M1619)</f>
        <v>#REF!</v>
      </c>
      <c r="N1620" s="229" t="e">
        <f t="shared" si="493"/>
        <v>#REF!</v>
      </c>
      <c r="O1620" s="378">
        <f>SUM(O1615:O1619)</f>
        <v>0</v>
      </c>
      <c r="P1620" s="229">
        <f t="shared" si="494"/>
        <v>-2669587</v>
      </c>
      <c r="S1620" s="378" t="e">
        <f>SUM(S1615:S1619)</f>
        <v>#REF!</v>
      </c>
      <c r="T1620" s="378" t="e">
        <f>SUM(T1615:T1619)</f>
        <v>#REF!</v>
      </c>
      <c r="U1620" s="378" t="e">
        <f>SUM(U1615:U1619)</f>
        <v>#REF!</v>
      </c>
    </row>
    <row r="1621" spans="1:21" x14ac:dyDescent="0.2">
      <c r="C1621" s="42"/>
      <c r="D1621" s="43"/>
      <c r="E1621" s="378"/>
      <c r="F1621" s="378"/>
      <c r="G1621" s="378"/>
      <c r="H1621" s="378"/>
      <c r="K1621" s="378"/>
      <c r="M1621" s="378"/>
      <c r="O1621" s="378"/>
      <c r="S1621" s="378"/>
      <c r="T1621" s="378"/>
      <c r="U1621" s="378"/>
    </row>
    <row r="1622" spans="1:21" s="555" customFormat="1" ht="12.75" customHeight="1" x14ac:dyDescent="0.2">
      <c r="A1622" s="5"/>
      <c r="C1622" s="76" t="s">
        <v>64</v>
      </c>
      <c r="D1622" s="62"/>
      <c r="E1622" s="378"/>
      <c r="F1622" s="378"/>
      <c r="G1622" s="378"/>
      <c r="H1622" s="378"/>
      <c r="I1622" s="229"/>
      <c r="J1622" s="229"/>
      <c r="K1622" s="378"/>
      <c r="L1622" s="229"/>
      <c r="M1622" s="378"/>
      <c r="N1622" s="229"/>
      <c r="O1622" s="378"/>
      <c r="P1622" s="229"/>
      <c r="Q1622" s="229"/>
      <c r="R1622" s="229"/>
      <c r="S1622" s="378"/>
      <c r="T1622" s="378"/>
      <c r="U1622" s="378"/>
    </row>
    <row r="1623" spans="1:21" ht="12.75" customHeight="1" x14ac:dyDescent="0.2">
      <c r="B1623" s="555">
        <v>100</v>
      </c>
      <c r="C1623" s="42">
        <v>50110</v>
      </c>
      <c r="D1623" s="43" t="s">
        <v>36</v>
      </c>
      <c r="E1623" s="378"/>
      <c r="F1623" s="378"/>
      <c r="G1623" s="378"/>
      <c r="H1623" s="378"/>
      <c r="I1623" s="229" t="e">
        <f>#REF!-G1623</f>
        <v>#REF!</v>
      </c>
      <c r="J1623" s="229" t="e">
        <f>#REF!-G1623</f>
        <v>#REF!</v>
      </c>
      <c r="K1623" s="378"/>
      <c r="L1623" s="229" t="e">
        <f>#REF!-H1623</f>
        <v>#REF!</v>
      </c>
      <c r="M1623" s="378"/>
      <c r="N1623" s="229" t="e">
        <f>#REF!-H1623</f>
        <v>#REF!</v>
      </c>
      <c r="O1623" s="378"/>
      <c r="P1623" s="229" t="e">
        <f>#REF!-H1623</f>
        <v>#REF!</v>
      </c>
      <c r="S1623" s="378"/>
      <c r="T1623" s="378"/>
      <c r="U1623" s="378"/>
    </row>
    <row r="1624" spans="1:21" ht="12.75" customHeight="1" x14ac:dyDescent="0.2">
      <c r="B1624" s="555">
        <v>400</v>
      </c>
      <c r="C1624" s="42">
        <v>54411</v>
      </c>
      <c r="D1624" s="43" t="s">
        <v>96</v>
      </c>
      <c r="E1624" s="378"/>
      <c r="F1624" s="378"/>
      <c r="G1624" s="378"/>
      <c r="H1624" s="378"/>
      <c r="I1624" s="229" t="e">
        <f>#REF!-G1624</f>
        <v>#REF!</v>
      </c>
      <c r="J1624" s="229" t="e">
        <f>#REF!-G1624</f>
        <v>#REF!</v>
      </c>
      <c r="K1624" s="378"/>
      <c r="L1624" s="229" t="e">
        <f>#REF!-H1624</f>
        <v>#REF!</v>
      </c>
      <c r="M1624" s="378"/>
      <c r="N1624" s="229" t="e">
        <f>#REF!-H1624</f>
        <v>#REF!</v>
      </c>
      <c r="O1624" s="378"/>
      <c r="P1624" s="229" t="e">
        <f>#REF!-H1624</f>
        <v>#REF!</v>
      </c>
      <c r="S1624" s="378"/>
      <c r="T1624" s="378"/>
      <c r="U1624" s="378"/>
    </row>
    <row r="1625" spans="1:21" ht="12.75" customHeight="1" x14ac:dyDescent="0.2">
      <c r="B1625" s="555">
        <v>600</v>
      </c>
      <c r="C1625" s="42">
        <v>56610</v>
      </c>
      <c r="D1625" s="43" t="s">
        <v>365</v>
      </c>
      <c r="E1625" s="378"/>
      <c r="F1625" s="378"/>
      <c r="G1625" s="378"/>
      <c r="H1625" s="378"/>
      <c r="I1625" s="229" t="e">
        <f>#REF!-G1625</f>
        <v>#REF!</v>
      </c>
      <c r="J1625" s="229" t="e">
        <f>#REF!-G1625</f>
        <v>#REF!</v>
      </c>
      <c r="K1625" s="378"/>
      <c r="L1625" s="229" t="e">
        <f>#REF!-H1625</f>
        <v>#REF!</v>
      </c>
      <c r="M1625" s="378"/>
      <c r="N1625" s="229" t="e">
        <f>#REF!-H1625</f>
        <v>#REF!</v>
      </c>
      <c r="O1625" s="378"/>
      <c r="P1625" s="229" t="e">
        <f>#REF!-H1625</f>
        <v>#REF!</v>
      </c>
      <c r="S1625" s="378"/>
      <c r="T1625" s="378"/>
      <c r="U1625" s="378"/>
    </row>
    <row r="1626" spans="1:21" ht="12.75" customHeight="1" x14ac:dyDescent="0.2">
      <c r="B1626" s="555">
        <v>600</v>
      </c>
      <c r="C1626" s="42">
        <v>56615</v>
      </c>
      <c r="D1626" s="43" t="s">
        <v>26</v>
      </c>
      <c r="E1626" s="378"/>
      <c r="F1626" s="378"/>
      <c r="G1626" s="378"/>
      <c r="H1626" s="378"/>
      <c r="I1626" s="229" t="e">
        <f>#REF!-G1626</f>
        <v>#REF!</v>
      </c>
      <c r="J1626" s="229" t="e">
        <f>#REF!-G1626</f>
        <v>#REF!</v>
      </c>
      <c r="K1626" s="378"/>
      <c r="L1626" s="229" t="e">
        <f>#REF!-H1626</f>
        <v>#REF!</v>
      </c>
      <c r="M1626" s="378"/>
      <c r="N1626" s="229" t="e">
        <f>#REF!-H1626</f>
        <v>#REF!</v>
      </c>
      <c r="O1626" s="378"/>
      <c r="P1626" s="229" t="e">
        <f>#REF!-H1626</f>
        <v>#REF!</v>
      </c>
      <c r="S1626" s="378"/>
      <c r="T1626" s="378"/>
      <c r="U1626" s="378"/>
    </row>
    <row r="1627" spans="1:21" ht="12.75" customHeight="1" x14ac:dyDescent="0.2">
      <c r="B1627" s="555">
        <v>600</v>
      </c>
      <c r="C1627" s="42">
        <v>56650</v>
      </c>
      <c r="D1627" s="43" t="s">
        <v>329</v>
      </c>
      <c r="E1627" s="378">
        <v>0</v>
      </c>
      <c r="F1627" s="378">
        <v>0</v>
      </c>
      <c r="G1627" s="378">
        <v>0</v>
      </c>
      <c r="H1627" s="378">
        <v>0</v>
      </c>
      <c r="I1627" s="229" t="e">
        <f>#REF!-G1627</f>
        <v>#REF!</v>
      </c>
      <c r="J1627" s="229" t="e">
        <f>#REF!-G1627</f>
        <v>#REF!</v>
      </c>
      <c r="K1627" s="378">
        <v>0</v>
      </c>
      <c r="L1627" s="229" t="e">
        <f>#REF!-H1627</f>
        <v>#REF!</v>
      </c>
      <c r="M1627" s="378">
        <v>0</v>
      </c>
      <c r="N1627" s="229" t="e">
        <f>#REF!-H1627</f>
        <v>#REF!</v>
      </c>
      <c r="O1627" s="378">
        <v>0</v>
      </c>
      <c r="P1627" s="229" t="e">
        <f>#REF!-H1627</f>
        <v>#REF!</v>
      </c>
      <c r="S1627" s="378">
        <v>0</v>
      </c>
      <c r="T1627" s="378">
        <v>0</v>
      </c>
      <c r="U1627" s="378">
        <v>0</v>
      </c>
    </row>
    <row r="1628" spans="1:21" ht="12.75" customHeight="1" x14ac:dyDescent="0.2">
      <c r="A1628" s="5">
        <v>15018110</v>
      </c>
      <c r="B1628" s="154">
        <v>600</v>
      </c>
      <c r="C1628" s="42">
        <v>56694</v>
      </c>
      <c r="D1628" s="45" t="s">
        <v>376</v>
      </c>
      <c r="E1628" s="496">
        <v>350000</v>
      </c>
      <c r="F1628" s="496">
        <v>350000</v>
      </c>
      <c r="G1628" s="496">
        <v>350000</v>
      </c>
      <c r="H1628" s="496">
        <v>350000</v>
      </c>
      <c r="I1628" s="497" t="e">
        <f>#REF!-G1628</f>
        <v>#REF!</v>
      </c>
      <c r="J1628" s="497">
        <f>H1628-G1628</f>
        <v>0</v>
      </c>
      <c r="K1628" s="496">
        <v>517500</v>
      </c>
      <c r="L1628" s="497">
        <f>K1628-H1628</f>
        <v>167500</v>
      </c>
      <c r="M1628" s="496">
        <v>150000</v>
      </c>
      <c r="N1628" s="497">
        <f>M1628-H1628</f>
        <v>-200000</v>
      </c>
      <c r="O1628" s="496">
        <v>0</v>
      </c>
      <c r="P1628" s="497">
        <f>O1628-H1628</f>
        <v>-350000</v>
      </c>
      <c r="Q1628" s="497"/>
      <c r="R1628" s="497"/>
      <c r="S1628" s="496">
        <v>350000</v>
      </c>
      <c r="T1628" s="496">
        <v>350000</v>
      </c>
      <c r="U1628" s="496">
        <v>350000</v>
      </c>
    </row>
    <row r="1629" spans="1:21" ht="12.75" customHeight="1" x14ac:dyDescent="0.2">
      <c r="C1629" s="42"/>
      <c r="D1629" s="43"/>
      <c r="E1629" s="378">
        <f t="shared" ref="E1629" si="496">SUM(E1627:E1628)</f>
        <v>350000</v>
      </c>
      <c r="F1629" s="378">
        <f>SUM(F1627:F1628)</f>
        <v>350000</v>
      </c>
      <c r="G1629" s="378">
        <f>SUM(G1627:G1628)</f>
        <v>350000</v>
      </c>
      <c r="H1629" s="378">
        <f>SUM(H1627:H1628)</f>
        <v>350000</v>
      </c>
      <c r="I1629" s="229" t="e">
        <f>#REF!-G1629</f>
        <v>#REF!</v>
      </c>
      <c r="J1629" s="229">
        <f>H1629-G1629</f>
        <v>0</v>
      </c>
      <c r="K1629" s="378">
        <f>SUM(K1627:K1628)</f>
        <v>517500</v>
      </c>
      <c r="L1629" s="229">
        <f>K1629-H1629</f>
        <v>167500</v>
      </c>
      <c r="M1629" s="378">
        <f>SUM(M1627:M1628)</f>
        <v>150000</v>
      </c>
      <c r="N1629" s="229">
        <f>M1629-H1629</f>
        <v>-200000</v>
      </c>
      <c r="O1629" s="378">
        <f>SUM(O1627:O1628)</f>
        <v>0</v>
      </c>
      <c r="P1629" s="229">
        <f>O1629-H1629</f>
        <v>-350000</v>
      </c>
      <c r="S1629" s="378">
        <f>SUM(S1627:S1628)</f>
        <v>350000</v>
      </c>
      <c r="T1629" s="378">
        <f>SUM(T1627:T1628)</f>
        <v>350000</v>
      </c>
      <c r="U1629" s="378">
        <f>SUM(U1627:U1628)</f>
        <v>350000</v>
      </c>
    </row>
    <row r="1630" spans="1:21" ht="21.75" customHeight="1" x14ac:dyDescent="0.2">
      <c r="C1630" s="42"/>
      <c r="D1630" s="43"/>
      <c r="E1630" s="378"/>
      <c r="F1630" s="378"/>
      <c r="G1630" s="378"/>
      <c r="H1630" s="378"/>
      <c r="K1630" s="378"/>
      <c r="M1630" s="378"/>
      <c r="O1630" s="378"/>
      <c r="S1630" s="378"/>
      <c r="T1630" s="378"/>
      <c r="U1630" s="378"/>
    </row>
    <row r="1631" spans="1:21" s="555" customFormat="1" ht="12.75" customHeight="1" x14ac:dyDescent="0.2">
      <c r="A1631" s="5"/>
      <c r="C1631" s="76" t="s">
        <v>609</v>
      </c>
      <c r="D1631" s="87"/>
      <c r="E1631" s="378"/>
      <c r="F1631" s="378"/>
      <c r="G1631" s="378"/>
      <c r="H1631" s="378"/>
      <c r="I1631" s="229"/>
      <c r="J1631" s="229"/>
      <c r="K1631" s="378"/>
      <c r="L1631" s="229"/>
      <c r="M1631" s="378"/>
      <c r="N1631" s="229"/>
      <c r="O1631" s="378"/>
      <c r="P1631" s="229"/>
      <c r="Q1631" s="229"/>
      <c r="R1631" s="229"/>
      <c r="S1631" s="378"/>
      <c r="T1631" s="378"/>
      <c r="U1631" s="378"/>
    </row>
    <row r="1632" spans="1:21" s="555" customFormat="1" ht="12.75" customHeight="1" x14ac:dyDescent="0.2">
      <c r="A1632" s="5"/>
      <c r="B1632" s="555">
        <v>100</v>
      </c>
      <c r="C1632" s="90">
        <v>50110</v>
      </c>
      <c r="D1632" s="87" t="s">
        <v>251</v>
      </c>
      <c r="E1632" s="378"/>
      <c r="F1632" s="378"/>
      <c r="G1632" s="378"/>
      <c r="H1632" s="378"/>
      <c r="I1632" s="229" t="e">
        <f>#REF!-G1632</f>
        <v>#REF!</v>
      </c>
      <c r="J1632" s="229" t="e">
        <f>#REF!-G1632</f>
        <v>#REF!</v>
      </c>
      <c r="K1632" s="378"/>
      <c r="L1632" s="229" t="e">
        <f>#REF!-H1632</f>
        <v>#REF!</v>
      </c>
      <c r="M1632" s="378"/>
      <c r="N1632" s="229" t="e">
        <f>#REF!-H1632</f>
        <v>#REF!</v>
      </c>
      <c r="O1632" s="378"/>
      <c r="P1632" s="229" t="e">
        <f>#REF!-H1632</f>
        <v>#REF!</v>
      </c>
      <c r="Q1632" s="229"/>
      <c r="R1632" s="229"/>
      <c r="S1632" s="378"/>
      <c r="T1632" s="378"/>
      <c r="U1632" s="378"/>
    </row>
    <row r="1633" spans="1:21" ht="12.75" customHeight="1" x14ac:dyDescent="0.2">
      <c r="C1633" s="42">
        <v>50130</v>
      </c>
      <c r="D1633" s="43" t="s">
        <v>37</v>
      </c>
      <c r="E1633" s="378">
        <v>0</v>
      </c>
      <c r="F1633" s="378">
        <v>0</v>
      </c>
      <c r="G1633" s="378">
        <v>0</v>
      </c>
      <c r="H1633" s="378">
        <v>0</v>
      </c>
      <c r="I1633" s="229" t="e">
        <f>#REF!-G1633</f>
        <v>#REF!</v>
      </c>
      <c r="J1633" s="229" t="e">
        <f>#REF!-G1633</f>
        <v>#REF!</v>
      </c>
      <c r="K1633" s="378">
        <v>0</v>
      </c>
      <c r="L1633" s="229" t="e">
        <f>#REF!-H1633</f>
        <v>#REF!</v>
      </c>
      <c r="M1633" s="378">
        <v>0</v>
      </c>
      <c r="N1633" s="229" t="e">
        <f>#REF!-H1633</f>
        <v>#REF!</v>
      </c>
      <c r="O1633" s="378">
        <v>0</v>
      </c>
      <c r="P1633" s="229" t="e">
        <f>#REF!-H1633</f>
        <v>#REF!</v>
      </c>
      <c r="S1633" s="378">
        <v>0</v>
      </c>
      <c r="T1633" s="378">
        <v>0</v>
      </c>
      <c r="U1633" s="378">
        <v>0</v>
      </c>
    </row>
    <row r="1634" spans="1:21" ht="12.75" customHeight="1" x14ac:dyDescent="0.2">
      <c r="B1634" s="555">
        <v>100</v>
      </c>
      <c r="C1634" s="42">
        <v>50132</v>
      </c>
      <c r="D1634" s="43" t="s">
        <v>426</v>
      </c>
      <c r="E1634" s="378"/>
      <c r="F1634" s="378"/>
      <c r="G1634" s="378"/>
      <c r="H1634" s="378"/>
      <c r="I1634" s="229" t="e">
        <f>#REF!-G1634</f>
        <v>#REF!</v>
      </c>
      <c r="J1634" s="229" t="e">
        <f>#REF!-G1634</f>
        <v>#REF!</v>
      </c>
      <c r="K1634" s="378"/>
      <c r="L1634" s="229" t="e">
        <f>#REF!-H1634</f>
        <v>#REF!</v>
      </c>
      <c r="M1634" s="378"/>
      <c r="N1634" s="229" t="e">
        <f>#REF!-H1634</f>
        <v>#REF!</v>
      </c>
      <c r="O1634" s="378"/>
      <c r="P1634" s="229" t="e">
        <f>#REF!-H1634</f>
        <v>#REF!</v>
      </c>
      <c r="S1634" s="378"/>
      <c r="T1634" s="378"/>
      <c r="U1634" s="378"/>
    </row>
    <row r="1635" spans="1:21" ht="12.75" customHeight="1" x14ac:dyDescent="0.2">
      <c r="B1635" s="555">
        <v>600</v>
      </c>
      <c r="C1635" s="42">
        <v>56623</v>
      </c>
      <c r="D1635" s="43" t="s">
        <v>128</v>
      </c>
      <c r="E1635" s="378"/>
      <c r="F1635" s="378"/>
      <c r="G1635" s="378"/>
      <c r="H1635" s="378"/>
      <c r="I1635" s="229" t="e">
        <f>#REF!-G1635</f>
        <v>#REF!</v>
      </c>
      <c r="J1635" s="229" t="e">
        <f>#REF!-G1635</f>
        <v>#REF!</v>
      </c>
      <c r="K1635" s="378"/>
      <c r="L1635" s="229" t="e">
        <f>#REF!-H1635</f>
        <v>#REF!</v>
      </c>
      <c r="M1635" s="378"/>
      <c r="N1635" s="229" t="e">
        <f>#REF!-H1635</f>
        <v>#REF!</v>
      </c>
      <c r="O1635" s="378"/>
      <c r="P1635" s="229" t="e">
        <f>#REF!-H1635</f>
        <v>#REF!</v>
      </c>
      <c r="S1635" s="378"/>
      <c r="T1635" s="378"/>
      <c r="U1635" s="378"/>
    </row>
    <row r="1636" spans="1:21" ht="12.75" customHeight="1" x14ac:dyDescent="0.2">
      <c r="A1636" s="5">
        <v>15018120</v>
      </c>
      <c r="B1636" s="154">
        <v>600</v>
      </c>
      <c r="C1636" s="42">
        <v>56694</v>
      </c>
      <c r="D1636" s="45" t="s">
        <v>376</v>
      </c>
      <c r="E1636" s="496">
        <v>3400000</v>
      </c>
      <c r="F1636" s="496">
        <v>3400000</v>
      </c>
      <c r="G1636" s="496">
        <v>2900000</v>
      </c>
      <c r="H1636" s="496">
        <v>3000000</v>
      </c>
      <c r="I1636" s="497" t="e">
        <f>#REF!-G1636</f>
        <v>#REF!</v>
      </c>
      <c r="J1636" s="497">
        <f>H1636-G1636</f>
        <v>100000</v>
      </c>
      <c r="K1636" s="496">
        <v>3000000</v>
      </c>
      <c r="L1636" s="497">
        <f>K1636-H1636</f>
        <v>0</v>
      </c>
      <c r="M1636" s="496">
        <v>2890000</v>
      </c>
      <c r="N1636" s="497">
        <f>M1636-H1636</f>
        <v>-110000</v>
      </c>
      <c r="O1636" s="496">
        <v>0</v>
      </c>
      <c r="P1636" s="497">
        <f>O1636-H1636</f>
        <v>-3000000</v>
      </c>
      <c r="Q1636" s="497"/>
      <c r="R1636" s="497"/>
      <c r="S1636" s="496">
        <v>3000000</v>
      </c>
      <c r="T1636" s="496">
        <v>3000000</v>
      </c>
      <c r="U1636" s="496">
        <v>3000000</v>
      </c>
    </row>
    <row r="1637" spans="1:21" ht="12.75" customHeight="1" x14ac:dyDescent="0.2">
      <c r="E1637" s="378">
        <f t="shared" ref="E1637" si="497">SUM(E1633:E1636)</f>
        <v>3400000</v>
      </c>
      <c r="F1637" s="378">
        <f>SUM(F1633:F1636)</f>
        <v>3400000</v>
      </c>
      <c r="G1637" s="378">
        <f>SUM(G1633:G1636)</f>
        <v>2900000</v>
      </c>
      <c r="H1637" s="378">
        <f>SUM(H1633:H1636)</f>
        <v>3000000</v>
      </c>
      <c r="I1637" s="229" t="e">
        <f>#REF!-G1637</f>
        <v>#REF!</v>
      </c>
      <c r="J1637" s="229">
        <f>H1637-G1637</f>
        <v>100000</v>
      </c>
      <c r="K1637" s="378">
        <f>SUM(K1633:K1636)</f>
        <v>3000000</v>
      </c>
      <c r="L1637" s="229">
        <f>K1637-H1637</f>
        <v>0</v>
      </c>
      <c r="M1637" s="378">
        <f>SUM(M1633:M1636)</f>
        <v>2890000</v>
      </c>
      <c r="N1637" s="229">
        <f>M1637-H1637</f>
        <v>-110000</v>
      </c>
      <c r="O1637" s="378">
        <f>SUM(O1633:O1636)</f>
        <v>0</v>
      </c>
      <c r="P1637" s="229">
        <f>O1637-H1637</f>
        <v>-3000000</v>
      </c>
      <c r="S1637" s="378">
        <f>SUM(S1633:S1636)</f>
        <v>3000000</v>
      </c>
      <c r="T1637" s="378">
        <f>SUM(T1633:T1636)</f>
        <v>3000000</v>
      </c>
      <c r="U1637" s="378">
        <f>SUM(U1633:U1636)</f>
        <v>3000000</v>
      </c>
    </row>
    <row r="1638" spans="1:21" ht="12.75" customHeight="1" x14ac:dyDescent="0.2">
      <c r="E1638" s="378"/>
      <c r="F1638" s="378"/>
      <c r="G1638" s="378"/>
      <c r="H1638" s="378"/>
      <c r="K1638" s="378"/>
      <c r="M1638" s="378"/>
      <c r="O1638" s="378"/>
      <c r="S1638" s="378"/>
      <c r="T1638" s="378"/>
      <c r="U1638" s="378"/>
    </row>
    <row r="1639" spans="1:21" ht="16.5" customHeight="1" x14ac:dyDescent="0.2">
      <c r="E1639" s="378"/>
      <c r="F1639" s="378"/>
      <c r="G1639" s="378"/>
      <c r="H1639" s="378"/>
      <c r="K1639" s="378"/>
      <c r="M1639" s="378"/>
      <c r="O1639" s="378"/>
      <c r="S1639" s="378"/>
      <c r="T1639" s="378"/>
      <c r="U1639" s="378"/>
    </row>
    <row r="1640" spans="1:21" ht="12.75" customHeight="1" x14ac:dyDescent="0.2">
      <c r="C1640" s="41" t="s">
        <v>315</v>
      </c>
      <c r="E1640" s="378"/>
      <c r="F1640" s="378"/>
      <c r="G1640" s="378"/>
      <c r="H1640" s="378"/>
      <c r="K1640" s="378"/>
      <c r="M1640" s="378"/>
      <c r="O1640" s="378"/>
      <c r="S1640" s="378"/>
      <c r="T1640" s="378"/>
      <c r="U1640" s="378"/>
    </row>
    <row r="1641" spans="1:21" ht="12.75" customHeight="1" x14ac:dyDescent="0.2">
      <c r="C1641" s="50" t="s">
        <v>316</v>
      </c>
      <c r="E1641" s="378"/>
      <c r="F1641" s="378"/>
      <c r="G1641" s="378"/>
      <c r="H1641" s="378"/>
      <c r="K1641" s="378"/>
      <c r="M1641" s="378"/>
      <c r="O1641" s="378"/>
      <c r="S1641" s="378"/>
      <c r="T1641" s="378"/>
      <c r="U1641" s="378"/>
    </row>
    <row r="1642" spans="1:21" ht="12.75" customHeight="1" x14ac:dyDescent="0.2">
      <c r="B1642" s="555">
        <v>100</v>
      </c>
      <c r="C1642" s="51" t="s">
        <v>317</v>
      </c>
      <c r="D1642" s="52" t="s">
        <v>339</v>
      </c>
      <c r="E1642" s="229">
        <f t="shared" ref="E1642:G1648" si="498">SUMIF($B$1547:$B$1636,$B1642,E$1547:E$1636)</f>
        <v>6156143</v>
      </c>
      <c r="F1642" s="229">
        <f t="shared" si="498"/>
        <v>6216403</v>
      </c>
      <c r="G1642" s="229">
        <f t="shared" si="498"/>
        <v>6474870</v>
      </c>
      <c r="H1642" s="229">
        <f t="shared" ref="H1642:H1648" si="499">SUMIF($B$1547:$B$1636,$B1642,H$1547:H$1636)</f>
        <v>6746242</v>
      </c>
      <c r="I1642" s="229" t="e">
        <f>#REF!-G1642</f>
        <v>#REF!</v>
      </c>
      <c r="J1642" s="229">
        <f t="shared" ref="J1642:J1649" si="500">H1642-G1642</f>
        <v>271372</v>
      </c>
      <c r="K1642" s="229" t="e">
        <f t="shared" ref="K1642:U1648" si="501">SUMIF($B$1547:$B$1636,$B1642,K$1547:K$1636)</f>
        <v>#REF!</v>
      </c>
      <c r="L1642" s="229" t="e">
        <f t="shared" ref="L1642:L1649" si="502">K1642-H1642</f>
        <v>#REF!</v>
      </c>
      <c r="M1642" s="229" t="e">
        <f t="shared" si="501"/>
        <v>#REF!</v>
      </c>
      <c r="N1642" s="229" t="e">
        <f t="shared" ref="N1642:N1649" si="503">M1642-H1642</f>
        <v>#REF!</v>
      </c>
      <c r="O1642" s="229">
        <f t="shared" si="501"/>
        <v>0</v>
      </c>
      <c r="P1642" s="229">
        <f t="shared" ref="P1642:P1649" si="504">O1642-H1642</f>
        <v>-6746242</v>
      </c>
      <c r="S1642" s="229" t="e">
        <f t="shared" si="501"/>
        <v>#REF!</v>
      </c>
      <c r="T1642" s="229" t="e">
        <f t="shared" si="501"/>
        <v>#REF!</v>
      </c>
      <c r="U1642" s="229" t="e">
        <f t="shared" si="501"/>
        <v>#REF!</v>
      </c>
    </row>
    <row r="1643" spans="1:21" ht="12.75" customHeight="1" x14ac:dyDescent="0.2">
      <c r="B1643" s="555">
        <v>101</v>
      </c>
      <c r="C1643" s="51">
        <v>50130</v>
      </c>
      <c r="D1643" s="52" t="s">
        <v>37</v>
      </c>
      <c r="E1643" s="229">
        <f t="shared" si="498"/>
        <v>730400</v>
      </c>
      <c r="F1643" s="229">
        <f t="shared" si="498"/>
        <v>785400</v>
      </c>
      <c r="G1643" s="229">
        <f t="shared" si="498"/>
        <v>785400</v>
      </c>
      <c r="H1643" s="229">
        <f t="shared" si="499"/>
        <v>826400</v>
      </c>
      <c r="I1643" s="229" t="e">
        <f>#REF!-G1643</f>
        <v>#REF!</v>
      </c>
      <c r="J1643" s="229">
        <f t="shared" si="500"/>
        <v>41000</v>
      </c>
      <c r="K1643" s="229">
        <f t="shared" si="501"/>
        <v>713400</v>
      </c>
      <c r="L1643" s="229">
        <f t="shared" si="502"/>
        <v>-113000</v>
      </c>
      <c r="M1643" s="229">
        <f t="shared" si="501"/>
        <v>588400</v>
      </c>
      <c r="N1643" s="229">
        <f t="shared" si="503"/>
        <v>-238000</v>
      </c>
      <c r="O1643" s="229">
        <f t="shared" si="501"/>
        <v>0</v>
      </c>
      <c r="P1643" s="229">
        <f t="shared" si="504"/>
        <v>-826400</v>
      </c>
      <c r="S1643" s="229">
        <f t="shared" si="501"/>
        <v>826400</v>
      </c>
      <c r="T1643" s="229">
        <f t="shared" si="501"/>
        <v>826400</v>
      </c>
      <c r="U1643" s="229">
        <f t="shared" si="501"/>
        <v>826400</v>
      </c>
    </row>
    <row r="1644" spans="1:21" ht="12.75" customHeight="1" x14ac:dyDescent="0.2">
      <c r="B1644" s="555">
        <v>200</v>
      </c>
      <c r="C1644" s="51">
        <v>52000</v>
      </c>
      <c r="D1644" s="52" t="s">
        <v>373</v>
      </c>
      <c r="E1644" s="229">
        <f t="shared" si="498"/>
        <v>244500</v>
      </c>
      <c r="F1644" s="229">
        <f t="shared" si="498"/>
        <v>244500</v>
      </c>
      <c r="G1644" s="229">
        <f t="shared" si="498"/>
        <v>244500</v>
      </c>
      <c r="H1644" s="229">
        <f t="shared" si="499"/>
        <v>0</v>
      </c>
      <c r="I1644" s="229" t="e">
        <f>#REF!-G1644</f>
        <v>#REF!</v>
      </c>
      <c r="J1644" s="229">
        <f t="shared" si="500"/>
        <v>-244500</v>
      </c>
      <c r="K1644" s="229">
        <f t="shared" si="501"/>
        <v>0</v>
      </c>
      <c r="L1644" s="229">
        <f t="shared" si="502"/>
        <v>0</v>
      </c>
      <c r="M1644" s="229">
        <f t="shared" si="501"/>
        <v>0</v>
      </c>
      <c r="N1644" s="229">
        <f t="shared" si="503"/>
        <v>0</v>
      </c>
      <c r="O1644" s="229">
        <f t="shared" si="501"/>
        <v>0</v>
      </c>
      <c r="P1644" s="229">
        <f t="shared" si="504"/>
        <v>0</v>
      </c>
      <c r="S1644" s="229">
        <f t="shared" si="501"/>
        <v>0</v>
      </c>
      <c r="T1644" s="229">
        <f t="shared" si="501"/>
        <v>0</v>
      </c>
      <c r="U1644" s="229">
        <f t="shared" si="501"/>
        <v>0</v>
      </c>
    </row>
    <row r="1645" spans="1:21" ht="12.75" customHeight="1" x14ac:dyDescent="0.2">
      <c r="B1645" s="555">
        <v>300</v>
      </c>
      <c r="C1645" s="51" t="s">
        <v>86</v>
      </c>
      <c r="D1645" s="52" t="s">
        <v>573</v>
      </c>
      <c r="E1645" s="229">
        <f t="shared" si="498"/>
        <v>0</v>
      </c>
      <c r="F1645" s="229">
        <f t="shared" si="498"/>
        <v>0</v>
      </c>
      <c r="G1645" s="229">
        <f t="shared" si="498"/>
        <v>0</v>
      </c>
      <c r="H1645" s="229">
        <f t="shared" si="499"/>
        <v>0</v>
      </c>
      <c r="I1645" s="229" t="e">
        <f>#REF!-G1645</f>
        <v>#REF!</v>
      </c>
      <c r="J1645" s="229">
        <f t="shared" si="500"/>
        <v>0</v>
      </c>
      <c r="K1645" s="229">
        <f t="shared" si="501"/>
        <v>0</v>
      </c>
      <c r="L1645" s="229">
        <f t="shared" si="502"/>
        <v>0</v>
      </c>
      <c r="M1645" s="229">
        <f t="shared" si="501"/>
        <v>0</v>
      </c>
      <c r="N1645" s="229">
        <f t="shared" si="503"/>
        <v>0</v>
      </c>
      <c r="O1645" s="229">
        <f t="shared" si="501"/>
        <v>0</v>
      </c>
      <c r="P1645" s="229">
        <f t="shared" si="504"/>
        <v>0</v>
      </c>
      <c r="S1645" s="229">
        <f t="shared" si="501"/>
        <v>0</v>
      </c>
      <c r="T1645" s="229">
        <f t="shared" si="501"/>
        <v>0</v>
      </c>
      <c r="U1645" s="229">
        <f t="shared" si="501"/>
        <v>0</v>
      </c>
    </row>
    <row r="1646" spans="1:21" ht="12.75" customHeight="1" x14ac:dyDescent="0.2">
      <c r="B1646" s="555">
        <v>400</v>
      </c>
      <c r="C1646" s="51" t="s">
        <v>574</v>
      </c>
      <c r="D1646" s="52" t="s">
        <v>239</v>
      </c>
      <c r="E1646" s="229">
        <f t="shared" si="498"/>
        <v>0</v>
      </c>
      <c r="F1646" s="229">
        <f t="shared" si="498"/>
        <v>0</v>
      </c>
      <c r="G1646" s="229">
        <f t="shared" si="498"/>
        <v>0</v>
      </c>
      <c r="H1646" s="229">
        <f t="shared" si="499"/>
        <v>0</v>
      </c>
      <c r="I1646" s="229" t="e">
        <f>#REF!-G1646</f>
        <v>#REF!</v>
      </c>
      <c r="J1646" s="229">
        <f t="shared" si="500"/>
        <v>0</v>
      </c>
      <c r="K1646" s="229">
        <f t="shared" si="501"/>
        <v>0</v>
      </c>
      <c r="L1646" s="229">
        <f t="shared" si="502"/>
        <v>0</v>
      </c>
      <c r="M1646" s="229">
        <f t="shared" si="501"/>
        <v>0</v>
      </c>
      <c r="N1646" s="229">
        <f t="shared" si="503"/>
        <v>0</v>
      </c>
      <c r="O1646" s="229">
        <f t="shared" si="501"/>
        <v>0</v>
      </c>
      <c r="P1646" s="229">
        <f t="shared" si="504"/>
        <v>0</v>
      </c>
      <c r="S1646" s="229">
        <f t="shared" si="501"/>
        <v>0</v>
      </c>
      <c r="T1646" s="229">
        <f t="shared" si="501"/>
        <v>0</v>
      </c>
      <c r="U1646" s="229">
        <f t="shared" si="501"/>
        <v>0</v>
      </c>
    </row>
    <row r="1647" spans="1:21" ht="12.75" customHeight="1" x14ac:dyDescent="0.2">
      <c r="B1647" s="555">
        <v>500</v>
      </c>
      <c r="C1647" s="51" t="s">
        <v>132</v>
      </c>
      <c r="D1647" s="52" t="s">
        <v>340</v>
      </c>
      <c r="E1647" s="229">
        <f t="shared" si="498"/>
        <v>1032000</v>
      </c>
      <c r="F1647" s="229">
        <f t="shared" si="498"/>
        <v>987000</v>
      </c>
      <c r="G1647" s="229">
        <f t="shared" si="498"/>
        <v>985000</v>
      </c>
      <c r="H1647" s="229">
        <f t="shared" si="499"/>
        <v>692000</v>
      </c>
      <c r="I1647" s="229" t="e">
        <f>#REF!-G1647</f>
        <v>#REF!</v>
      </c>
      <c r="J1647" s="229">
        <f t="shared" si="500"/>
        <v>-293000</v>
      </c>
      <c r="K1647" s="229">
        <f t="shared" si="501"/>
        <v>671000</v>
      </c>
      <c r="L1647" s="229">
        <f t="shared" si="502"/>
        <v>-21000</v>
      </c>
      <c r="M1647" s="229">
        <f t="shared" si="501"/>
        <v>497000</v>
      </c>
      <c r="N1647" s="229">
        <f t="shared" si="503"/>
        <v>-195000</v>
      </c>
      <c r="O1647" s="229">
        <f t="shared" si="501"/>
        <v>0</v>
      </c>
      <c r="P1647" s="229">
        <f t="shared" si="504"/>
        <v>-692000</v>
      </c>
      <c r="S1647" s="229">
        <f t="shared" si="501"/>
        <v>692000</v>
      </c>
      <c r="T1647" s="229">
        <f t="shared" si="501"/>
        <v>692000</v>
      </c>
      <c r="U1647" s="229">
        <f t="shared" si="501"/>
        <v>692000</v>
      </c>
    </row>
    <row r="1648" spans="1:21" ht="12.75" customHeight="1" x14ac:dyDescent="0.2">
      <c r="B1648" s="555">
        <v>600</v>
      </c>
      <c r="C1648" s="51" t="s">
        <v>341</v>
      </c>
      <c r="D1648" s="53" t="s">
        <v>342</v>
      </c>
      <c r="E1648" s="497">
        <f t="shared" si="498"/>
        <v>4395500</v>
      </c>
      <c r="F1648" s="497">
        <f t="shared" si="498"/>
        <v>4503500</v>
      </c>
      <c r="G1648" s="497">
        <f t="shared" si="498"/>
        <v>3999500</v>
      </c>
      <c r="H1648" s="497">
        <f t="shared" si="499"/>
        <v>4115750</v>
      </c>
      <c r="I1648" s="497" t="e">
        <f>#REF!-G1648</f>
        <v>#REF!</v>
      </c>
      <c r="J1648" s="497">
        <f t="shared" si="500"/>
        <v>116250</v>
      </c>
      <c r="K1648" s="497">
        <f t="shared" si="501"/>
        <v>4268750</v>
      </c>
      <c r="L1648" s="497">
        <f t="shared" si="502"/>
        <v>153000</v>
      </c>
      <c r="M1648" s="497">
        <f t="shared" si="501"/>
        <v>3437250</v>
      </c>
      <c r="N1648" s="497">
        <f t="shared" si="503"/>
        <v>-678500</v>
      </c>
      <c r="O1648" s="497">
        <f t="shared" si="501"/>
        <v>0</v>
      </c>
      <c r="P1648" s="497">
        <f t="shared" si="504"/>
        <v>-4115750</v>
      </c>
      <c r="Q1648" s="497"/>
      <c r="R1648" s="497"/>
      <c r="S1648" s="497">
        <f t="shared" si="501"/>
        <v>4115750</v>
      </c>
      <c r="T1648" s="497">
        <f t="shared" si="501"/>
        <v>4115750</v>
      </c>
      <c r="U1648" s="497">
        <f t="shared" si="501"/>
        <v>4115750</v>
      </c>
    </row>
    <row r="1649" spans="3:21" ht="12.75" customHeight="1" x14ac:dyDescent="0.2">
      <c r="C1649" s="51"/>
      <c r="D1649" s="48" t="s">
        <v>70</v>
      </c>
      <c r="E1649" s="229">
        <f t="shared" ref="E1649" si="505">SUM(E1642:E1648)</f>
        <v>12558543</v>
      </c>
      <c r="F1649" s="229">
        <f>SUM(F1642:F1648)</f>
        <v>12736803</v>
      </c>
      <c r="G1649" s="229">
        <f>SUM(G1642:G1648)</f>
        <v>12489270</v>
      </c>
      <c r="H1649" s="229">
        <f>SUM(H1642:H1648)</f>
        <v>12380392</v>
      </c>
      <c r="I1649" s="229" t="e">
        <f>#REF!-G1649</f>
        <v>#REF!</v>
      </c>
      <c r="J1649" s="229">
        <f t="shared" si="500"/>
        <v>-108878</v>
      </c>
      <c r="K1649" s="229" t="e">
        <f>SUM(K1642:K1648)</f>
        <v>#REF!</v>
      </c>
      <c r="L1649" s="229" t="e">
        <f t="shared" si="502"/>
        <v>#REF!</v>
      </c>
      <c r="M1649" s="229" t="e">
        <f>SUM(M1642:M1648)</f>
        <v>#REF!</v>
      </c>
      <c r="N1649" s="229" t="e">
        <f t="shared" si="503"/>
        <v>#REF!</v>
      </c>
      <c r="O1649" s="229">
        <f>SUM(O1642:O1648)</f>
        <v>0</v>
      </c>
      <c r="P1649" s="229">
        <f t="shared" si="504"/>
        <v>-12380392</v>
      </c>
      <c r="S1649" s="229" t="e">
        <f>SUM(S1642:S1648)</f>
        <v>#REF!</v>
      </c>
      <c r="T1649" s="229" t="e">
        <f>SUM(T1642:T1648)</f>
        <v>#REF!</v>
      </c>
      <c r="U1649" s="229" t="e">
        <f>SUM(U1642:U1648)</f>
        <v>#REF!</v>
      </c>
    </row>
    <row r="1650" spans="3:21" ht="12.75" customHeight="1" x14ac:dyDescent="0.2">
      <c r="C1650" s="51"/>
      <c r="I1650" s="530" t="e">
        <f>I1649/G1649</f>
        <v>#REF!</v>
      </c>
      <c r="J1650" s="536">
        <f>J1649/G1649</f>
        <v>-8.7177232936752908E-3</v>
      </c>
      <c r="L1650" s="530" t="e">
        <f>L1649/#REF!</f>
        <v>#REF!</v>
      </c>
      <c r="M1650" s="549" t="e">
        <f>(M1649-H1649)/H1649</f>
        <v>#REF!</v>
      </c>
      <c r="N1650" s="530" t="e">
        <f>N1649/I1649</f>
        <v>#REF!</v>
      </c>
      <c r="P1650" s="565">
        <f>P1649/H1649</f>
        <v>-1</v>
      </c>
      <c r="Q1650" s="530"/>
      <c r="R1650" s="530"/>
    </row>
    <row r="1651" spans="3:21" ht="12.75" customHeight="1" x14ac:dyDescent="0.2">
      <c r="C1651" s="51"/>
      <c r="D1651" s="123"/>
      <c r="E1651" s="228"/>
      <c r="F1651" s="228"/>
      <c r="G1651" s="228"/>
      <c r="H1651" s="228"/>
      <c r="K1651" s="228"/>
      <c r="M1651" s="228"/>
      <c r="O1651" s="228"/>
      <c r="S1651" s="228"/>
      <c r="T1651" s="228"/>
      <c r="U1651" s="228"/>
    </row>
    <row r="1652" spans="3:21" ht="12.75" customHeight="1" x14ac:dyDescent="0.2">
      <c r="C1652" s="51"/>
      <c r="D1652" s="391" t="s">
        <v>123</v>
      </c>
      <c r="E1652" s="507" t="s">
        <v>784</v>
      </c>
      <c r="F1652" s="507" t="s">
        <v>783</v>
      </c>
      <c r="G1652" s="507" t="s">
        <v>1035</v>
      </c>
      <c r="H1652" s="507" t="s">
        <v>1130</v>
      </c>
      <c r="I1652" s="389"/>
      <c r="J1652" s="389"/>
      <c r="K1652" s="544" t="s">
        <v>1220</v>
      </c>
      <c r="L1652" s="389"/>
      <c r="M1652" s="544" t="s">
        <v>1220</v>
      </c>
      <c r="N1652" s="389"/>
      <c r="O1652" s="544" t="s">
        <v>1220</v>
      </c>
      <c r="P1652" s="389"/>
      <c r="Q1652" s="389"/>
      <c r="R1652" s="389"/>
      <c r="S1652" s="506" t="s">
        <v>1130</v>
      </c>
      <c r="T1652" s="506" t="s">
        <v>1130</v>
      </c>
      <c r="U1652" s="506" t="s">
        <v>1130</v>
      </c>
    </row>
    <row r="1653" spans="3:21" ht="29.25" customHeight="1" x14ac:dyDescent="0.25">
      <c r="C1653" s="51"/>
      <c r="D1653" s="561" t="s">
        <v>577</v>
      </c>
      <c r="E1653" s="507" t="s">
        <v>412</v>
      </c>
      <c r="F1653" s="507" t="s">
        <v>412</v>
      </c>
      <c r="G1653" s="507" t="s">
        <v>412</v>
      </c>
      <c r="H1653" s="507" t="s">
        <v>412</v>
      </c>
      <c r="I1653" s="389"/>
      <c r="J1653" s="389"/>
      <c r="K1653" s="541" t="s">
        <v>472</v>
      </c>
      <c r="L1653" s="389"/>
      <c r="M1653" s="541" t="s">
        <v>472</v>
      </c>
      <c r="N1653" s="389"/>
      <c r="O1653" s="541" t="s">
        <v>1456</v>
      </c>
      <c r="P1653" s="389"/>
      <c r="Q1653" s="389"/>
      <c r="R1653" s="389"/>
      <c r="S1653" s="508" t="s">
        <v>412</v>
      </c>
      <c r="T1653" s="508" t="s">
        <v>412</v>
      </c>
      <c r="U1653" s="508" t="s">
        <v>412</v>
      </c>
    </row>
    <row r="1654" spans="3:21" ht="12.75" customHeight="1" x14ac:dyDescent="0.2">
      <c r="C1654" s="51"/>
      <c r="D1654" s="563" t="s">
        <v>324</v>
      </c>
      <c r="E1654" s="388">
        <v>114</v>
      </c>
      <c r="F1654" s="388">
        <v>113</v>
      </c>
      <c r="G1654" s="388">
        <v>113</v>
      </c>
      <c r="H1654" s="388">
        <f>'102'!R2146</f>
        <v>114</v>
      </c>
      <c r="I1654" s="389"/>
      <c r="J1654" s="389"/>
      <c r="K1654" s="388" t="e">
        <f>'102'!#REF!</f>
        <v>#REF!</v>
      </c>
      <c r="L1654" s="389"/>
      <c r="M1654" s="388" t="e">
        <f>'102'!#REF!</f>
        <v>#REF!</v>
      </c>
      <c r="N1654" s="389"/>
      <c r="O1654" s="388">
        <f>'102'!Z2146</f>
        <v>0</v>
      </c>
      <c r="P1654" s="389"/>
      <c r="Q1654" s="389"/>
      <c r="R1654" s="389"/>
      <c r="S1654" s="392" t="e">
        <f>'102'!#REF!</f>
        <v>#REF!</v>
      </c>
      <c r="T1654" s="392" t="e">
        <f>'102'!#REF!</f>
        <v>#REF!</v>
      </c>
      <c r="U1654" s="392" t="e">
        <f>'102'!#REF!</f>
        <v>#REF!</v>
      </c>
    </row>
    <row r="1655" spans="3:21" ht="12.75" customHeight="1" x14ac:dyDescent="0.2">
      <c r="C1655" s="51"/>
      <c r="D1655" s="563" t="s">
        <v>164</v>
      </c>
      <c r="E1655" s="388">
        <v>3528034</v>
      </c>
      <c r="F1655" s="388">
        <v>6200000</v>
      </c>
      <c r="G1655" s="388">
        <v>16186086</v>
      </c>
      <c r="H1655" s="388">
        <v>9683902</v>
      </c>
      <c r="I1655" s="389"/>
      <c r="J1655" s="389"/>
      <c r="K1655" s="388">
        <v>9683902</v>
      </c>
      <c r="L1655" s="389"/>
      <c r="M1655" s="388">
        <v>9683902</v>
      </c>
      <c r="N1655" s="389"/>
      <c r="O1655" s="388">
        <v>0</v>
      </c>
      <c r="P1655" s="389"/>
      <c r="Q1655" s="389"/>
      <c r="R1655" s="389"/>
      <c r="S1655" s="392">
        <v>9683902</v>
      </c>
      <c r="T1655" s="392">
        <v>9683902</v>
      </c>
      <c r="U1655" s="392">
        <v>9683902</v>
      </c>
    </row>
    <row r="1656" spans="3:21" ht="12.75" customHeight="1" x14ac:dyDescent="0.2">
      <c r="C1656" s="51"/>
      <c r="D1656" s="563" t="s">
        <v>624</v>
      </c>
      <c r="E1656" s="388">
        <v>0</v>
      </c>
      <c r="F1656" s="388">
        <v>0</v>
      </c>
      <c r="G1656" s="388">
        <v>0</v>
      </c>
      <c r="H1656" s="388">
        <v>0</v>
      </c>
      <c r="I1656" s="389"/>
      <c r="J1656" s="389"/>
      <c r="K1656" s="388">
        <v>0</v>
      </c>
      <c r="L1656" s="389"/>
      <c r="M1656" s="388">
        <v>0</v>
      </c>
      <c r="N1656" s="389"/>
      <c r="O1656" s="388">
        <v>0</v>
      </c>
      <c r="P1656" s="389"/>
      <c r="Q1656" s="389"/>
      <c r="R1656" s="389"/>
      <c r="S1656" s="392">
        <v>0</v>
      </c>
      <c r="T1656" s="392">
        <v>0</v>
      </c>
      <c r="U1656" s="392">
        <v>0</v>
      </c>
    </row>
    <row r="1657" spans="3:21" ht="12.75" customHeight="1" x14ac:dyDescent="0.2">
      <c r="C1657" s="51"/>
      <c r="D1657" s="391"/>
      <c r="E1657" s="388"/>
      <c r="F1657" s="388"/>
      <c r="G1657" s="388"/>
      <c r="H1657" s="388"/>
      <c r="I1657" s="389"/>
      <c r="J1657" s="389"/>
      <c r="K1657" s="388"/>
      <c r="L1657" s="389"/>
      <c r="M1657" s="388"/>
      <c r="N1657" s="389"/>
      <c r="O1657" s="388"/>
      <c r="P1657" s="389"/>
      <c r="Q1657" s="389"/>
      <c r="R1657" s="389"/>
      <c r="S1657" s="392"/>
      <c r="T1657" s="392"/>
      <c r="U1657" s="392"/>
    </row>
    <row r="1658" spans="3:21" ht="26.25" customHeight="1" x14ac:dyDescent="0.25">
      <c r="C1658" s="51"/>
      <c r="D1658" s="562" t="s">
        <v>625</v>
      </c>
      <c r="E1658" s="388"/>
      <c r="F1658" s="388"/>
      <c r="G1658" s="388"/>
      <c r="H1658" s="388"/>
      <c r="I1658" s="389"/>
      <c r="J1658" s="389"/>
      <c r="K1658" s="388"/>
      <c r="L1658" s="389"/>
      <c r="M1658" s="388"/>
      <c r="N1658" s="389"/>
      <c r="O1658" s="388"/>
      <c r="P1658" s="389"/>
      <c r="Q1658" s="389"/>
      <c r="R1658" s="389"/>
      <c r="S1658" s="392"/>
      <c r="T1658" s="392"/>
      <c r="U1658" s="392"/>
    </row>
    <row r="1659" spans="3:21" ht="30" customHeight="1" x14ac:dyDescent="0.2">
      <c r="C1659" s="51"/>
      <c r="D1659" s="638" t="s">
        <v>1565</v>
      </c>
      <c r="E1659" s="638"/>
      <c r="F1659" s="638"/>
      <c r="G1659" s="638"/>
      <c r="H1659" s="638"/>
      <c r="I1659" s="638"/>
      <c r="J1659" s="638"/>
      <c r="K1659" s="638"/>
      <c r="L1659" s="638"/>
      <c r="M1659" s="638"/>
      <c r="N1659" s="638"/>
      <c r="O1659" s="638"/>
      <c r="P1659" s="388"/>
      <c r="Q1659" s="388"/>
      <c r="R1659" s="388"/>
      <c r="S1659" s="5"/>
      <c r="T1659" s="5"/>
      <c r="U1659" s="5"/>
    </row>
    <row r="1660" spans="3:21" ht="12.75" customHeight="1" x14ac:dyDescent="0.2">
      <c r="C1660" s="51"/>
      <c r="D1660" s="69"/>
      <c r="E1660" s="228"/>
      <c r="F1660" s="228"/>
      <c r="G1660" s="228"/>
      <c r="H1660" s="228"/>
      <c r="K1660" s="228"/>
      <c r="M1660" s="228"/>
      <c r="O1660" s="228"/>
      <c r="S1660" s="228"/>
      <c r="T1660" s="228"/>
      <c r="U1660" s="228"/>
    </row>
    <row r="1661" spans="3:21" ht="12.75" customHeight="1" x14ac:dyDescent="0.2">
      <c r="C1661" s="51"/>
      <c r="D1661" s="59"/>
      <c r="E1661" s="228"/>
      <c r="F1661" s="228"/>
      <c r="G1661" s="228"/>
      <c r="H1661" s="228"/>
      <c r="K1661" s="228"/>
      <c r="M1661" s="228"/>
      <c r="O1661" s="228"/>
      <c r="S1661" s="228"/>
      <c r="T1661" s="228"/>
      <c r="U1661" s="228"/>
    </row>
    <row r="1662" spans="3:21" ht="16.5" customHeight="1" x14ac:dyDescent="0.25">
      <c r="C1662" s="61" t="s">
        <v>610</v>
      </c>
      <c r="E1662" s="378"/>
      <c r="F1662" s="378"/>
      <c r="G1662" s="378"/>
      <c r="H1662" s="378"/>
      <c r="K1662" s="378"/>
      <c r="M1662" s="378"/>
      <c r="O1662" s="378"/>
      <c r="S1662" s="378"/>
      <c r="T1662" s="378"/>
      <c r="U1662" s="378"/>
    </row>
    <row r="1663" spans="3:21" ht="12.75" customHeight="1" x14ac:dyDescent="0.2">
      <c r="E1663" s="378"/>
      <c r="F1663" s="378"/>
      <c r="G1663" s="378"/>
      <c r="H1663" s="378"/>
      <c r="K1663" s="378"/>
      <c r="M1663" s="378"/>
      <c r="O1663" s="378"/>
      <c r="S1663" s="378"/>
      <c r="T1663" s="378"/>
      <c r="U1663" s="378"/>
    </row>
    <row r="1664" spans="3:21" ht="12.75" customHeight="1" x14ac:dyDescent="0.2">
      <c r="C1664" s="41" t="s">
        <v>449</v>
      </c>
      <c r="D1664" s="72"/>
      <c r="E1664" s="378"/>
      <c r="F1664" s="378"/>
      <c r="G1664" s="378"/>
      <c r="H1664" s="378"/>
      <c r="K1664" s="378"/>
      <c r="M1664" s="378"/>
      <c r="O1664" s="378"/>
      <c r="S1664" s="378"/>
      <c r="T1664" s="378"/>
      <c r="U1664" s="378"/>
    </row>
    <row r="1665" spans="1:21" ht="12.75" customHeight="1" x14ac:dyDescent="0.2">
      <c r="A1665" s="5">
        <v>15021010</v>
      </c>
      <c r="B1665" s="555">
        <v>100</v>
      </c>
      <c r="C1665" s="42">
        <v>50110</v>
      </c>
      <c r="D1665" s="43" t="s">
        <v>36</v>
      </c>
      <c r="E1665" s="229">
        <f>'102'!H2160</f>
        <v>656499</v>
      </c>
      <c r="F1665" s="229">
        <f>'102'!K2160</f>
        <v>680250</v>
      </c>
      <c r="G1665" s="229">
        <f>'102'!N2160</f>
        <v>680250</v>
      </c>
      <c r="H1665" s="229">
        <f>'102'!R2160</f>
        <v>745856</v>
      </c>
      <c r="I1665" s="229" t="e">
        <f>#REF!-G1665</f>
        <v>#REF!</v>
      </c>
      <c r="J1665" s="229">
        <f t="shared" ref="J1665:J1679" si="506">H1665-G1665</f>
        <v>65606</v>
      </c>
      <c r="K1665" s="229" t="e">
        <f>'102'!#REF!</f>
        <v>#REF!</v>
      </c>
      <c r="L1665" s="229" t="e">
        <f t="shared" ref="L1665:L1679" si="507">K1665-H1665</f>
        <v>#REF!</v>
      </c>
      <c r="M1665" s="229" t="e">
        <f>'102'!#REF!</f>
        <v>#REF!</v>
      </c>
      <c r="N1665" s="229" t="e">
        <f t="shared" ref="N1665:N1679" si="508">M1665-H1665</f>
        <v>#REF!</v>
      </c>
      <c r="O1665" s="229">
        <f>'102'!Z2160</f>
        <v>623025</v>
      </c>
      <c r="P1665" s="229">
        <f t="shared" ref="P1665:P1679" si="509">O1665-H1665</f>
        <v>-122831</v>
      </c>
      <c r="S1665" s="229" t="e">
        <f>'102'!#REF!</f>
        <v>#REF!</v>
      </c>
      <c r="T1665" s="229" t="e">
        <f>'102'!#REF!</f>
        <v>#REF!</v>
      </c>
      <c r="U1665" s="229" t="e">
        <f>'102'!#REF!</f>
        <v>#REF!</v>
      </c>
    </row>
    <row r="1666" spans="1:21" ht="12.75" customHeight="1" x14ac:dyDescent="0.2">
      <c r="A1666" s="5">
        <v>15021010</v>
      </c>
      <c r="B1666" s="555">
        <v>200</v>
      </c>
      <c r="C1666" s="71" t="s">
        <v>611</v>
      </c>
      <c r="D1666" s="43" t="s">
        <v>469</v>
      </c>
      <c r="E1666" s="378">
        <v>0</v>
      </c>
      <c r="F1666" s="378">
        <v>0</v>
      </c>
      <c r="G1666" s="378">
        <v>0</v>
      </c>
      <c r="H1666" s="378">
        <v>0</v>
      </c>
      <c r="I1666" s="229" t="e">
        <f>#REF!-G1666</f>
        <v>#REF!</v>
      </c>
      <c r="J1666" s="229">
        <f t="shared" si="506"/>
        <v>0</v>
      </c>
      <c r="K1666" s="378">
        <v>0</v>
      </c>
      <c r="L1666" s="229">
        <f t="shared" si="507"/>
        <v>0</v>
      </c>
      <c r="M1666" s="378">
        <v>0</v>
      </c>
      <c r="N1666" s="229">
        <f t="shared" si="508"/>
        <v>0</v>
      </c>
      <c r="O1666" s="378">
        <v>0</v>
      </c>
      <c r="P1666" s="229">
        <f t="shared" si="509"/>
        <v>0</v>
      </c>
      <c r="S1666" s="378">
        <v>0</v>
      </c>
      <c r="T1666" s="378">
        <v>0</v>
      </c>
      <c r="U1666" s="378">
        <v>0</v>
      </c>
    </row>
    <row r="1667" spans="1:21" ht="12.75" customHeight="1" x14ac:dyDescent="0.2">
      <c r="A1667" s="5">
        <v>15021010</v>
      </c>
      <c r="B1667" s="555">
        <v>500</v>
      </c>
      <c r="C1667" s="42">
        <v>55520</v>
      </c>
      <c r="D1667" s="43" t="s">
        <v>431</v>
      </c>
      <c r="E1667" s="378">
        <v>2000</v>
      </c>
      <c r="F1667" s="378">
        <v>2000</v>
      </c>
      <c r="G1667" s="378">
        <v>0</v>
      </c>
      <c r="H1667" s="378">
        <v>0</v>
      </c>
      <c r="I1667" s="229" t="e">
        <f>#REF!-G1667</f>
        <v>#REF!</v>
      </c>
      <c r="J1667" s="229">
        <f t="shared" si="506"/>
        <v>0</v>
      </c>
      <c r="K1667" s="378">
        <v>0</v>
      </c>
      <c r="L1667" s="229">
        <f t="shared" si="507"/>
        <v>0</v>
      </c>
      <c r="M1667" s="378">
        <v>0</v>
      </c>
      <c r="N1667" s="229">
        <f t="shared" si="508"/>
        <v>0</v>
      </c>
      <c r="O1667" s="378">
        <v>0</v>
      </c>
      <c r="P1667" s="229">
        <f t="shared" si="509"/>
        <v>0</v>
      </c>
      <c r="S1667" s="378">
        <v>0</v>
      </c>
      <c r="T1667" s="378">
        <v>0</v>
      </c>
      <c r="U1667" s="378">
        <v>0</v>
      </c>
    </row>
    <row r="1668" spans="1:21" ht="12.75" customHeight="1" x14ac:dyDescent="0.2">
      <c r="A1668" s="5">
        <v>15021010</v>
      </c>
      <c r="B1668" s="555">
        <v>500</v>
      </c>
      <c r="C1668" s="42">
        <v>55530</v>
      </c>
      <c r="D1668" s="43" t="s">
        <v>999</v>
      </c>
      <c r="E1668" s="378">
        <v>660</v>
      </c>
      <c r="F1668" s="378">
        <v>660</v>
      </c>
      <c r="G1668" s="378">
        <v>700</v>
      </c>
      <c r="H1668" s="378">
        <v>700</v>
      </c>
      <c r="I1668" s="229" t="e">
        <f>#REF!-G1668</f>
        <v>#REF!</v>
      </c>
      <c r="J1668" s="229">
        <f t="shared" si="506"/>
        <v>0</v>
      </c>
      <c r="K1668" s="378">
        <v>700</v>
      </c>
      <c r="L1668" s="229">
        <f t="shared" si="507"/>
        <v>0</v>
      </c>
      <c r="M1668" s="378">
        <v>700</v>
      </c>
      <c r="N1668" s="229">
        <f t="shared" si="508"/>
        <v>0</v>
      </c>
      <c r="O1668" s="378">
        <v>700</v>
      </c>
      <c r="P1668" s="229">
        <f t="shared" si="509"/>
        <v>0</v>
      </c>
      <c r="S1668" s="378">
        <v>700</v>
      </c>
      <c r="T1668" s="378">
        <v>700</v>
      </c>
      <c r="U1668" s="378">
        <v>700</v>
      </c>
    </row>
    <row r="1669" spans="1:21" ht="12.75" customHeight="1" x14ac:dyDescent="0.2">
      <c r="A1669" s="5">
        <v>15021010</v>
      </c>
      <c r="B1669" s="555">
        <v>500</v>
      </c>
      <c r="C1669" s="42">
        <v>55538</v>
      </c>
      <c r="D1669" s="43" t="s">
        <v>499</v>
      </c>
      <c r="E1669" s="378">
        <v>4400</v>
      </c>
      <c r="F1669" s="378">
        <v>3920</v>
      </c>
      <c r="G1669" s="378">
        <v>3900</v>
      </c>
      <c r="H1669" s="378">
        <v>0</v>
      </c>
      <c r="I1669" s="229" t="e">
        <f>#REF!-G1669</f>
        <v>#REF!</v>
      </c>
      <c r="J1669" s="229">
        <f t="shared" si="506"/>
        <v>-3900</v>
      </c>
      <c r="K1669" s="378">
        <v>0</v>
      </c>
      <c r="L1669" s="229">
        <f t="shared" si="507"/>
        <v>0</v>
      </c>
      <c r="M1669" s="378">
        <v>0</v>
      </c>
      <c r="N1669" s="229">
        <f t="shared" si="508"/>
        <v>0</v>
      </c>
      <c r="O1669" s="378">
        <v>0</v>
      </c>
      <c r="P1669" s="229">
        <f t="shared" si="509"/>
        <v>0</v>
      </c>
      <c r="S1669" s="378">
        <v>0</v>
      </c>
      <c r="T1669" s="378">
        <v>0</v>
      </c>
      <c r="U1669" s="378">
        <v>0</v>
      </c>
    </row>
    <row r="1670" spans="1:21" ht="12" customHeight="1" x14ac:dyDescent="0.2">
      <c r="A1670" s="5">
        <v>15021010</v>
      </c>
      <c r="B1670" s="555">
        <v>500</v>
      </c>
      <c r="C1670" s="42">
        <v>55579</v>
      </c>
      <c r="D1670" s="43" t="s">
        <v>16</v>
      </c>
      <c r="E1670" s="378">
        <v>3060</v>
      </c>
      <c r="F1670" s="378">
        <v>3060</v>
      </c>
      <c r="G1670" s="378">
        <v>1500</v>
      </c>
      <c r="H1670" s="378">
        <v>1500</v>
      </c>
      <c r="I1670" s="229" t="e">
        <f>#REF!-G1670</f>
        <v>#REF!</v>
      </c>
      <c r="J1670" s="229">
        <f t="shared" si="506"/>
        <v>0</v>
      </c>
      <c r="K1670" s="378">
        <v>1500</v>
      </c>
      <c r="L1670" s="229">
        <f t="shared" si="507"/>
        <v>0</v>
      </c>
      <c r="M1670" s="378">
        <v>1500</v>
      </c>
      <c r="N1670" s="229">
        <f t="shared" si="508"/>
        <v>0</v>
      </c>
      <c r="O1670" s="378">
        <v>1500</v>
      </c>
      <c r="P1670" s="229">
        <f t="shared" si="509"/>
        <v>0</v>
      </c>
      <c r="S1670" s="378">
        <v>1500</v>
      </c>
      <c r="T1670" s="378">
        <v>1500</v>
      </c>
      <c r="U1670" s="378">
        <v>1500</v>
      </c>
    </row>
    <row r="1671" spans="1:21" ht="12" customHeight="1" x14ac:dyDescent="0.2">
      <c r="A1671" s="5">
        <v>15021010</v>
      </c>
      <c r="B1671" s="555">
        <v>600</v>
      </c>
      <c r="C1671" s="42">
        <v>56615</v>
      </c>
      <c r="D1671" s="43" t="s">
        <v>16</v>
      </c>
      <c r="E1671" s="378">
        <v>1800</v>
      </c>
      <c r="F1671" s="378">
        <v>1800</v>
      </c>
      <c r="G1671" s="378">
        <v>0</v>
      </c>
      <c r="H1671" s="378">
        <v>0</v>
      </c>
      <c r="I1671" s="229" t="e">
        <f>#REF!-G1671</f>
        <v>#REF!</v>
      </c>
      <c r="J1671" s="229">
        <f t="shared" si="506"/>
        <v>0</v>
      </c>
      <c r="K1671" s="378">
        <v>0</v>
      </c>
      <c r="L1671" s="229">
        <f t="shared" si="507"/>
        <v>0</v>
      </c>
      <c r="M1671" s="378">
        <v>0</v>
      </c>
      <c r="N1671" s="229">
        <f t="shared" si="508"/>
        <v>0</v>
      </c>
      <c r="O1671" s="378">
        <v>0</v>
      </c>
      <c r="P1671" s="229">
        <f t="shared" si="509"/>
        <v>0</v>
      </c>
      <c r="S1671" s="378">
        <v>0</v>
      </c>
      <c r="T1671" s="378">
        <v>0</v>
      </c>
      <c r="U1671" s="378">
        <v>0</v>
      </c>
    </row>
    <row r="1672" spans="1:21" ht="12" customHeight="1" x14ac:dyDescent="0.2">
      <c r="A1672" s="5">
        <v>15021010</v>
      </c>
      <c r="B1672" s="555">
        <v>600</v>
      </c>
      <c r="C1672" s="42">
        <v>56623</v>
      </c>
      <c r="D1672" s="43" t="s">
        <v>128</v>
      </c>
      <c r="E1672" s="378">
        <v>1800000</v>
      </c>
      <c r="F1672" s="378">
        <v>1800000</v>
      </c>
      <c r="G1672" s="378">
        <v>1700000</v>
      </c>
      <c r="H1672" s="378">
        <v>1700000</v>
      </c>
      <c r="I1672" s="229" t="e">
        <f>#REF!-G1672</f>
        <v>#REF!</v>
      </c>
      <c r="J1672" s="229">
        <f t="shared" si="506"/>
        <v>0</v>
      </c>
      <c r="K1672" s="378">
        <v>1700000</v>
      </c>
      <c r="L1672" s="229">
        <f t="shared" si="507"/>
        <v>0</v>
      </c>
      <c r="M1672" s="378">
        <v>1600000</v>
      </c>
      <c r="N1672" s="229">
        <f t="shared" si="508"/>
        <v>-100000</v>
      </c>
      <c r="O1672" s="378">
        <v>1650000</v>
      </c>
      <c r="P1672" s="229">
        <f t="shared" si="509"/>
        <v>-50000</v>
      </c>
      <c r="S1672" s="378">
        <v>1700000</v>
      </c>
      <c r="T1672" s="378">
        <v>1700000</v>
      </c>
      <c r="U1672" s="378">
        <v>1700000</v>
      </c>
    </row>
    <row r="1673" spans="1:21" ht="12" customHeight="1" x14ac:dyDescent="0.2">
      <c r="A1673" s="5">
        <v>15021010</v>
      </c>
      <c r="B1673" s="555">
        <v>600</v>
      </c>
      <c r="C1673" s="42">
        <v>56655</v>
      </c>
      <c r="D1673" s="43" t="s">
        <v>441</v>
      </c>
      <c r="E1673" s="378">
        <v>1800</v>
      </c>
      <c r="F1673" s="378">
        <v>2280</v>
      </c>
      <c r="G1673" s="378">
        <v>2300</v>
      </c>
      <c r="H1673" s="378">
        <v>2300</v>
      </c>
      <c r="I1673" s="229" t="e">
        <f>#REF!-G1673</f>
        <v>#REF!</v>
      </c>
      <c r="J1673" s="229">
        <f t="shared" si="506"/>
        <v>0</v>
      </c>
      <c r="K1673" s="378">
        <v>2300</v>
      </c>
      <c r="L1673" s="229">
        <f t="shared" si="507"/>
        <v>0</v>
      </c>
      <c r="M1673" s="378">
        <v>2300</v>
      </c>
      <c r="N1673" s="229">
        <f t="shared" si="508"/>
        <v>0</v>
      </c>
      <c r="O1673" s="378">
        <v>2300</v>
      </c>
      <c r="P1673" s="229">
        <f t="shared" si="509"/>
        <v>0</v>
      </c>
      <c r="S1673" s="378">
        <v>2300</v>
      </c>
      <c r="T1673" s="378">
        <v>2300</v>
      </c>
      <c r="U1673" s="378">
        <v>2300</v>
      </c>
    </row>
    <row r="1674" spans="1:21" ht="12" customHeight="1" x14ac:dyDescent="0.2">
      <c r="A1674" s="5">
        <v>15021010</v>
      </c>
      <c r="B1674" s="555">
        <v>600</v>
      </c>
      <c r="C1674" s="42">
        <v>56656</v>
      </c>
      <c r="D1674" s="43" t="s">
        <v>485</v>
      </c>
      <c r="E1674" s="378">
        <v>0</v>
      </c>
      <c r="F1674" s="378">
        <v>0</v>
      </c>
      <c r="G1674" s="378">
        <v>0</v>
      </c>
      <c r="H1674" s="378">
        <v>0</v>
      </c>
      <c r="I1674" s="229" t="e">
        <f>#REF!-G1674</f>
        <v>#REF!</v>
      </c>
      <c r="J1674" s="229">
        <f t="shared" si="506"/>
        <v>0</v>
      </c>
      <c r="K1674" s="378">
        <v>0</v>
      </c>
      <c r="L1674" s="229">
        <f t="shared" si="507"/>
        <v>0</v>
      </c>
      <c r="M1674" s="378">
        <v>0</v>
      </c>
      <c r="N1674" s="229">
        <f t="shared" si="508"/>
        <v>0</v>
      </c>
      <c r="O1674" s="378">
        <v>0</v>
      </c>
      <c r="P1674" s="229">
        <f t="shared" si="509"/>
        <v>0</v>
      </c>
      <c r="S1674" s="378">
        <v>0</v>
      </c>
      <c r="T1674" s="378">
        <v>0</v>
      </c>
      <c r="U1674" s="378">
        <v>0</v>
      </c>
    </row>
    <row r="1675" spans="1:21" ht="13.5" customHeight="1" x14ac:dyDescent="0.2">
      <c r="A1675" s="5">
        <v>15021010</v>
      </c>
      <c r="B1675" s="555">
        <v>600</v>
      </c>
      <c r="C1675" s="42">
        <v>56694</v>
      </c>
      <c r="D1675" s="43" t="s">
        <v>376</v>
      </c>
      <c r="E1675" s="378">
        <v>203095</v>
      </c>
      <c r="F1675" s="378">
        <v>166892</v>
      </c>
      <c r="G1675" s="378">
        <v>150000</v>
      </c>
      <c r="H1675" s="378">
        <v>91802</v>
      </c>
      <c r="I1675" s="229" t="e">
        <f>#REF!-G1675</f>
        <v>#REF!</v>
      </c>
      <c r="J1675" s="229">
        <f t="shared" si="506"/>
        <v>-58198</v>
      </c>
      <c r="K1675" s="378">
        <v>91802</v>
      </c>
      <c r="L1675" s="229">
        <f t="shared" si="507"/>
        <v>0</v>
      </c>
      <c r="M1675" s="378">
        <v>75000</v>
      </c>
      <c r="N1675" s="229">
        <f t="shared" si="508"/>
        <v>-16802</v>
      </c>
      <c r="O1675" s="378">
        <v>85802</v>
      </c>
      <c r="P1675" s="229">
        <f t="shared" si="509"/>
        <v>-6000</v>
      </c>
      <c r="S1675" s="378">
        <v>91802</v>
      </c>
      <c r="T1675" s="378">
        <v>91802</v>
      </c>
      <c r="U1675" s="378">
        <v>91802</v>
      </c>
    </row>
    <row r="1676" spans="1:21" ht="14.25" customHeight="1" x14ac:dyDescent="0.2">
      <c r="A1676" s="5">
        <v>15021010</v>
      </c>
      <c r="B1676" s="555">
        <v>600</v>
      </c>
      <c r="C1676" s="71">
        <v>56695</v>
      </c>
      <c r="D1676" s="43" t="s">
        <v>106</v>
      </c>
      <c r="E1676" s="378">
        <v>30000</v>
      </c>
      <c r="F1676" s="378">
        <v>30000</v>
      </c>
      <c r="G1676" s="378">
        <v>30000</v>
      </c>
      <c r="H1676" s="378">
        <v>30000</v>
      </c>
      <c r="I1676" s="229" t="e">
        <f>#REF!-G1676</f>
        <v>#REF!</v>
      </c>
      <c r="J1676" s="229">
        <f t="shared" si="506"/>
        <v>0</v>
      </c>
      <c r="K1676" s="378">
        <v>30000</v>
      </c>
      <c r="L1676" s="229">
        <f t="shared" si="507"/>
        <v>0</v>
      </c>
      <c r="M1676" s="378">
        <v>0</v>
      </c>
      <c r="N1676" s="229">
        <f t="shared" si="508"/>
        <v>-30000</v>
      </c>
      <c r="O1676" s="378">
        <v>25000</v>
      </c>
      <c r="P1676" s="229">
        <f t="shared" si="509"/>
        <v>-5000</v>
      </c>
      <c r="S1676" s="378">
        <v>30000</v>
      </c>
      <c r="T1676" s="378">
        <v>30000</v>
      </c>
      <c r="U1676" s="378">
        <v>30000</v>
      </c>
    </row>
    <row r="1677" spans="1:21" ht="14.25" customHeight="1" x14ac:dyDescent="0.2">
      <c r="A1677" s="5">
        <v>15021010</v>
      </c>
      <c r="B1677" s="555">
        <v>600</v>
      </c>
      <c r="C1677" s="71">
        <v>56696</v>
      </c>
      <c r="D1677" s="43" t="s">
        <v>299</v>
      </c>
      <c r="E1677" s="378"/>
      <c r="F1677" s="378"/>
      <c r="G1677" s="378">
        <v>0</v>
      </c>
      <c r="H1677" s="378">
        <v>0</v>
      </c>
      <c r="I1677" s="229" t="e">
        <f>#REF!-G1677</f>
        <v>#REF!</v>
      </c>
      <c r="J1677" s="229">
        <f t="shared" si="506"/>
        <v>0</v>
      </c>
      <c r="K1677" s="378">
        <v>0</v>
      </c>
      <c r="L1677" s="229">
        <f t="shared" si="507"/>
        <v>0</v>
      </c>
      <c r="M1677" s="378">
        <v>0</v>
      </c>
      <c r="N1677" s="229">
        <f t="shared" si="508"/>
        <v>0</v>
      </c>
      <c r="O1677" s="378">
        <v>0</v>
      </c>
      <c r="P1677" s="229">
        <f t="shared" si="509"/>
        <v>0</v>
      </c>
      <c r="S1677" s="378">
        <v>0</v>
      </c>
      <c r="T1677" s="378">
        <v>0</v>
      </c>
      <c r="U1677" s="378">
        <v>0</v>
      </c>
    </row>
    <row r="1678" spans="1:21" ht="6" customHeight="1" x14ac:dyDescent="0.2">
      <c r="B1678" s="154"/>
      <c r="C1678" s="71"/>
      <c r="D1678" s="45"/>
      <c r="E1678" s="496"/>
      <c r="F1678" s="496"/>
      <c r="G1678" s="496"/>
      <c r="H1678" s="496"/>
      <c r="I1678" s="497" t="e">
        <f>#REF!-G1678</f>
        <v>#REF!</v>
      </c>
      <c r="J1678" s="497">
        <f t="shared" si="506"/>
        <v>0</v>
      </c>
      <c r="K1678" s="496"/>
      <c r="L1678" s="497">
        <f t="shared" si="507"/>
        <v>0</v>
      </c>
      <c r="M1678" s="496"/>
      <c r="N1678" s="497">
        <f t="shared" si="508"/>
        <v>0</v>
      </c>
      <c r="O1678" s="496"/>
      <c r="P1678" s="497">
        <f t="shared" si="509"/>
        <v>0</v>
      </c>
      <c r="Q1678" s="497"/>
      <c r="R1678" s="497"/>
      <c r="S1678" s="496"/>
      <c r="T1678" s="496"/>
      <c r="U1678" s="496"/>
    </row>
    <row r="1679" spans="1:21" ht="13.5" customHeight="1" x14ac:dyDescent="0.2">
      <c r="E1679" s="229">
        <f t="shared" ref="E1679:F1679" si="510">SUM(E1665:E1678)</f>
        <v>2703314</v>
      </c>
      <c r="F1679" s="229">
        <f t="shared" si="510"/>
        <v>2690862</v>
      </c>
      <c r="G1679" s="229">
        <f>SUM(G1665:G1678)</f>
        <v>2568650</v>
      </c>
      <c r="H1679" s="229">
        <f>SUM(H1665:H1678)</f>
        <v>2572158</v>
      </c>
      <c r="I1679" s="229" t="e">
        <f>#REF!-G1679</f>
        <v>#REF!</v>
      </c>
      <c r="J1679" s="229">
        <f t="shared" si="506"/>
        <v>3508</v>
      </c>
      <c r="K1679" s="229" t="e">
        <f>SUM(K1665:K1678)</f>
        <v>#REF!</v>
      </c>
      <c r="L1679" s="229" t="e">
        <f t="shared" si="507"/>
        <v>#REF!</v>
      </c>
      <c r="M1679" s="229" t="e">
        <f>SUM(M1665:M1678)</f>
        <v>#REF!</v>
      </c>
      <c r="N1679" s="229" t="e">
        <f t="shared" si="508"/>
        <v>#REF!</v>
      </c>
      <c r="O1679" s="229">
        <f>SUM(O1665:O1678)</f>
        <v>2388327</v>
      </c>
      <c r="P1679" s="229">
        <f t="shared" si="509"/>
        <v>-183831</v>
      </c>
      <c r="S1679" s="229" t="e">
        <f>SUM(S1665:S1678)</f>
        <v>#REF!</v>
      </c>
      <c r="T1679" s="229" t="e">
        <f>SUM(T1665:T1678)</f>
        <v>#REF!</v>
      </c>
      <c r="U1679" s="229" t="e">
        <f>SUM(U1665:U1678)</f>
        <v>#REF!</v>
      </c>
    </row>
    <row r="1681" spans="1:21" ht="12.75" customHeight="1" x14ac:dyDescent="0.2">
      <c r="C1681" s="73" t="s">
        <v>80</v>
      </c>
      <c r="D1681" s="73"/>
    </row>
    <row r="1682" spans="1:21" ht="12.75" customHeight="1" x14ac:dyDescent="0.2">
      <c r="A1682" s="5">
        <v>15021020</v>
      </c>
      <c r="B1682" s="555">
        <v>100</v>
      </c>
      <c r="C1682" s="42">
        <v>50110</v>
      </c>
      <c r="D1682" s="43" t="s">
        <v>36</v>
      </c>
      <c r="E1682" s="229">
        <f>'102'!H2168</f>
        <v>88526</v>
      </c>
      <c r="F1682" s="229">
        <f>'102'!K2168</f>
        <v>88526</v>
      </c>
      <c r="G1682" s="229">
        <f>'102'!N2168</f>
        <v>88526</v>
      </c>
      <c r="H1682" s="229">
        <f>'102'!R2168</f>
        <v>97476</v>
      </c>
      <c r="I1682" s="229" t="e">
        <f>#REF!-G1682</f>
        <v>#REF!</v>
      </c>
      <c r="J1682" s="229">
        <f>H1682-G1682</f>
        <v>8950</v>
      </c>
      <c r="K1682" s="229" t="e">
        <f>'102'!#REF!</f>
        <v>#REF!</v>
      </c>
      <c r="L1682" s="229" t="e">
        <f>K1682-H1682</f>
        <v>#REF!</v>
      </c>
      <c r="M1682" s="229" t="e">
        <f>'102'!#REF!</f>
        <v>#REF!</v>
      </c>
      <c r="N1682" s="229" t="e">
        <f>M1682-H1682</f>
        <v>#REF!</v>
      </c>
      <c r="O1682" s="229">
        <f>'102'!Z2168</f>
        <v>97476</v>
      </c>
      <c r="P1682" s="229">
        <f>O1682-H1682</f>
        <v>0</v>
      </c>
      <c r="S1682" s="229" t="e">
        <f>'102'!#REF!</f>
        <v>#REF!</v>
      </c>
      <c r="T1682" s="229" t="e">
        <f>'102'!#REF!</f>
        <v>#REF!</v>
      </c>
      <c r="U1682" s="229" t="e">
        <f>'102'!#REF!</f>
        <v>#REF!</v>
      </c>
    </row>
    <row r="1683" spans="1:21" ht="12.75" customHeight="1" x14ac:dyDescent="0.2">
      <c r="A1683" s="5">
        <v>15021020</v>
      </c>
      <c r="B1683" s="555">
        <v>600</v>
      </c>
      <c r="C1683" s="71">
        <v>56694</v>
      </c>
      <c r="D1683" s="43" t="s">
        <v>376</v>
      </c>
      <c r="E1683" s="378">
        <v>550000</v>
      </c>
      <c r="F1683" s="378">
        <v>600000</v>
      </c>
      <c r="G1683" s="378">
        <v>600000</v>
      </c>
      <c r="H1683" s="378">
        <v>585000</v>
      </c>
      <c r="I1683" s="229" t="e">
        <f>#REF!-G1683</f>
        <v>#REF!</v>
      </c>
      <c r="J1683" s="229">
        <f>H1683-G1683</f>
        <v>-15000</v>
      </c>
      <c r="K1683" s="378">
        <v>585000</v>
      </c>
      <c r="L1683" s="229">
        <f>K1683-H1683</f>
        <v>0</v>
      </c>
      <c r="M1683" s="378">
        <v>545000</v>
      </c>
      <c r="N1683" s="229">
        <f>M1683-H1683</f>
        <v>-40000</v>
      </c>
      <c r="O1683" s="378">
        <v>525000</v>
      </c>
      <c r="P1683" s="229">
        <f>O1683-H1683</f>
        <v>-60000</v>
      </c>
      <c r="S1683" s="378">
        <v>585000</v>
      </c>
      <c r="T1683" s="378">
        <v>585000</v>
      </c>
      <c r="U1683" s="378">
        <v>585000</v>
      </c>
    </row>
    <row r="1684" spans="1:21" ht="5.25" customHeight="1" x14ac:dyDescent="0.2">
      <c r="D1684" s="49"/>
      <c r="E1684" s="497"/>
      <c r="F1684" s="497"/>
      <c r="G1684" s="497"/>
      <c r="H1684" s="497"/>
      <c r="I1684" s="497" t="e">
        <f>#REF!-G1684</f>
        <v>#REF!</v>
      </c>
      <c r="J1684" s="497">
        <f>H1684-G1684</f>
        <v>0</v>
      </c>
      <c r="K1684" s="497"/>
      <c r="L1684" s="497">
        <f>K1684-H1684</f>
        <v>0</v>
      </c>
      <c r="M1684" s="497"/>
      <c r="N1684" s="497">
        <f>M1684-H1684</f>
        <v>0</v>
      </c>
      <c r="O1684" s="497"/>
      <c r="P1684" s="497">
        <f>O1684-H1684</f>
        <v>0</v>
      </c>
      <c r="Q1684" s="497"/>
      <c r="R1684" s="497"/>
      <c r="S1684" s="497"/>
      <c r="T1684" s="497"/>
      <c r="U1684" s="497"/>
    </row>
    <row r="1685" spans="1:21" ht="12.75" customHeight="1" x14ac:dyDescent="0.2">
      <c r="E1685" s="229">
        <f t="shared" ref="E1685" si="511">SUM(E1682:E1684)</f>
        <v>638526</v>
      </c>
      <c r="F1685" s="229">
        <f>SUM(F1682:F1684)</f>
        <v>688526</v>
      </c>
      <c r="G1685" s="229">
        <f>SUM(G1682:G1684)</f>
        <v>688526</v>
      </c>
      <c r="H1685" s="229">
        <f>SUM(H1682:H1684)</f>
        <v>682476</v>
      </c>
      <c r="I1685" s="229" t="e">
        <f>#REF!-G1685</f>
        <v>#REF!</v>
      </c>
      <c r="J1685" s="229">
        <f>H1685-G1685</f>
        <v>-6050</v>
      </c>
      <c r="K1685" s="229" t="e">
        <f>SUM(K1682:K1684)</f>
        <v>#REF!</v>
      </c>
      <c r="L1685" s="229" t="e">
        <f>K1685-H1685</f>
        <v>#REF!</v>
      </c>
      <c r="M1685" s="229" t="e">
        <f>SUM(M1682:M1684)</f>
        <v>#REF!</v>
      </c>
      <c r="N1685" s="229" t="e">
        <f>M1685-H1685</f>
        <v>#REF!</v>
      </c>
      <c r="O1685" s="229">
        <f>SUM(O1682:O1684)</f>
        <v>622476</v>
      </c>
      <c r="P1685" s="229">
        <f>O1685-H1685</f>
        <v>-60000</v>
      </c>
      <c r="S1685" s="229" t="e">
        <f>SUM(S1682:S1684)</f>
        <v>#REF!</v>
      </c>
      <c r="T1685" s="229" t="e">
        <f>SUM(T1682:T1684)</f>
        <v>#REF!</v>
      </c>
      <c r="U1685" s="229" t="e">
        <f>SUM(U1682:U1684)</f>
        <v>#REF!</v>
      </c>
    </row>
    <row r="1687" spans="1:21" ht="12.75" customHeight="1" x14ac:dyDescent="0.2">
      <c r="E1687" s="378"/>
      <c r="F1687" s="378"/>
      <c r="G1687" s="378"/>
      <c r="H1687" s="378"/>
      <c r="K1687" s="378"/>
      <c r="M1687" s="378"/>
      <c r="O1687" s="378"/>
      <c r="S1687" s="378"/>
      <c r="T1687" s="378"/>
      <c r="U1687" s="378"/>
    </row>
    <row r="1688" spans="1:21" ht="12.75" customHeight="1" x14ac:dyDescent="0.2">
      <c r="C1688" s="41" t="s">
        <v>315</v>
      </c>
      <c r="D1688" s="72"/>
      <c r="E1688" s="378"/>
      <c r="F1688" s="378"/>
      <c r="G1688" s="378"/>
      <c r="H1688" s="378"/>
      <c r="K1688" s="378"/>
      <c r="M1688" s="378"/>
      <c r="O1688" s="378"/>
      <c r="S1688" s="378"/>
      <c r="T1688" s="378"/>
      <c r="U1688" s="378"/>
    </row>
    <row r="1689" spans="1:21" ht="12.75" customHeight="1" x14ac:dyDescent="0.2">
      <c r="C1689" s="50" t="s">
        <v>316</v>
      </c>
      <c r="E1689" s="378"/>
      <c r="F1689" s="378"/>
      <c r="G1689" s="378"/>
      <c r="H1689" s="378"/>
      <c r="K1689" s="378"/>
      <c r="M1689" s="378"/>
      <c r="O1689" s="378"/>
      <c r="S1689" s="378"/>
      <c r="T1689" s="378"/>
      <c r="U1689" s="378"/>
    </row>
    <row r="1690" spans="1:21" ht="12.75" customHeight="1" x14ac:dyDescent="0.2">
      <c r="B1690" s="555">
        <v>100</v>
      </c>
      <c r="C1690" s="51" t="s">
        <v>317</v>
      </c>
      <c r="D1690" s="52" t="s">
        <v>339</v>
      </c>
      <c r="E1690" s="229">
        <f t="shared" ref="E1690:E1696" si="512">SUMIF($B$1665:$B$1683,$B1690,E$1665:E$1683)</f>
        <v>745025</v>
      </c>
      <c r="F1690" s="229">
        <f t="shared" ref="F1690:H1696" si="513">SUMIF($B$1665:$B$1683,$B1690,F$1665:F$1683)</f>
        <v>768776</v>
      </c>
      <c r="G1690" s="229">
        <f t="shared" si="513"/>
        <v>768776</v>
      </c>
      <c r="H1690" s="229">
        <f t="shared" si="513"/>
        <v>843332</v>
      </c>
      <c r="I1690" s="229" t="e">
        <f>#REF!-G1690</f>
        <v>#REF!</v>
      </c>
      <c r="J1690" s="229">
        <f t="shared" ref="J1690:J1697" si="514">H1690-G1690</f>
        <v>74556</v>
      </c>
      <c r="K1690" s="229" t="e">
        <f t="shared" ref="K1690:U1695" si="515">SUMIF($B$1665:$B$1683,$B1690,K$1665:K$1683)</f>
        <v>#REF!</v>
      </c>
      <c r="L1690" s="229" t="e">
        <f t="shared" ref="L1690:L1697" si="516">K1690-H1690</f>
        <v>#REF!</v>
      </c>
      <c r="M1690" s="229" t="e">
        <f t="shared" si="515"/>
        <v>#REF!</v>
      </c>
      <c r="N1690" s="229" t="e">
        <f t="shared" ref="N1690:N1697" si="517">M1690-H1690</f>
        <v>#REF!</v>
      </c>
      <c r="O1690" s="229">
        <f t="shared" si="515"/>
        <v>720501</v>
      </c>
      <c r="P1690" s="229">
        <f t="shared" ref="P1690:P1697" si="518">O1690-H1690</f>
        <v>-122831</v>
      </c>
      <c r="S1690" s="229" t="e">
        <f t="shared" si="515"/>
        <v>#REF!</v>
      </c>
      <c r="T1690" s="229" t="e">
        <f t="shared" si="515"/>
        <v>#REF!</v>
      </c>
      <c r="U1690" s="229" t="e">
        <f t="shared" si="515"/>
        <v>#REF!</v>
      </c>
    </row>
    <row r="1691" spans="1:21" ht="12.75" customHeight="1" x14ac:dyDescent="0.2">
      <c r="B1691" s="555">
        <v>101</v>
      </c>
      <c r="C1691" s="51">
        <v>50130</v>
      </c>
      <c r="D1691" s="52" t="s">
        <v>37</v>
      </c>
      <c r="E1691" s="229">
        <f t="shared" si="512"/>
        <v>0</v>
      </c>
      <c r="F1691" s="229">
        <f t="shared" si="513"/>
        <v>0</v>
      </c>
      <c r="G1691" s="229">
        <f t="shared" si="513"/>
        <v>0</v>
      </c>
      <c r="H1691" s="229">
        <f t="shared" si="513"/>
        <v>0</v>
      </c>
      <c r="I1691" s="229" t="e">
        <f>#REF!-G1691</f>
        <v>#REF!</v>
      </c>
      <c r="J1691" s="229">
        <f t="shared" si="514"/>
        <v>0</v>
      </c>
      <c r="K1691" s="229">
        <f t="shared" si="515"/>
        <v>0</v>
      </c>
      <c r="L1691" s="229">
        <f t="shared" si="516"/>
        <v>0</v>
      </c>
      <c r="M1691" s="229">
        <f t="shared" si="515"/>
        <v>0</v>
      </c>
      <c r="N1691" s="229">
        <f t="shared" si="517"/>
        <v>0</v>
      </c>
      <c r="O1691" s="229">
        <f t="shared" si="515"/>
        <v>0</v>
      </c>
      <c r="P1691" s="229">
        <f t="shared" si="518"/>
        <v>0</v>
      </c>
      <c r="S1691" s="229">
        <f t="shared" si="515"/>
        <v>0</v>
      </c>
      <c r="T1691" s="229">
        <f t="shared" si="515"/>
        <v>0</v>
      </c>
      <c r="U1691" s="229">
        <f t="shared" si="515"/>
        <v>0</v>
      </c>
    </row>
    <row r="1692" spans="1:21" ht="12.75" customHeight="1" x14ac:dyDescent="0.2">
      <c r="B1692" s="555">
        <v>200</v>
      </c>
      <c r="C1692" s="51">
        <v>52000</v>
      </c>
      <c r="D1692" s="52" t="s">
        <v>373</v>
      </c>
      <c r="E1692" s="229">
        <f t="shared" si="512"/>
        <v>0</v>
      </c>
      <c r="F1692" s="229">
        <f t="shared" si="513"/>
        <v>0</v>
      </c>
      <c r="G1692" s="229">
        <f t="shared" si="513"/>
        <v>0</v>
      </c>
      <c r="H1692" s="229">
        <f t="shared" si="513"/>
        <v>0</v>
      </c>
      <c r="I1692" s="229" t="e">
        <f>#REF!-G1692</f>
        <v>#REF!</v>
      </c>
      <c r="J1692" s="229">
        <f t="shared" si="514"/>
        <v>0</v>
      </c>
      <c r="K1692" s="229">
        <f t="shared" si="515"/>
        <v>0</v>
      </c>
      <c r="L1692" s="229">
        <f t="shared" si="516"/>
        <v>0</v>
      </c>
      <c r="M1692" s="229">
        <f t="shared" si="515"/>
        <v>0</v>
      </c>
      <c r="N1692" s="229">
        <f t="shared" si="517"/>
        <v>0</v>
      </c>
      <c r="O1692" s="229">
        <f t="shared" si="515"/>
        <v>0</v>
      </c>
      <c r="P1692" s="229">
        <f t="shared" si="518"/>
        <v>0</v>
      </c>
      <c r="S1692" s="229">
        <f t="shared" si="515"/>
        <v>0</v>
      </c>
      <c r="T1692" s="229">
        <f t="shared" si="515"/>
        <v>0</v>
      </c>
      <c r="U1692" s="229">
        <f t="shared" si="515"/>
        <v>0</v>
      </c>
    </row>
    <row r="1693" spans="1:21" ht="12.75" customHeight="1" x14ac:dyDescent="0.2">
      <c r="B1693" s="555">
        <v>300</v>
      </c>
      <c r="C1693" s="51" t="s">
        <v>86</v>
      </c>
      <c r="D1693" s="52" t="s">
        <v>573</v>
      </c>
      <c r="E1693" s="229">
        <f t="shared" si="512"/>
        <v>0</v>
      </c>
      <c r="F1693" s="229">
        <f t="shared" si="513"/>
        <v>0</v>
      </c>
      <c r="G1693" s="229">
        <f t="shared" si="513"/>
        <v>0</v>
      </c>
      <c r="H1693" s="229">
        <f t="shared" si="513"/>
        <v>0</v>
      </c>
      <c r="I1693" s="229" t="e">
        <f>#REF!-G1693</f>
        <v>#REF!</v>
      </c>
      <c r="J1693" s="229">
        <f t="shared" si="514"/>
        <v>0</v>
      </c>
      <c r="K1693" s="229">
        <f t="shared" si="515"/>
        <v>0</v>
      </c>
      <c r="L1693" s="229">
        <f t="shared" si="516"/>
        <v>0</v>
      </c>
      <c r="M1693" s="229">
        <f t="shared" si="515"/>
        <v>0</v>
      </c>
      <c r="N1693" s="229">
        <f t="shared" si="517"/>
        <v>0</v>
      </c>
      <c r="O1693" s="229">
        <f t="shared" si="515"/>
        <v>0</v>
      </c>
      <c r="P1693" s="229">
        <f t="shared" si="518"/>
        <v>0</v>
      </c>
      <c r="S1693" s="229">
        <f t="shared" si="515"/>
        <v>0</v>
      </c>
      <c r="T1693" s="229">
        <f t="shared" si="515"/>
        <v>0</v>
      </c>
      <c r="U1693" s="229">
        <f t="shared" si="515"/>
        <v>0</v>
      </c>
    </row>
    <row r="1694" spans="1:21" ht="12.75" customHeight="1" x14ac:dyDescent="0.2">
      <c r="B1694" s="555">
        <v>400</v>
      </c>
      <c r="C1694" s="51" t="s">
        <v>574</v>
      </c>
      <c r="D1694" s="52" t="s">
        <v>239</v>
      </c>
      <c r="E1694" s="229">
        <f t="shared" si="512"/>
        <v>0</v>
      </c>
      <c r="F1694" s="229">
        <f t="shared" si="513"/>
        <v>0</v>
      </c>
      <c r="G1694" s="229">
        <f t="shared" si="513"/>
        <v>0</v>
      </c>
      <c r="H1694" s="229">
        <f t="shared" si="513"/>
        <v>0</v>
      </c>
      <c r="I1694" s="229" t="e">
        <f>#REF!-G1694</f>
        <v>#REF!</v>
      </c>
      <c r="J1694" s="229">
        <f t="shared" si="514"/>
        <v>0</v>
      </c>
      <c r="K1694" s="229">
        <f t="shared" si="515"/>
        <v>0</v>
      </c>
      <c r="L1694" s="229">
        <f t="shared" si="516"/>
        <v>0</v>
      </c>
      <c r="M1694" s="229">
        <f t="shared" si="515"/>
        <v>0</v>
      </c>
      <c r="N1694" s="229">
        <f t="shared" si="517"/>
        <v>0</v>
      </c>
      <c r="O1694" s="229">
        <f t="shared" si="515"/>
        <v>0</v>
      </c>
      <c r="P1694" s="229">
        <f t="shared" si="518"/>
        <v>0</v>
      </c>
      <c r="S1694" s="229">
        <f t="shared" si="515"/>
        <v>0</v>
      </c>
      <c r="T1694" s="229">
        <f t="shared" si="515"/>
        <v>0</v>
      </c>
      <c r="U1694" s="229">
        <f t="shared" si="515"/>
        <v>0</v>
      </c>
    </row>
    <row r="1695" spans="1:21" ht="12.75" customHeight="1" x14ac:dyDescent="0.2">
      <c r="B1695" s="555">
        <v>500</v>
      </c>
      <c r="C1695" s="51" t="s">
        <v>132</v>
      </c>
      <c r="D1695" s="52" t="s">
        <v>340</v>
      </c>
      <c r="E1695" s="229">
        <f t="shared" si="512"/>
        <v>10120</v>
      </c>
      <c r="F1695" s="229">
        <f t="shared" si="513"/>
        <v>9640</v>
      </c>
      <c r="G1695" s="229">
        <f t="shared" si="513"/>
        <v>6100</v>
      </c>
      <c r="H1695" s="229">
        <f t="shared" si="513"/>
        <v>2200</v>
      </c>
      <c r="I1695" s="229" t="e">
        <f>#REF!-G1695</f>
        <v>#REF!</v>
      </c>
      <c r="J1695" s="229">
        <f t="shared" si="514"/>
        <v>-3900</v>
      </c>
      <c r="K1695" s="229">
        <f t="shared" si="515"/>
        <v>2200</v>
      </c>
      <c r="L1695" s="229">
        <f t="shared" si="516"/>
        <v>0</v>
      </c>
      <c r="M1695" s="229">
        <f t="shared" si="515"/>
        <v>2200</v>
      </c>
      <c r="N1695" s="229">
        <f t="shared" si="517"/>
        <v>0</v>
      </c>
      <c r="O1695" s="229">
        <f t="shared" si="515"/>
        <v>2200</v>
      </c>
      <c r="P1695" s="229">
        <f t="shared" si="518"/>
        <v>0</v>
      </c>
      <c r="S1695" s="229">
        <f t="shared" si="515"/>
        <v>2200</v>
      </c>
      <c r="T1695" s="229">
        <f t="shared" si="515"/>
        <v>2200</v>
      </c>
      <c r="U1695" s="229">
        <f t="shared" si="515"/>
        <v>2200</v>
      </c>
    </row>
    <row r="1696" spans="1:21" ht="12.75" customHeight="1" x14ac:dyDescent="0.2">
      <c r="B1696" s="555">
        <v>600</v>
      </c>
      <c r="C1696" s="51" t="s">
        <v>341</v>
      </c>
      <c r="D1696" s="53" t="s">
        <v>342</v>
      </c>
      <c r="E1696" s="497">
        <f t="shared" si="512"/>
        <v>2586695</v>
      </c>
      <c r="F1696" s="497">
        <f t="shared" si="513"/>
        <v>2600972</v>
      </c>
      <c r="G1696" s="497">
        <f t="shared" si="513"/>
        <v>2482300</v>
      </c>
      <c r="H1696" s="497">
        <f>SUMIF($B$1665:$B$1683,$B1696,H$1665:H$1683)</f>
        <v>2409102</v>
      </c>
      <c r="I1696" s="497" t="e">
        <f>#REF!-G1696</f>
        <v>#REF!</v>
      </c>
      <c r="J1696" s="497">
        <f t="shared" si="514"/>
        <v>-73198</v>
      </c>
      <c r="K1696" s="497">
        <f>SUMIF($B$1665:$B$1683,$B1696,K$1665:K$1683)</f>
        <v>2409102</v>
      </c>
      <c r="L1696" s="497">
        <f t="shared" si="516"/>
        <v>0</v>
      </c>
      <c r="M1696" s="497">
        <f>SUMIF($B$1665:$B$1683,$B1696,M$1665:M$1683)</f>
        <v>2222300</v>
      </c>
      <c r="N1696" s="497">
        <f t="shared" si="517"/>
        <v>-186802</v>
      </c>
      <c r="O1696" s="497">
        <f>SUMIF($B$1665:$B$1683,$B1696,O$1665:O$1683)</f>
        <v>2288102</v>
      </c>
      <c r="P1696" s="497">
        <f t="shared" si="518"/>
        <v>-121000</v>
      </c>
      <c r="Q1696" s="497"/>
      <c r="R1696" s="497"/>
      <c r="S1696" s="497">
        <f>SUMIF($B$1665:$B$1683,$B1696,S$1665:S$1683)</f>
        <v>2409102</v>
      </c>
      <c r="T1696" s="497">
        <f>SUMIF($B$1665:$B$1683,$B1696,T$1665:T$1683)</f>
        <v>2409102</v>
      </c>
      <c r="U1696" s="497">
        <f>SUMIF($B$1665:$B$1683,$B1696,U$1665:U$1683)</f>
        <v>2409102</v>
      </c>
    </row>
    <row r="1697" spans="1:21" ht="12.75" customHeight="1" x14ac:dyDescent="0.2">
      <c r="C1697" s="51"/>
      <c r="D1697" s="48" t="s">
        <v>70</v>
      </c>
      <c r="E1697" s="229">
        <v>3341840</v>
      </c>
      <c r="F1697" s="229">
        <f>SUM(F1690:F1696)</f>
        <v>3379388</v>
      </c>
      <c r="G1697" s="229">
        <f>SUM(G1690:G1696)</f>
        <v>3257176</v>
      </c>
      <c r="H1697" s="229">
        <f>SUM(H1690:H1696)</f>
        <v>3254634</v>
      </c>
      <c r="I1697" s="229" t="e">
        <f>#REF!-G1697</f>
        <v>#REF!</v>
      </c>
      <c r="J1697" s="229">
        <f t="shared" si="514"/>
        <v>-2542</v>
      </c>
      <c r="K1697" s="229" t="e">
        <f>SUM(K1690:K1696)</f>
        <v>#REF!</v>
      </c>
      <c r="L1697" s="229" t="e">
        <f t="shared" si="516"/>
        <v>#REF!</v>
      </c>
      <c r="M1697" s="229" t="e">
        <f>SUM(M1690:M1696)</f>
        <v>#REF!</v>
      </c>
      <c r="N1697" s="229" t="e">
        <f t="shared" si="517"/>
        <v>#REF!</v>
      </c>
      <c r="O1697" s="229">
        <f>SUM(O1690:O1696)</f>
        <v>3010803</v>
      </c>
      <c r="P1697" s="229">
        <f t="shared" si="518"/>
        <v>-243831</v>
      </c>
      <c r="S1697" s="229" t="e">
        <f>SUM(S1690:S1696)</f>
        <v>#REF!</v>
      </c>
      <c r="T1697" s="229" t="e">
        <f>SUM(T1690:T1696)</f>
        <v>#REF!</v>
      </c>
      <c r="U1697" s="229" t="e">
        <f>SUM(U1690:U1696)</f>
        <v>#REF!</v>
      </c>
    </row>
    <row r="1698" spans="1:21" ht="12.75" customHeight="1" x14ac:dyDescent="0.2">
      <c r="C1698" s="51"/>
      <c r="I1698" s="530" t="e">
        <f>I1697/G1697</f>
        <v>#REF!</v>
      </c>
      <c r="J1698" s="536">
        <f>J1697/G1697</f>
        <v>-7.8043065526701657E-4</v>
      </c>
      <c r="L1698" s="530" t="e">
        <f>L1697/#REF!</f>
        <v>#REF!</v>
      </c>
      <c r="M1698" s="549" t="e">
        <f>(M1697-H1697)/H1697</f>
        <v>#REF!</v>
      </c>
      <c r="N1698" s="530" t="e">
        <f>N1697/I1697</f>
        <v>#REF!</v>
      </c>
      <c r="P1698" s="565">
        <f>P1697/H1697</f>
        <v>-7.4918101390202399E-2</v>
      </c>
      <c r="Q1698" s="549"/>
      <c r="R1698" s="549"/>
    </row>
    <row r="1699" spans="1:21" ht="12.75" customHeight="1" x14ac:dyDescent="0.2">
      <c r="C1699" s="51"/>
    </row>
    <row r="1700" spans="1:21" ht="12.75" customHeight="1" x14ac:dyDescent="0.2">
      <c r="C1700" s="51"/>
      <c r="D1700" s="391" t="s">
        <v>123</v>
      </c>
      <c r="E1700" s="507" t="s">
        <v>784</v>
      </c>
      <c r="F1700" s="507" t="s">
        <v>783</v>
      </c>
      <c r="G1700" s="507" t="s">
        <v>1035</v>
      </c>
      <c r="H1700" s="507" t="s">
        <v>1130</v>
      </c>
      <c r="I1700" s="389"/>
      <c r="J1700" s="389"/>
      <c r="K1700" s="507" t="s">
        <v>1220</v>
      </c>
      <c r="L1700" s="389"/>
      <c r="M1700" s="507" t="s">
        <v>1220</v>
      </c>
      <c r="N1700" s="389"/>
      <c r="O1700" s="507" t="s">
        <v>1220</v>
      </c>
      <c r="P1700" s="389"/>
      <c r="Q1700" s="518"/>
      <c r="R1700" s="518"/>
      <c r="S1700" s="506" t="s">
        <v>1130</v>
      </c>
      <c r="T1700" s="506" t="s">
        <v>1130</v>
      </c>
      <c r="U1700" s="506" t="s">
        <v>1130</v>
      </c>
    </row>
    <row r="1701" spans="1:21" ht="31.5" customHeight="1" x14ac:dyDescent="0.25">
      <c r="C1701" s="51"/>
      <c r="D1701" s="561" t="s">
        <v>577</v>
      </c>
      <c r="E1701" s="507" t="s">
        <v>412</v>
      </c>
      <c r="F1701" s="507" t="s">
        <v>412</v>
      </c>
      <c r="G1701" s="507" t="s">
        <v>412</v>
      </c>
      <c r="H1701" s="507" t="s">
        <v>412</v>
      </c>
      <c r="I1701" s="389"/>
      <c r="J1701" s="389"/>
      <c r="K1701" s="507" t="s">
        <v>472</v>
      </c>
      <c r="L1701" s="389"/>
      <c r="M1701" s="507" t="s">
        <v>472</v>
      </c>
      <c r="N1701" s="389"/>
      <c r="O1701" s="507" t="s">
        <v>1456</v>
      </c>
      <c r="P1701" s="389"/>
      <c r="Q1701" s="389"/>
      <c r="R1701" s="389"/>
      <c r="S1701" s="508" t="s">
        <v>412</v>
      </c>
      <c r="T1701" s="508" t="s">
        <v>412</v>
      </c>
      <c r="U1701" s="508" t="s">
        <v>412</v>
      </c>
    </row>
    <row r="1702" spans="1:21" ht="12.75" customHeight="1" x14ac:dyDescent="0.2">
      <c r="C1702" s="51"/>
      <c r="D1702" s="563" t="s">
        <v>324</v>
      </c>
      <c r="E1702" s="388">
        <v>8</v>
      </c>
      <c r="F1702" s="389">
        <v>8</v>
      </c>
      <c r="G1702" s="389">
        <v>8</v>
      </c>
      <c r="H1702" s="389">
        <f>'102'!R2174</f>
        <v>8</v>
      </c>
      <c r="I1702" s="389"/>
      <c r="J1702" s="389"/>
      <c r="K1702" s="389" t="e">
        <f>'102'!#REF!</f>
        <v>#REF!</v>
      </c>
      <c r="L1702" s="389"/>
      <c r="M1702" s="389" t="e">
        <f>'102'!#REF!</f>
        <v>#REF!</v>
      </c>
      <c r="N1702" s="389"/>
      <c r="O1702" s="389">
        <f>'102'!Z2174</f>
        <v>8</v>
      </c>
      <c r="P1702" s="389"/>
      <c r="Q1702" s="389"/>
      <c r="R1702" s="389"/>
      <c r="S1702" s="393" t="e">
        <f>'102'!#REF!</f>
        <v>#REF!</v>
      </c>
      <c r="T1702" s="393" t="e">
        <f>'102'!#REF!</f>
        <v>#REF!</v>
      </c>
      <c r="U1702" s="393" t="e">
        <f>'102'!#REF!</f>
        <v>#REF!</v>
      </c>
    </row>
    <row r="1703" spans="1:21" ht="12.75" customHeight="1" x14ac:dyDescent="0.2">
      <c r="C1703" s="51"/>
      <c r="D1703" s="563" t="s">
        <v>164</v>
      </c>
      <c r="E1703" s="388">
        <v>13975000</v>
      </c>
      <c r="F1703" s="389">
        <v>33235000</v>
      </c>
      <c r="G1703" s="389">
        <v>27200000</v>
      </c>
      <c r="H1703" s="389">
        <v>14562149</v>
      </c>
      <c r="I1703" s="389"/>
      <c r="J1703" s="389"/>
      <c r="K1703" s="389">
        <v>14562149</v>
      </c>
      <c r="L1703" s="389"/>
      <c r="M1703" s="389">
        <v>14562149</v>
      </c>
      <c r="N1703" s="389"/>
      <c r="O1703" s="389">
        <v>0</v>
      </c>
      <c r="P1703" s="389"/>
      <c r="Q1703" s="389"/>
      <c r="R1703" s="389"/>
      <c r="S1703" s="393">
        <v>14562149</v>
      </c>
      <c r="T1703" s="393">
        <v>14562149</v>
      </c>
      <c r="U1703" s="393">
        <v>14562149</v>
      </c>
    </row>
    <row r="1704" spans="1:21" ht="12.75" customHeight="1" x14ac:dyDescent="0.2">
      <c r="C1704" s="51"/>
      <c r="D1704" s="563" t="s">
        <v>624</v>
      </c>
      <c r="E1704" s="388">
        <v>150000</v>
      </c>
      <c r="F1704" s="389">
        <v>25101</v>
      </c>
      <c r="G1704" s="389">
        <v>210718</v>
      </c>
      <c r="H1704" s="389">
        <v>150000</v>
      </c>
      <c r="I1704" s="389"/>
      <c r="J1704" s="389"/>
      <c r="K1704" s="389">
        <v>150000</v>
      </c>
      <c r="L1704" s="389"/>
      <c r="M1704" s="389">
        <v>150000</v>
      </c>
      <c r="N1704" s="389"/>
      <c r="O1704" s="389">
        <v>50000</v>
      </c>
      <c r="P1704" s="389"/>
      <c r="Q1704" s="389"/>
      <c r="R1704" s="389"/>
      <c r="S1704" s="393">
        <v>150000</v>
      </c>
      <c r="T1704" s="393">
        <v>150000</v>
      </c>
      <c r="U1704" s="393">
        <v>150000</v>
      </c>
    </row>
    <row r="1705" spans="1:21" ht="12.75" customHeight="1" x14ac:dyDescent="0.2">
      <c r="C1705" s="51"/>
      <c r="D1705" s="391"/>
      <c r="E1705" s="388"/>
      <c r="F1705" s="389"/>
      <c r="G1705" s="389"/>
      <c r="H1705" s="389"/>
      <c r="I1705" s="389"/>
      <c r="J1705" s="389"/>
      <c r="K1705" s="389"/>
      <c r="L1705" s="389"/>
      <c r="M1705" s="389"/>
      <c r="N1705" s="389"/>
      <c r="O1705" s="389"/>
      <c r="P1705" s="389"/>
      <c r="Q1705" s="389"/>
      <c r="R1705" s="389"/>
      <c r="S1705" s="393"/>
      <c r="T1705" s="393"/>
      <c r="U1705" s="393"/>
    </row>
    <row r="1706" spans="1:21" ht="24" customHeight="1" x14ac:dyDescent="0.25">
      <c r="C1706" s="51"/>
      <c r="D1706" s="562" t="s">
        <v>625</v>
      </c>
      <c r="E1706" s="388"/>
      <c r="F1706" s="389"/>
      <c r="G1706" s="389"/>
      <c r="H1706" s="389"/>
      <c r="I1706" s="389"/>
      <c r="J1706" s="389"/>
      <c r="K1706" s="389"/>
      <c r="L1706" s="389"/>
      <c r="M1706" s="389"/>
      <c r="N1706" s="389"/>
      <c r="O1706" s="389"/>
      <c r="P1706" s="389"/>
      <c r="Q1706" s="389"/>
      <c r="R1706" s="389"/>
      <c r="S1706" s="393"/>
      <c r="T1706" s="393"/>
      <c r="U1706" s="393"/>
    </row>
    <row r="1707" spans="1:21" ht="33" customHeight="1" x14ac:dyDescent="0.2">
      <c r="C1707" s="51"/>
      <c r="D1707" s="638" t="s">
        <v>1531</v>
      </c>
      <c r="E1707" s="638"/>
      <c r="F1707" s="638"/>
      <c r="G1707" s="638"/>
      <c r="H1707" s="638"/>
      <c r="I1707" s="638"/>
      <c r="J1707" s="638"/>
      <c r="K1707" s="638"/>
      <c r="L1707" s="638"/>
      <c r="M1707" s="638"/>
      <c r="N1707" s="638"/>
      <c r="O1707" s="638"/>
      <c r="P1707" s="638"/>
      <c r="Q1707" s="539"/>
      <c r="R1707" s="539"/>
      <c r="S1707" s="521"/>
      <c r="T1707" s="521"/>
      <c r="U1707" s="521"/>
    </row>
    <row r="1708" spans="1:21" ht="14.25" x14ac:dyDescent="0.2">
      <c r="B1708" s="586"/>
      <c r="C1708" s="51"/>
      <c r="D1708" s="584"/>
      <c r="E1708" s="584"/>
      <c r="F1708" s="584"/>
      <c r="G1708" s="584"/>
      <c r="H1708" s="584"/>
      <c r="I1708" s="584"/>
      <c r="J1708" s="584"/>
      <c r="K1708" s="584"/>
      <c r="L1708" s="584"/>
      <c r="M1708" s="584"/>
      <c r="N1708" s="584"/>
      <c r="O1708" s="584"/>
      <c r="P1708" s="584"/>
      <c r="Q1708" s="388"/>
      <c r="R1708" s="388"/>
      <c r="S1708" s="519"/>
      <c r="T1708" s="519"/>
      <c r="U1708" s="519"/>
    </row>
    <row r="1709" spans="1:21" ht="15.75" x14ac:dyDescent="0.25">
      <c r="B1709" s="586"/>
      <c r="C1709" s="613" t="s">
        <v>1563</v>
      </c>
      <c r="D1709" s="584"/>
      <c r="E1709" s="584"/>
      <c r="F1709" s="584"/>
      <c r="G1709" s="584"/>
      <c r="H1709" s="584"/>
      <c r="I1709" s="584"/>
      <c r="J1709" s="584"/>
      <c r="K1709" s="584"/>
      <c r="L1709" s="584"/>
      <c r="M1709" s="584"/>
      <c r="N1709" s="584"/>
      <c r="O1709" s="584"/>
      <c r="P1709" s="584"/>
      <c r="Q1709" s="388"/>
      <c r="R1709" s="388"/>
      <c r="S1709" s="519"/>
      <c r="T1709" s="519"/>
      <c r="U1709" s="519"/>
    </row>
    <row r="1710" spans="1:21" ht="14.25" x14ac:dyDescent="0.2">
      <c r="B1710" s="586"/>
      <c r="C1710" s="51"/>
      <c r="D1710" s="584"/>
      <c r="E1710" s="584"/>
      <c r="F1710" s="584"/>
      <c r="G1710" s="584"/>
      <c r="H1710" s="584"/>
      <c r="I1710" s="584"/>
      <c r="J1710" s="584"/>
      <c r="K1710" s="584"/>
      <c r="L1710" s="584"/>
      <c r="M1710" s="584"/>
      <c r="N1710" s="584"/>
      <c r="O1710" s="584"/>
      <c r="P1710" s="584"/>
      <c r="Q1710" s="388"/>
      <c r="R1710" s="388"/>
      <c r="S1710" s="519"/>
      <c r="T1710" s="519"/>
      <c r="U1710" s="519"/>
    </row>
    <row r="1711" spans="1:21" ht="14.25" x14ac:dyDescent="0.2">
      <c r="B1711" s="586"/>
      <c r="C1711" s="41" t="s">
        <v>108</v>
      </c>
      <c r="D1711" s="72"/>
      <c r="E1711" s="584"/>
      <c r="F1711" s="584"/>
      <c r="G1711" s="584"/>
      <c r="H1711" s="584"/>
      <c r="I1711" s="584"/>
      <c r="J1711" s="584"/>
      <c r="K1711" s="584"/>
      <c r="L1711" s="584"/>
      <c r="M1711" s="584"/>
      <c r="N1711" s="584"/>
      <c r="O1711" s="584"/>
      <c r="P1711" s="584"/>
      <c r="Q1711" s="388"/>
      <c r="R1711" s="388"/>
      <c r="S1711" s="519"/>
      <c r="T1711" s="519"/>
      <c r="U1711" s="519"/>
    </row>
    <row r="1712" spans="1:21" ht="14.25" x14ac:dyDescent="0.2">
      <c r="A1712" s="5">
        <v>15041010</v>
      </c>
      <c r="B1712" s="586">
        <v>100</v>
      </c>
      <c r="C1712" s="42">
        <v>50110</v>
      </c>
      <c r="D1712" s="43" t="s">
        <v>36</v>
      </c>
      <c r="E1712" s="584"/>
      <c r="F1712" s="584"/>
      <c r="G1712" s="584"/>
      <c r="H1712" s="584"/>
      <c r="I1712" s="584"/>
      <c r="J1712" s="584"/>
      <c r="K1712" s="584"/>
      <c r="L1712" s="584"/>
      <c r="M1712" s="584"/>
      <c r="N1712" s="584"/>
      <c r="O1712" s="378">
        <f>'102'!Z2195</f>
        <v>763363</v>
      </c>
      <c r="P1712" s="229">
        <f>O1712-H1713</f>
        <v>763363</v>
      </c>
      <c r="Q1712" s="388"/>
      <c r="R1712" s="388"/>
      <c r="S1712" s="519"/>
      <c r="T1712" s="519"/>
      <c r="U1712" s="519"/>
    </row>
    <row r="1713" spans="1:21" ht="14.25" x14ac:dyDescent="0.2">
      <c r="A1713" s="5">
        <v>15041010</v>
      </c>
      <c r="B1713" s="586">
        <v>101</v>
      </c>
      <c r="C1713" s="42">
        <v>50130</v>
      </c>
      <c r="D1713" s="43" t="s">
        <v>37</v>
      </c>
      <c r="E1713" s="378">
        <v>0</v>
      </c>
      <c r="F1713" s="378">
        <v>0</v>
      </c>
      <c r="G1713" s="378">
        <v>0</v>
      </c>
      <c r="H1713" s="378">
        <v>0</v>
      </c>
      <c r="I1713" s="584"/>
      <c r="J1713" s="584"/>
      <c r="K1713" s="584"/>
      <c r="L1713" s="584"/>
      <c r="M1713" s="584"/>
      <c r="N1713" s="584"/>
      <c r="O1713" s="229">
        <v>0</v>
      </c>
      <c r="P1713" s="229">
        <f t="shared" ref="P1713:P1726" si="519">O1713-H1714</f>
        <v>0</v>
      </c>
      <c r="Q1713" s="388"/>
      <c r="R1713" s="388"/>
      <c r="S1713" s="519"/>
      <c r="T1713" s="519"/>
      <c r="U1713" s="519"/>
    </row>
    <row r="1714" spans="1:21" ht="14.25" x14ac:dyDescent="0.2">
      <c r="A1714" s="5">
        <v>15041010</v>
      </c>
      <c r="B1714" s="586">
        <v>100</v>
      </c>
      <c r="C1714" s="42">
        <v>50170</v>
      </c>
      <c r="D1714" s="43" t="s">
        <v>194</v>
      </c>
      <c r="E1714" s="378">
        <v>0</v>
      </c>
      <c r="F1714" s="378">
        <v>0</v>
      </c>
      <c r="G1714" s="378">
        <v>0</v>
      </c>
      <c r="H1714" s="378">
        <v>0</v>
      </c>
      <c r="I1714" s="584"/>
      <c r="J1714" s="584"/>
      <c r="K1714" s="584"/>
      <c r="L1714" s="584"/>
      <c r="M1714" s="584"/>
      <c r="N1714" s="584"/>
      <c r="O1714" s="378">
        <v>15000</v>
      </c>
      <c r="P1714" s="229">
        <f t="shared" si="519"/>
        <v>15000</v>
      </c>
      <c r="Q1714" s="388"/>
      <c r="R1714" s="388"/>
      <c r="S1714" s="519"/>
      <c r="T1714" s="519"/>
      <c r="U1714" s="519"/>
    </row>
    <row r="1715" spans="1:21" ht="14.25" x14ac:dyDescent="0.2">
      <c r="A1715" s="5">
        <v>15041010</v>
      </c>
      <c r="B1715" s="586">
        <v>400</v>
      </c>
      <c r="C1715" s="42">
        <v>54411</v>
      </c>
      <c r="D1715" s="43" t="s">
        <v>152</v>
      </c>
      <c r="E1715" s="378">
        <v>0</v>
      </c>
      <c r="F1715" s="378">
        <v>0</v>
      </c>
      <c r="G1715" s="378">
        <v>0</v>
      </c>
      <c r="H1715" s="378">
        <v>0</v>
      </c>
      <c r="I1715" s="584"/>
      <c r="J1715" s="584"/>
      <c r="K1715" s="584"/>
      <c r="L1715" s="584"/>
      <c r="M1715" s="584"/>
      <c r="N1715" s="584"/>
      <c r="O1715" s="378">
        <v>0</v>
      </c>
      <c r="P1715" s="229">
        <f t="shared" si="519"/>
        <v>0</v>
      </c>
      <c r="Q1715" s="388"/>
      <c r="R1715" s="388"/>
      <c r="S1715" s="519"/>
      <c r="T1715" s="519"/>
      <c r="U1715" s="519"/>
    </row>
    <row r="1716" spans="1:21" ht="14.25" x14ac:dyDescent="0.2">
      <c r="A1716" s="5">
        <v>15041010</v>
      </c>
      <c r="B1716" s="586">
        <v>500</v>
      </c>
      <c r="C1716" s="42">
        <v>55520</v>
      </c>
      <c r="D1716" s="43" t="s">
        <v>431</v>
      </c>
      <c r="E1716" s="378">
        <v>0</v>
      </c>
      <c r="F1716" s="378">
        <v>0</v>
      </c>
      <c r="G1716" s="378">
        <v>0</v>
      </c>
      <c r="H1716" s="378">
        <v>0</v>
      </c>
      <c r="I1716" s="584"/>
      <c r="J1716" s="584"/>
      <c r="K1716" s="584"/>
      <c r="L1716" s="584"/>
      <c r="M1716" s="584"/>
      <c r="N1716" s="584"/>
      <c r="O1716" s="378">
        <v>0</v>
      </c>
      <c r="P1716" s="229">
        <f t="shared" si="519"/>
        <v>0</v>
      </c>
      <c r="Q1716" s="388"/>
      <c r="R1716" s="388"/>
      <c r="S1716" s="519"/>
      <c r="T1716" s="519"/>
      <c r="U1716" s="519"/>
    </row>
    <row r="1717" spans="1:21" ht="14.25" x14ac:dyDescent="0.2">
      <c r="A1717" s="5">
        <v>15041010</v>
      </c>
      <c r="B1717" s="586">
        <v>500</v>
      </c>
      <c r="C1717" s="42">
        <v>55586</v>
      </c>
      <c r="D1717" s="43" t="s">
        <v>347</v>
      </c>
      <c r="E1717" s="378">
        <v>0</v>
      </c>
      <c r="F1717" s="378">
        <v>0</v>
      </c>
      <c r="G1717" s="378">
        <v>0</v>
      </c>
      <c r="H1717" s="378">
        <v>0</v>
      </c>
      <c r="I1717" s="584"/>
      <c r="J1717" s="584"/>
      <c r="K1717" s="584"/>
      <c r="L1717" s="584"/>
      <c r="M1717" s="584"/>
      <c r="N1717" s="584"/>
      <c r="O1717" s="378">
        <v>57000</v>
      </c>
      <c r="P1717" s="229">
        <f t="shared" si="519"/>
        <v>57000</v>
      </c>
      <c r="Q1717" s="388"/>
      <c r="R1717" s="388"/>
      <c r="S1717" s="519"/>
      <c r="T1717" s="519"/>
      <c r="U1717" s="519"/>
    </row>
    <row r="1718" spans="1:21" ht="14.25" x14ac:dyDescent="0.2">
      <c r="A1718" s="5">
        <v>15041010</v>
      </c>
      <c r="B1718" s="586">
        <v>600</v>
      </c>
      <c r="C1718" s="42">
        <v>56610</v>
      </c>
      <c r="D1718" s="43" t="s">
        <v>365</v>
      </c>
      <c r="E1718" s="378">
        <v>0</v>
      </c>
      <c r="F1718" s="378">
        <v>0</v>
      </c>
      <c r="G1718" s="378">
        <v>0</v>
      </c>
      <c r="H1718" s="378">
        <v>0</v>
      </c>
      <c r="I1718" s="584"/>
      <c r="J1718" s="584"/>
      <c r="K1718" s="584"/>
      <c r="L1718" s="584"/>
      <c r="M1718" s="584"/>
      <c r="N1718" s="584"/>
      <c r="O1718" s="378">
        <f>15000+500</f>
        <v>15500</v>
      </c>
      <c r="P1718" s="229">
        <f t="shared" si="519"/>
        <v>15500</v>
      </c>
      <c r="Q1718" s="388"/>
      <c r="R1718" s="388"/>
      <c r="S1718" s="519"/>
      <c r="T1718" s="519"/>
      <c r="U1718" s="519"/>
    </row>
    <row r="1719" spans="1:21" ht="14.25" x14ac:dyDescent="0.2">
      <c r="A1719" s="5">
        <v>15041010</v>
      </c>
      <c r="B1719" s="586">
        <v>600</v>
      </c>
      <c r="C1719" s="42">
        <v>56615</v>
      </c>
      <c r="D1719" s="43" t="s">
        <v>26</v>
      </c>
      <c r="E1719" s="378">
        <v>0</v>
      </c>
      <c r="F1719" s="378">
        <v>0</v>
      </c>
      <c r="G1719" s="378">
        <v>0</v>
      </c>
      <c r="H1719" s="378">
        <v>0</v>
      </c>
      <c r="I1719" s="584"/>
      <c r="J1719" s="584"/>
      <c r="K1719" s="584"/>
      <c r="L1719" s="584"/>
      <c r="M1719" s="584"/>
      <c r="N1719" s="584"/>
      <c r="O1719" s="378">
        <v>2000</v>
      </c>
      <c r="P1719" s="229">
        <f t="shared" si="519"/>
        <v>2000</v>
      </c>
      <c r="Q1719" s="388"/>
      <c r="R1719" s="388"/>
      <c r="S1719" s="519"/>
      <c r="T1719" s="519"/>
      <c r="U1719" s="519"/>
    </row>
    <row r="1720" spans="1:21" ht="14.25" x14ac:dyDescent="0.2">
      <c r="A1720" s="5">
        <v>15041010</v>
      </c>
      <c r="B1720" s="586">
        <v>600</v>
      </c>
      <c r="C1720" s="71">
        <v>56623</v>
      </c>
      <c r="D1720" s="43" t="s">
        <v>352</v>
      </c>
      <c r="E1720" s="378">
        <v>0</v>
      </c>
      <c r="F1720" s="378">
        <v>0</v>
      </c>
      <c r="G1720" s="378">
        <v>0</v>
      </c>
      <c r="H1720" s="378">
        <v>0</v>
      </c>
      <c r="I1720" s="584"/>
      <c r="J1720" s="584"/>
      <c r="K1720" s="584"/>
      <c r="L1720" s="584"/>
      <c r="M1720" s="584"/>
      <c r="N1720" s="584"/>
      <c r="O1720" s="378">
        <v>0</v>
      </c>
      <c r="P1720" s="229">
        <f t="shared" si="519"/>
        <v>0</v>
      </c>
      <c r="Q1720" s="388"/>
      <c r="R1720" s="388"/>
      <c r="S1720" s="519"/>
      <c r="T1720" s="519"/>
      <c r="U1720" s="519"/>
    </row>
    <row r="1721" spans="1:21" ht="14.25" x14ac:dyDescent="0.2">
      <c r="A1721" s="5">
        <v>15041010</v>
      </c>
      <c r="B1721" s="586">
        <v>600</v>
      </c>
      <c r="C1721" s="42">
        <v>56642</v>
      </c>
      <c r="D1721" s="43" t="s">
        <v>536</v>
      </c>
      <c r="E1721" s="378">
        <v>0</v>
      </c>
      <c r="F1721" s="378">
        <v>0</v>
      </c>
      <c r="G1721" s="378">
        <v>0</v>
      </c>
      <c r="H1721" s="378">
        <v>0</v>
      </c>
      <c r="I1721" s="584"/>
      <c r="J1721" s="584"/>
      <c r="K1721" s="584"/>
      <c r="L1721" s="584"/>
      <c r="M1721" s="584"/>
      <c r="N1721" s="584"/>
      <c r="O1721" s="378"/>
      <c r="P1721" s="229">
        <f t="shared" si="519"/>
        <v>0</v>
      </c>
      <c r="Q1721" s="388"/>
      <c r="R1721" s="388"/>
      <c r="S1721" s="519"/>
      <c r="T1721" s="519"/>
      <c r="U1721" s="519"/>
    </row>
    <row r="1722" spans="1:21" ht="14.25" x14ac:dyDescent="0.2">
      <c r="A1722" s="5">
        <v>15041010</v>
      </c>
      <c r="B1722" s="586">
        <v>600</v>
      </c>
      <c r="C1722" s="71" t="s">
        <v>88</v>
      </c>
      <c r="D1722" s="43" t="s">
        <v>329</v>
      </c>
      <c r="E1722" s="378">
        <v>0</v>
      </c>
      <c r="F1722" s="378">
        <v>0</v>
      </c>
      <c r="G1722" s="378">
        <v>0</v>
      </c>
      <c r="H1722" s="378">
        <v>0</v>
      </c>
      <c r="I1722" s="584"/>
      <c r="J1722" s="584"/>
      <c r="K1722" s="584"/>
      <c r="L1722" s="584"/>
      <c r="M1722" s="584"/>
      <c r="N1722" s="584"/>
      <c r="O1722" s="378">
        <v>100</v>
      </c>
      <c r="P1722" s="229">
        <f t="shared" si="519"/>
        <v>100</v>
      </c>
      <c r="Q1722" s="388"/>
      <c r="R1722" s="388"/>
      <c r="S1722" s="519"/>
      <c r="T1722" s="519"/>
      <c r="U1722" s="519"/>
    </row>
    <row r="1723" spans="1:21" ht="14.25" x14ac:dyDescent="0.2">
      <c r="A1723" s="5">
        <v>15041010</v>
      </c>
      <c r="B1723" s="586">
        <v>600</v>
      </c>
      <c r="C1723" s="42">
        <v>56655</v>
      </c>
      <c r="D1723" s="43" t="s">
        <v>264</v>
      </c>
      <c r="E1723" s="378">
        <v>0</v>
      </c>
      <c r="F1723" s="378">
        <v>0</v>
      </c>
      <c r="G1723" s="378">
        <v>0</v>
      </c>
      <c r="H1723" s="378">
        <v>0</v>
      </c>
      <c r="I1723" s="584"/>
      <c r="J1723" s="584"/>
      <c r="K1723" s="584"/>
      <c r="L1723" s="584"/>
      <c r="M1723" s="584"/>
      <c r="N1723" s="584"/>
      <c r="O1723" s="378">
        <f>3000+750</f>
        <v>3750</v>
      </c>
      <c r="P1723" s="229">
        <f t="shared" si="519"/>
        <v>3750</v>
      </c>
      <c r="Q1723" s="388"/>
      <c r="R1723" s="388"/>
      <c r="S1723" s="519"/>
      <c r="T1723" s="519"/>
      <c r="U1723" s="519"/>
    </row>
    <row r="1724" spans="1:21" ht="14.25" x14ac:dyDescent="0.2">
      <c r="A1724" s="5">
        <v>15041010</v>
      </c>
      <c r="B1724" s="586">
        <v>600</v>
      </c>
      <c r="C1724" s="42">
        <v>56656</v>
      </c>
      <c r="D1724" s="43" t="s">
        <v>546</v>
      </c>
      <c r="E1724" s="378">
        <v>0</v>
      </c>
      <c r="F1724" s="378">
        <v>0</v>
      </c>
      <c r="G1724" s="378">
        <v>0</v>
      </c>
      <c r="H1724" s="378">
        <v>0</v>
      </c>
      <c r="I1724" s="584"/>
      <c r="J1724" s="584"/>
      <c r="K1724" s="584"/>
      <c r="L1724" s="584"/>
      <c r="M1724" s="584"/>
      <c r="N1724" s="584"/>
      <c r="O1724" s="378">
        <v>0</v>
      </c>
      <c r="P1724" s="229">
        <f t="shared" si="519"/>
        <v>0</v>
      </c>
      <c r="Q1724" s="388"/>
      <c r="R1724" s="388"/>
      <c r="S1724" s="519"/>
      <c r="T1724" s="519"/>
      <c r="U1724" s="519"/>
    </row>
    <row r="1725" spans="1:21" ht="14.25" x14ac:dyDescent="0.2">
      <c r="A1725" s="5">
        <v>15041010</v>
      </c>
      <c r="B1725" s="586">
        <v>600</v>
      </c>
      <c r="C1725" s="42">
        <v>56662</v>
      </c>
      <c r="D1725" s="43" t="s">
        <v>541</v>
      </c>
      <c r="E1725" s="378">
        <v>0</v>
      </c>
      <c r="F1725" s="378">
        <v>0</v>
      </c>
      <c r="G1725" s="378">
        <v>0</v>
      </c>
      <c r="H1725" s="378">
        <v>0</v>
      </c>
      <c r="I1725" s="584"/>
      <c r="J1725" s="584"/>
      <c r="K1725" s="584"/>
      <c r="L1725" s="584"/>
      <c r="M1725" s="584"/>
      <c r="N1725" s="584"/>
      <c r="O1725" s="378">
        <v>2000</v>
      </c>
      <c r="P1725" s="229">
        <f t="shared" si="519"/>
        <v>2000</v>
      </c>
      <c r="Q1725" s="388"/>
      <c r="R1725" s="388"/>
      <c r="S1725" s="519"/>
      <c r="T1725" s="519"/>
      <c r="U1725" s="519"/>
    </row>
    <row r="1726" spans="1:21" ht="14.25" x14ac:dyDescent="0.2">
      <c r="A1726" s="5">
        <v>15041010</v>
      </c>
      <c r="B1726" s="586">
        <v>600</v>
      </c>
      <c r="C1726" s="42">
        <v>56694</v>
      </c>
      <c r="D1726" s="387" t="s">
        <v>376</v>
      </c>
      <c r="E1726" s="378">
        <v>0</v>
      </c>
      <c r="F1726" s="378">
        <v>0</v>
      </c>
      <c r="G1726" s="378">
        <v>0</v>
      </c>
      <c r="H1726" s="378">
        <v>0</v>
      </c>
      <c r="I1726" s="584"/>
      <c r="J1726" s="584"/>
      <c r="K1726" s="584"/>
      <c r="L1726" s="584"/>
      <c r="M1726" s="584"/>
      <c r="N1726" s="584"/>
      <c r="O1726" s="390">
        <f>70250+100000</f>
        <v>170250</v>
      </c>
      <c r="P1726" s="229">
        <f t="shared" si="519"/>
        <v>170250</v>
      </c>
      <c r="Q1726" s="388"/>
      <c r="R1726" s="388"/>
      <c r="S1726" s="519"/>
      <c r="T1726" s="519"/>
      <c r="U1726" s="519"/>
    </row>
    <row r="1727" spans="1:21" ht="14.25" x14ac:dyDescent="0.2">
      <c r="B1727" s="586"/>
      <c r="C1727" s="42"/>
      <c r="D1727" s="387"/>
      <c r="E1727" s="584"/>
      <c r="F1727" s="584"/>
      <c r="G1727" s="584"/>
      <c r="H1727" s="584"/>
      <c r="I1727" s="584"/>
      <c r="J1727" s="584"/>
      <c r="K1727" s="584"/>
      <c r="L1727" s="584"/>
      <c r="M1727" s="584"/>
      <c r="N1727" s="584"/>
      <c r="O1727" s="390"/>
      <c r="P1727" s="389"/>
      <c r="Q1727" s="388"/>
      <c r="R1727" s="388"/>
      <c r="S1727" s="519"/>
      <c r="T1727" s="519"/>
      <c r="U1727" s="519"/>
    </row>
    <row r="1728" spans="1:21" ht="14.25" x14ac:dyDescent="0.2">
      <c r="B1728" s="586"/>
      <c r="C1728" s="51"/>
      <c r="D1728" s="600"/>
      <c r="E1728" s="511">
        <f t="shared" ref="E1728:N1728" si="520">SUM(E1712:E1726)</f>
        <v>0</v>
      </c>
      <c r="F1728" s="511">
        <f t="shared" si="520"/>
        <v>0</v>
      </c>
      <c r="G1728" s="511">
        <f t="shared" si="520"/>
        <v>0</v>
      </c>
      <c r="H1728" s="511">
        <f t="shared" si="520"/>
        <v>0</v>
      </c>
      <c r="I1728" s="511">
        <f t="shared" si="520"/>
        <v>0</v>
      </c>
      <c r="J1728" s="511">
        <f t="shared" si="520"/>
        <v>0</v>
      </c>
      <c r="K1728" s="511">
        <f t="shared" si="520"/>
        <v>0</v>
      </c>
      <c r="L1728" s="511">
        <f t="shared" si="520"/>
        <v>0</v>
      </c>
      <c r="M1728" s="511">
        <f t="shared" si="520"/>
        <v>0</v>
      </c>
      <c r="N1728" s="511">
        <f t="shared" si="520"/>
        <v>0</v>
      </c>
      <c r="O1728" s="511">
        <f>SUM(O1712:O1726)</f>
        <v>1028963</v>
      </c>
      <c r="P1728" s="518">
        <f>O1728-H1728</f>
        <v>1028963</v>
      </c>
      <c r="Q1728" s="388"/>
      <c r="R1728" s="388"/>
      <c r="S1728" s="519"/>
      <c r="T1728" s="519"/>
      <c r="U1728" s="519"/>
    </row>
    <row r="1729" spans="1:21" ht="14.25" x14ac:dyDescent="0.2">
      <c r="B1729" s="586"/>
      <c r="C1729" s="41" t="s">
        <v>1590</v>
      </c>
      <c r="D1729" s="584"/>
      <c r="E1729" s="584"/>
      <c r="F1729" s="584"/>
      <c r="G1729" s="584"/>
      <c r="H1729" s="584"/>
      <c r="I1729" s="584"/>
      <c r="J1729" s="584"/>
      <c r="K1729" s="584"/>
      <c r="L1729" s="584"/>
      <c r="M1729" s="584"/>
      <c r="N1729" s="584"/>
      <c r="O1729" s="390"/>
      <c r="P1729" s="389"/>
      <c r="Q1729" s="388"/>
      <c r="R1729" s="388"/>
      <c r="S1729" s="519"/>
      <c r="T1729" s="519"/>
      <c r="U1729" s="519"/>
    </row>
    <row r="1730" spans="1:21" ht="14.25" x14ac:dyDescent="0.2">
      <c r="A1730" s="5">
        <v>15048010</v>
      </c>
      <c r="B1730" s="586">
        <v>100</v>
      </c>
      <c r="C1730" s="42">
        <v>50110</v>
      </c>
      <c r="D1730" s="43" t="s">
        <v>36</v>
      </c>
      <c r="E1730" s="378">
        <v>0</v>
      </c>
      <c r="F1730" s="378">
        <v>0</v>
      </c>
      <c r="G1730" s="378">
        <v>0</v>
      </c>
      <c r="H1730" s="378">
        <v>0</v>
      </c>
      <c r="I1730" s="584"/>
      <c r="J1730" s="584"/>
      <c r="K1730" s="584"/>
      <c r="L1730" s="584"/>
      <c r="M1730" s="584"/>
      <c r="N1730" s="584"/>
      <c r="O1730" s="229">
        <f>'102'!Z2205</f>
        <v>115029</v>
      </c>
      <c r="P1730" s="229">
        <f>O1730-H1730</f>
        <v>115029</v>
      </c>
      <c r="Q1730" s="388"/>
      <c r="R1730" s="388"/>
      <c r="S1730" s="519"/>
      <c r="T1730" s="519"/>
      <c r="U1730" s="519"/>
    </row>
    <row r="1731" spans="1:21" ht="14.25" x14ac:dyDescent="0.2">
      <c r="A1731" s="5">
        <v>15048010</v>
      </c>
      <c r="B1731" s="586">
        <v>101</v>
      </c>
      <c r="C1731" s="42">
        <v>50130</v>
      </c>
      <c r="D1731" s="43" t="s">
        <v>37</v>
      </c>
      <c r="E1731" s="378">
        <v>0</v>
      </c>
      <c r="F1731" s="378">
        <v>0</v>
      </c>
      <c r="G1731" s="378">
        <v>0</v>
      </c>
      <c r="H1731" s="378">
        <v>0</v>
      </c>
      <c r="I1731" s="584"/>
      <c r="J1731" s="584"/>
      <c r="K1731" s="584"/>
      <c r="L1731" s="584"/>
      <c r="M1731" s="584"/>
      <c r="N1731" s="584"/>
      <c r="O1731" s="229">
        <v>2000</v>
      </c>
      <c r="P1731" s="229">
        <f>O1731-H1731</f>
        <v>2000</v>
      </c>
      <c r="Q1731" s="388"/>
      <c r="R1731" s="388"/>
      <c r="S1731" s="519"/>
      <c r="T1731" s="519"/>
      <c r="U1731" s="519"/>
    </row>
    <row r="1732" spans="1:21" ht="14.25" x14ac:dyDescent="0.2">
      <c r="A1732" s="5">
        <v>15048010</v>
      </c>
      <c r="B1732" s="586">
        <v>100</v>
      </c>
      <c r="C1732" s="42">
        <v>50132</v>
      </c>
      <c r="D1732" s="43" t="s">
        <v>426</v>
      </c>
      <c r="E1732" s="378">
        <v>0</v>
      </c>
      <c r="F1732" s="378">
        <v>0</v>
      </c>
      <c r="G1732" s="378">
        <v>0</v>
      </c>
      <c r="H1732" s="378">
        <v>0</v>
      </c>
      <c r="I1732" s="584"/>
      <c r="J1732" s="584"/>
      <c r="K1732" s="584"/>
      <c r="L1732" s="584"/>
      <c r="M1732" s="584"/>
      <c r="N1732" s="584"/>
      <c r="O1732" s="229">
        <v>200</v>
      </c>
      <c r="P1732" s="229">
        <f>O1732-H1732</f>
        <v>200</v>
      </c>
      <c r="Q1732" s="388"/>
      <c r="R1732" s="388"/>
      <c r="S1732" s="519"/>
      <c r="T1732" s="519"/>
      <c r="U1732" s="519"/>
    </row>
    <row r="1733" spans="1:21" ht="14.25" x14ac:dyDescent="0.2">
      <c r="A1733" s="5">
        <v>15048010</v>
      </c>
      <c r="B1733" s="154">
        <v>100</v>
      </c>
      <c r="C1733" s="42">
        <v>50170</v>
      </c>
      <c r="D1733" s="387" t="s">
        <v>194</v>
      </c>
      <c r="E1733" s="378">
        <v>0</v>
      </c>
      <c r="F1733" s="378">
        <v>0</v>
      </c>
      <c r="G1733" s="378">
        <v>0</v>
      </c>
      <c r="H1733" s="378">
        <v>0</v>
      </c>
      <c r="I1733" s="584"/>
      <c r="J1733" s="584"/>
      <c r="K1733" s="584"/>
      <c r="L1733" s="584"/>
      <c r="M1733" s="584"/>
      <c r="N1733" s="584"/>
      <c r="O1733" s="390">
        <v>200</v>
      </c>
      <c r="P1733" s="497">
        <f>O1733-H1733</f>
        <v>200</v>
      </c>
      <c r="Q1733" s="388"/>
      <c r="R1733" s="388"/>
      <c r="S1733" s="519"/>
      <c r="T1733" s="519"/>
      <c r="U1733" s="519"/>
    </row>
    <row r="1734" spans="1:21" ht="14.25" x14ac:dyDescent="0.2">
      <c r="B1734" s="586"/>
      <c r="C1734" s="51"/>
      <c r="D1734" s="600"/>
      <c r="E1734" s="511">
        <f t="shared" ref="E1734:N1734" si="521">SUM(E1730:E1733)</f>
        <v>0</v>
      </c>
      <c r="F1734" s="511">
        <f t="shared" si="521"/>
        <v>0</v>
      </c>
      <c r="G1734" s="511">
        <f t="shared" si="521"/>
        <v>0</v>
      </c>
      <c r="H1734" s="511">
        <f t="shared" si="521"/>
        <v>0</v>
      </c>
      <c r="I1734" s="511">
        <f t="shared" si="521"/>
        <v>0</v>
      </c>
      <c r="J1734" s="511">
        <f t="shared" si="521"/>
        <v>0</v>
      </c>
      <c r="K1734" s="511">
        <f t="shared" si="521"/>
        <v>0</v>
      </c>
      <c r="L1734" s="511">
        <f t="shared" si="521"/>
        <v>0</v>
      </c>
      <c r="M1734" s="511">
        <f t="shared" si="521"/>
        <v>0</v>
      </c>
      <c r="N1734" s="511">
        <f t="shared" si="521"/>
        <v>0</v>
      </c>
      <c r="O1734" s="511">
        <f>SUM(O1730:O1733)</f>
        <v>117429</v>
      </c>
      <c r="P1734" s="229">
        <f>O1734-H1734</f>
        <v>117429</v>
      </c>
      <c r="Q1734" s="388"/>
      <c r="R1734" s="388"/>
      <c r="S1734" s="519"/>
      <c r="T1734" s="519"/>
      <c r="U1734" s="519"/>
    </row>
    <row r="1735" spans="1:21" ht="14.25" x14ac:dyDescent="0.2">
      <c r="B1735" s="586"/>
      <c r="C1735" s="51"/>
      <c r="D1735" s="584"/>
      <c r="E1735" s="584"/>
      <c r="F1735" s="584"/>
      <c r="G1735" s="584"/>
      <c r="H1735" s="584"/>
      <c r="I1735" s="584"/>
      <c r="J1735" s="584"/>
      <c r="K1735" s="584"/>
      <c r="L1735" s="584"/>
      <c r="M1735" s="584"/>
      <c r="N1735" s="584"/>
      <c r="O1735" s="584"/>
      <c r="P1735" s="584"/>
      <c r="Q1735" s="388"/>
      <c r="R1735" s="388"/>
      <c r="S1735" s="519"/>
      <c r="T1735" s="519"/>
      <c r="U1735" s="519"/>
    </row>
    <row r="1736" spans="1:21" ht="14.25" x14ac:dyDescent="0.2">
      <c r="B1736" s="586"/>
      <c r="C1736" s="41" t="s">
        <v>1591</v>
      </c>
      <c r="D1736" s="584"/>
      <c r="E1736" s="584"/>
      <c r="F1736" s="584"/>
      <c r="G1736" s="584"/>
      <c r="H1736" s="584"/>
      <c r="I1736" s="584"/>
      <c r="J1736" s="584"/>
      <c r="K1736" s="584"/>
      <c r="L1736" s="584"/>
      <c r="M1736" s="584"/>
      <c r="N1736" s="584"/>
      <c r="O1736" s="584"/>
      <c r="P1736" s="584"/>
      <c r="Q1736" s="388"/>
      <c r="R1736" s="388"/>
      <c r="S1736" s="519"/>
      <c r="T1736" s="519"/>
      <c r="U1736" s="519"/>
    </row>
    <row r="1737" spans="1:21" ht="14.25" x14ac:dyDescent="0.2">
      <c r="A1737" s="5">
        <v>15041630</v>
      </c>
      <c r="B1737" s="586">
        <v>100</v>
      </c>
      <c r="C1737" s="42">
        <v>50110</v>
      </c>
      <c r="D1737" s="43" t="s">
        <v>36</v>
      </c>
      <c r="E1737" s="378">
        <v>0</v>
      </c>
      <c r="F1737" s="378">
        <v>0</v>
      </c>
      <c r="G1737" s="378">
        <v>0</v>
      </c>
      <c r="H1737" s="378">
        <v>0</v>
      </c>
      <c r="I1737" s="584"/>
      <c r="J1737" s="584"/>
      <c r="K1737" s="584"/>
      <c r="L1737" s="584"/>
      <c r="M1737" s="584"/>
      <c r="N1737" s="584"/>
      <c r="O1737" s="378">
        <f>'102'!Z2296</f>
        <v>4265452</v>
      </c>
      <c r="P1737" s="229">
        <f t="shared" ref="P1737:P1755" si="522">O1737-H1737</f>
        <v>4265452</v>
      </c>
      <c r="Q1737" s="388"/>
      <c r="R1737" s="388"/>
      <c r="S1737" s="519"/>
      <c r="T1737" s="519"/>
      <c r="U1737" s="519"/>
    </row>
    <row r="1738" spans="1:21" ht="14.25" x14ac:dyDescent="0.2">
      <c r="A1738" s="5">
        <v>15041630</v>
      </c>
      <c r="B1738" s="586">
        <v>101</v>
      </c>
      <c r="C1738" s="42">
        <v>50130</v>
      </c>
      <c r="D1738" s="43" t="s">
        <v>37</v>
      </c>
      <c r="E1738" s="378">
        <v>0</v>
      </c>
      <c r="F1738" s="378">
        <v>0</v>
      </c>
      <c r="G1738" s="378">
        <v>0</v>
      </c>
      <c r="H1738" s="378">
        <v>0</v>
      </c>
      <c r="I1738" s="584"/>
      <c r="J1738" s="584"/>
      <c r="K1738" s="584"/>
      <c r="L1738" s="584"/>
      <c r="M1738" s="584"/>
      <c r="N1738" s="584"/>
      <c r="O1738" s="378">
        <f>165000+225000</f>
        <v>390000</v>
      </c>
      <c r="P1738" s="229">
        <f t="shared" si="522"/>
        <v>390000</v>
      </c>
      <c r="Q1738" s="388"/>
      <c r="R1738" s="388"/>
      <c r="S1738" s="519"/>
      <c r="T1738" s="519"/>
      <c r="U1738" s="519"/>
    </row>
    <row r="1739" spans="1:21" ht="14.25" x14ac:dyDescent="0.2">
      <c r="A1739" s="5">
        <v>15041630</v>
      </c>
      <c r="B1739" s="586">
        <v>100</v>
      </c>
      <c r="C1739" s="42">
        <v>50132</v>
      </c>
      <c r="D1739" s="43" t="s">
        <v>426</v>
      </c>
      <c r="E1739" s="378">
        <v>0</v>
      </c>
      <c r="F1739" s="378">
        <v>0</v>
      </c>
      <c r="G1739" s="378">
        <v>0</v>
      </c>
      <c r="H1739" s="378">
        <v>0</v>
      </c>
      <c r="I1739" s="584"/>
      <c r="J1739" s="584"/>
      <c r="K1739" s="584"/>
      <c r="L1739" s="584"/>
      <c r="M1739" s="584"/>
      <c r="N1739" s="584"/>
      <c r="O1739" s="378">
        <f>20000+22000</f>
        <v>42000</v>
      </c>
      <c r="P1739" s="229">
        <f t="shared" si="522"/>
        <v>42000</v>
      </c>
      <c r="Q1739" s="388"/>
      <c r="R1739" s="388"/>
      <c r="S1739" s="519"/>
      <c r="T1739" s="519"/>
      <c r="U1739" s="519"/>
    </row>
    <row r="1740" spans="1:21" ht="14.25" x14ac:dyDescent="0.2">
      <c r="A1740" s="5">
        <v>15041630</v>
      </c>
      <c r="B1740" s="586">
        <v>101</v>
      </c>
      <c r="C1740" s="42">
        <v>50147</v>
      </c>
      <c r="D1740" s="43" t="s">
        <v>1313</v>
      </c>
      <c r="E1740" s="378">
        <v>0</v>
      </c>
      <c r="F1740" s="378">
        <v>0</v>
      </c>
      <c r="G1740" s="378">
        <v>0</v>
      </c>
      <c r="H1740" s="378">
        <v>0</v>
      </c>
      <c r="I1740" s="584"/>
      <c r="J1740" s="584"/>
      <c r="K1740" s="584"/>
      <c r="L1740" s="584"/>
      <c r="M1740" s="584"/>
      <c r="N1740" s="584"/>
      <c r="O1740" s="378">
        <v>6000</v>
      </c>
      <c r="P1740" s="229">
        <f t="shared" si="522"/>
        <v>6000</v>
      </c>
      <c r="Q1740" s="388"/>
      <c r="R1740" s="388"/>
      <c r="S1740" s="519"/>
      <c r="T1740" s="519"/>
      <c r="U1740" s="519"/>
    </row>
    <row r="1741" spans="1:21" ht="14.25" x14ac:dyDescent="0.2">
      <c r="A1741" s="5">
        <v>15041630</v>
      </c>
      <c r="B1741" s="586">
        <v>100</v>
      </c>
      <c r="C1741" s="42">
        <v>50170</v>
      </c>
      <c r="D1741" s="43" t="s">
        <v>194</v>
      </c>
      <c r="E1741" s="378">
        <v>0</v>
      </c>
      <c r="F1741" s="378">
        <v>0</v>
      </c>
      <c r="G1741" s="378">
        <v>0</v>
      </c>
      <c r="H1741" s="378">
        <v>0</v>
      </c>
      <c r="I1741" s="584"/>
      <c r="J1741" s="584"/>
      <c r="K1741" s="584"/>
      <c r="L1741" s="584"/>
      <c r="M1741" s="584"/>
      <c r="N1741" s="584"/>
      <c r="O1741" s="378">
        <f>5000+1000</f>
        <v>6000</v>
      </c>
      <c r="P1741" s="229">
        <f t="shared" si="522"/>
        <v>6000</v>
      </c>
      <c r="Q1741" s="388"/>
      <c r="R1741" s="388"/>
      <c r="S1741" s="519"/>
      <c r="T1741" s="519"/>
      <c r="U1741" s="519"/>
    </row>
    <row r="1742" spans="1:21" ht="14.25" x14ac:dyDescent="0.2">
      <c r="A1742" s="5">
        <v>15041630</v>
      </c>
      <c r="B1742" s="586">
        <v>400</v>
      </c>
      <c r="C1742" s="42">
        <v>54411</v>
      </c>
      <c r="D1742" s="43" t="s">
        <v>96</v>
      </c>
      <c r="E1742" s="378">
        <v>0</v>
      </c>
      <c r="F1742" s="378">
        <v>0</v>
      </c>
      <c r="G1742" s="378">
        <v>0</v>
      </c>
      <c r="H1742" s="378">
        <v>0</v>
      </c>
      <c r="I1742" s="584"/>
      <c r="J1742" s="584"/>
      <c r="K1742" s="584"/>
      <c r="L1742" s="584"/>
      <c r="M1742" s="584"/>
      <c r="N1742" s="584"/>
      <c r="O1742" s="378">
        <v>8000</v>
      </c>
      <c r="P1742" s="229">
        <f t="shared" si="522"/>
        <v>8000</v>
      </c>
      <c r="Q1742" s="388"/>
      <c r="R1742" s="388"/>
      <c r="S1742" s="519"/>
      <c r="T1742" s="519"/>
      <c r="U1742" s="519"/>
    </row>
    <row r="1743" spans="1:21" ht="14.25" x14ac:dyDescent="0.2">
      <c r="A1743" s="5">
        <v>15041630</v>
      </c>
      <c r="B1743" s="586">
        <v>500</v>
      </c>
      <c r="C1743" s="42">
        <v>55570</v>
      </c>
      <c r="D1743" s="43" t="s">
        <v>223</v>
      </c>
      <c r="E1743" s="378">
        <v>0</v>
      </c>
      <c r="F1743" s="378">
        <v>0</v>
      </c>
      <c r="G1743" s="378">
        <v>0</v>
      </c>
      <c r="H1743" s="378">
        <v>0</v>
      </c>
      <c r="I1743" s="584"/>
      <c r="J1743" s="584"/>
      <c r="K1743" s="584"/>
      <c r="L1743" s="584"/>
      <c r="M1743" s="584"/>
      <c r="N1743" s="584"/>
      <c r="O1743" s="378">
        <v>105000</v>
      </c>
      <c r="P1743" s="229">
        <f t="shared" si="522"/>
        <v>105000</v>
      </c>
      <c r="Q1743" s="388"/>
      <c r="R1743" s="388"/>
      <c r="S1743" s="519"/>
      <c r="T1743" s="519"/>
      <c r="U1743" s="519"/>
    </row>
    <row r="1744" spans="1:21" ht="14.25" x14ac:dyDescent="0.2">
      <c r="A1744" s="5">
        <v>15041630</v>
      </c>
      <c r="B1744" s="586">
        <v>500</v>
      </c>
      <c r="C1744" s="42">
        <v>55586</v>
      </c>
      <c r="D1744" s="43" t="s">
        <v>347</v>
      </c>
      <c r="E1744" s="378">
        <v>0</v>
      </c>
      <c r="F1744" s="378">
        <v>0</v>
      </c>
      <c r="G1744" s="378">
        <v>0</v>
      </c>
      <c r="H1744" s="378">
        <v>0</v>
      </c>
      <c r="I1744" s="584"/>
      <c r="J1744" s="584"/>
      <c r="K1744" s="584"/>
      <c r="L1744" s="584"/>
      <c r="M1744" s="584"/>
      <c r="N1744" s="584"/>
      <c r="O1744" s="378">
        <v>12000</v>
      </c>
      <c r="P1744" s="229">
        <f t="shared" si="522"/>
        <v>12000</v>
      </c>
      <c r="Q1744" s="388"/>
      <c r="R1744" s="388"/>
      <c r="S1744" s="519"/>
      <c r="T1744" s="519"/>
      <c r="U1744" s="519"/>
    </row>
    <row r="1745" spans="1:21" ht="14.25" x14ac:dyDescent="0.2">
      <c r="A1745" s="5">
        <v>15041630</v>
      </c>
      <c r="B1745" s="586">
        <v>600</v>
      </c>
      <c r="C1745" s="42">
        <v>56623</v>
      </c>
      <c r="D1745" s="43" t="s">
        <v>128</v>
      </c>
      <c r="E1745" s="378">
        <v>0</v>
      </c>
      <c r="F1745" s="378">
        <v>0</v>
      </c>
      <c r="G1745" s="378">
        <v>0</v>
      </c>
      <c r="H1745" s="378">
        <v>0</v>
      </c>
      <c r="I1745" s="584"/>
      <c r="J1745" s="584"/>
      <c r="K1745" s="584"/>
      <c r="L1745" s="584"/>
      <c r="M1745" s="584"/>
      <c r="N1745" s="584"/>
      <c r="O1745" s="378">
        <v>35000</v>
      </c>
      <c r="P1745" s="229">
        <f t="shared" si="522"/>
        <v>35000</v>
      </c>
      <c r="Q1745" s="388"/>
      <c r="R1745" s="388"/>
      <c r="S1745" s="519"/>
      <c r="T1745" s="519"/>
      <c r="U1745" s="519"/>
    </row>
    <row r="1746" spans="1:21" ht="14.25" x14ac:dyDescent="0.2">
      <c r="A1746" s="5">
        <v>15041630</v>
      </c>
      <c r="B1746" s="586">
        <v>600</v>
      </c>
      <c r="C1746" s="42">
        <v>56694</v>
      </c>
      <c r="D1746" s="43" t="s">
        <v>33</v>
      </c>
      <c r="E1746" s="378">
        <v>0</v>
      </c>
      <c r="F1746" s="378">
        <v>0</v>
      </c>
      <c r="G1746" s="378">
        <v>0</v>
      </c>
      <c r="H1746" s="378">
        <v>0</v>
      </c>
      <c r="I1746" s="584"/>
      <c r="J1746" s="584"/>
      <c r="K1746" s="584"/>
      <c r="L1746" s="584"/>
      <c r="M1746" s="584"/>
      <c r="N1746" s="584"/>
      <c r="O1746" s="378">
        <v>50000</v>
      </c>
      <c r="P1746" s="229">
        <f t="shared" si="522"/>
        <v>50000</v>
      </c>
      <c r="Q1746" s="388"/>
      <c r="R1746" s="388"/>
      <c r="S1746" s="519"/>
      <c r="T1746" s="519"/>
      <c r="U1746" s="519"/>
    </row>
    <row r="1747" spans="1:21" ht="14.25" x14ac:dyDescent="0.2">
      <c r="A1747" s="5">
        <v>15041630</v>
      </c>
      <c r="B1747" s="586">
        <v>600</v>
      </c>
      <c r="C1747" s="42">
        <v>56695</v>
      </c>
      <c r="D1747" s="43" t="s">
        <v>650</v>
      </c>
      <c r="E1747" s="378">
        <v>0</v>
      </c>
      <c r="F1747" s="378">
        <v>0</v>
      </c>
      <c r="G1747" s="378">
        <v>0</v>
      </c>
      <c r="H1747" s="378">
        <v>0</v>
      </c>
      <c r="I1747" s="584"/>
      <c r="J1747" s="584"/>
      <c r="K1747" s="584"/>
      <c r="L1747" s="584"/>
      <c r="M1747" s="584"/>
      <c r="N1747" s="584"/>
      <c r="O1747" s="378">
        <v>10000</v>
      </c>
      <c r="P1747" s="229">
        <f t="shared" si="522"/>
        <v>10000</v>
      </c>
      <c r="Q1747" s="388"/>
      <c r="R1747" s="388"/>
      <c r="S1747" s="519"/>
      <c r="T1747" s="519"/>
      <c r="U1747" s="519"/>
    </row>
    <row r="1748" spans="1:21" ht="14.25" x14ac:dyDescent="0.2">
      <c r="B1748" s="586"/>
      <c r="C1748" s="42"/>
      <c r="D1748" s="95"/>
      <c r="E1748" s="511">
        <f t="shared" ref="E1748:N1748" si="523">SUM(E1737:E1747)</f>
        <v>0</v>
      </c>
      <c r="F1748" s="511">
        <f t="shared" si="523"/>
        <v>0</v>
      </c>
      <c r="G1748" s="511">
        <f t="shared" si="523"/>
        <v>0</v>
      </c>
      <c r="H1748" s="511">
        <f t="shared" si="523"/>
        <v>0</v>
      </c>
      <c r="I1748" s="511">
        <f t="shared" si="523"/>
        <v>0</v>
      </c>
      <c r="J1748" s="511">
        <f t="shared" si="523"/>
        <v>0</v>
      </c>
      <c r="K1748" s="511">
        <f t="shared" si="523"/>
        <v>0</v>
      </c>
      <c r="L1748" s="511">
        <f t="shared" si="523"/>
        <v>0</v>
      </c>
      <c r="M1748" s="511">
        <f t="shared" si="523"/>
        <v>0</v>
      </c>
      <c r="N1748" s="511">
        <f t="shared" si="523"/>
        <v>0</v>
      </c>
      <c r="O1748" s="511">
        <f>SUM(O1737:O1747)</f>
        <v>4929452</v>
      </c>
      <c r="P1748" s="518">
        <f t="shared" si="522"/>
        <v>4929452</v>
      </c>
      <c r="Q1748" s="388"/>
      <c r="R1748" s="388"/>
      <c r="S1748" s="519"/>
      <c r="T1748" s="519"/>
      <c r="U1748" s="519"/>
    </row>
    <row r="1749" spans="1:21" ht="14.25" x14ac:dyDescent="0.2">
      <c r="B1749" s="586"/>
      <c r="C1749" s="41" t="s">
        <v>1592</v>
      </c>
      <c r="D1749" s="584"/>
      <c r="E1749" s="584"/>
      <c r="F1749" s="584"/>
      <c r="G1749" s="584"/>
      <c r="H1749" s="584"/>
      <c r="I1749" s="584"/>
      <c r="J1749" s="584"/>
      <c r="K1749" s="584"/>
      <c r="L1749" s="584"/>
      <c r="M1749" s="584"/>
      <c r="N1749" s="584"/>
      <c r="O1749" s="584"/>
      <c r="P1749" s="584"/>
      <c r="Q1749" s="388"/>
      <c r="R1749" s="388"/>
      <c r="S1749" s="519"/>
      <c r="T1749" s="519"/>
      <c r="U1749" s="519"/>
    </row>
    <row r="1750" spans="1:21" ht="14.25" x14ac:dyDescent="0.2">
      <c r="A1750" s="5">
        <v>15042100</v>
      </c>
      <c r="B1750" s="586">
        <v>100</v>
      </c>
      <c r="C1750" s="80">
        <v>50110</v>
      </c>
      <c r="D1750" s="585" t="s">
        <v>36</v>
      </c>
      <c r="E1750" s="378">
        <v>0</v>
      </c>
      <c r="F1750" s="378">
        <v>0</v>
      </c>
      <c r="G1750" s="378">
        <v>0</v>
      </c>
      <c r="H1750" s="378">
        <v>0</v>
      </c>
      <c r="I1750" s="584"/>
      <c r="J1750" s="584"/>
      <c r="K1750" s="584"/>
      <c r="L1750" s="584"/>
      <c r="M1750" s="584"/>
      <c r="N1750" s="584"/>
      <c r="O1750" s="378">
        <f>'102'!Z2314</f>
        <v>742206</v>
      </c>
      <c r="P1750" s="229">
        <f t="shared" si="522"/>
        <v>742206</v>
      </c>
      <c r="Q1750" s="388"/>
      <c r="R1750" s="388"/>
      <c r="S1750" s="519"/>
      <c r="T1750" s="519"/>
      <c r="U1750" s="519"/>
    </row>
    <row r="1751" spans="1:21" ht="14.25" x14ac:dyDescent="0.2">
      <c r="A1751" s="5">
        <v>15042100</v>
      </c>
      <c r="B1751" s="586">
        <v>101</v>
      </c>
      <c r="C1751" s="80">
        <v>50130</v>
      </c>
      <c r="D1751" s="585" t="s">
        <v>37</v>
      </c>
      <c r="E1751" s="378">
        <v>0</v>
      </c>
      <c r="F1751" s="378">
        <v>0</v>
      </c>
      <c r="G1751" s="378">
        <v>0</v>
      </c>
      <c r="H1751" s="378">
        <v>0</v>
      </c>
      <c r="I1751" s="584"/>
      <c r="J1751" s="584"/>
      <c r="K1751" s="584"/>
      <c r="L1751" s="584"/>
      <c r="M1751" s="584"/>
      <c r="N1751" s="584"/>
      <c r="O1751" s="378">
        <v>25000</v>
      </c>
      <c r="P1751" s="229">
        <f t="shared" si="522"/>
        <v>25000</v>
      </c>
      <c r="Q1751" s="388"/>
      <c r="R1751" s="388"/>
      <c r="S1751" s="519"/>
      <c r="T1751" s="519"/>
      <c r="U1751" s="519"/>
    </row>
    <row r="1752" spans="1:21" ht="14.25" x14ac:dyDescent="0.2">
      <c r="A1752" s="5">
        <v>15042100</v>
      </c>
      <c r="B1752" s="586">
        <v>100</v>
      </c>
      <c r="C1752" s="80">
        <v>50170</v>
      </c>
      <c r="D1752" s="585" t="s">
        <v>194</v>
      </c>
      <c r="E1752" s="378">
        <v>0</v>
      </c>
      <c r="F1752" s="378">
        <v>0</v>
      </c>
      <c r="G1752" s="378">
        <v>0</v>
      </c>
      <c r="H1752" s="378">
        <v>0</v>
      </c>
      <c r="I1752" s="584"/>
      <c r="J1752" s="584"/>
      <c r="K1752" s="584"/>
      <c r="L1752" s="584"/>
      <c r="M1752" s="584"/>
      <c r="N1752" s="584"/>
      <c r="O1752" s="378">
        <v>1000</v>
      </c>
      <c r="P1752" s="229">
        <f t="shared" si="522"/>
        <v>1000</v>
      </c>
      <c r="Q1752" s="388"/>
      <c r="R1752" s="388"/>
      <c r="S1752" s="519"/>
      <c r="T1752" s="519"/>
      <c r="U1752" s="519"/>
    </row>
    <row r="1753" spans="1:21" ht="14.25" x14ac:dyDescent="0.2">
      <c r="A1753" s="5">
        <v>15042100</v>
      </c>
      <c r="B1753" s="586">
        <v>500</v>
      </c>
      <c r="C1753" s="80">
        <v>55538</v>
      </c>
      <c r="D1753" s="585" t="s">
        <v>528</v>
      </c>
      <c r="E1753" s="378">
        <v>0</v>
      </c>
      <c r="F1753" s="378">
        <v>0</v>
      </c>
      <c r="G1753" s="378">
        <v>0</v>
      </c>
      <c r="H1753" s="378">
        <v>0</v>
      </c>
      <c r="I1753" s="584"/>
      <c r="J1753" s="584"/>
      <c r="K1753" s="584"/>
      <c r="L1753" s="584"/>
      <c r="M1753" s="584"/>
      <c r="N1753" s="584"/>
      <c r="O1753" s="378">
        <v>0</v>
      </c>
      <c r="P1753" s="229">
        <f t="shared" si="522"/>
        <v>0</v>
      </c>
      <c r="Q1753" s="388"/>
      <c r="R1753" s="388"/>
      <c r="S1753" s="519"/>
      <c r="T1753" s="519"/>
      <c r="U1753" s="519"/>
    </row>
    <row r="1754" spans="1:21" ht="14.25" x14ac:dyDescent="0.2">
      <c r="A1754" s="5">
        <v>15042100</v>
      </c>
      <c r="B1754" s="586">
        <v>500</v>
      </c>
      <c r="C1754" s="80">
        <v>55560</v>
      </c>
      <c r="D1754" s="585" t="s">
        <v>99</v>
      </c>
      <c r="E1754" s="378">
        <v>0</v>
      </c>
      <c r="F1754" s="378">
        <v>0</v>
      </c>
      <c r="G1754" s="378">
        <v>0</v>
      </c>
      <c r="H1754" s="378">
        <v>0</v>
      </c>
      <c r="I1754" s="584"/>
      <c r="J1754" s="584"/>
      <c r="K1754" s="584"/>
      <c r="L1754" s="584"/>
      <c r="M1754" s="584"/>
      <c r="N1754" s="584"/>
      <c r="O1754" s="378">
        <v>575000</v>
      </c>
      <c r="P1754" s="229">
        <f t="shared" si="522"/>
        <v>575000</v>
      </c>
      <c r="Q1754" s="388"/>
      <c r="R1754" s="388"/>
      <c r="S1754" s="519"/>
      <c r="T1754" s="519"/>
      <c r="U1754" s="519"/>
    </row>
    <row r="1755" spans="1:21" ht="14.25" x14ac:dyDescent="0.2">
      <c r="A1755" s="5">
        <v>15042100</v>
      </c>
      <c r="B1755" s="586">
        <v>600</v>
      </c>
      <c r="C1755" s="80">
        <v>56694</v>
      </c>
      <c r="D1755" s="585" t="s">
        <v>376</v>
      </c>
      <c r="E1755" s="378">
        <v>0</v>
      </c>
      <c r="F1755" s="378">
        <v>0</v>
      </c>
      <c r="G1755" s="378">
        <v>0</v>
      </c>
      <c r="H1755" s="378">
        <v>0</v>
      </c>
      <c r="I1755" s="584"/>
      <c r="J1755" s="584"/>
      <c r="K1755" s="584"/>
      <c r="L1755" s="584"/>
      <c r="M1755" s="584"/>
      <c r="N1755" s="584"/>
      <c r="O1755" s="378">
        <v>140000</v>
      </c>
      <c r="P1755" s="229">
        <f t="shared" si="522"/>
        <v>140000</v>
      </c>
      <c r="Q1755" s="388"/>
      <c r="R1755" s="388"/>
      <c r="S1755" s="519"/>
      <c r="T1755" s="519"/>
      <c r="U1755" s="519"/>
    </row>
    <row r="1756" spans="1:21" ht="14.25" x14ac:dyDescent="0.2">
      <c r="B1756" s="586"/>
      <c r="C1756" s="51"/>
      <c r="D1756" s="584"/>
      <c r="E1756" s="584"/>
      <c r="F1756" s="584"/>
      <c r="G1756" s="584"/>
      <c r="H1756" s="584"/>
      <c r="I1756" s="584"/>
      <c r="J1756" s="584"/>
      <c r="K1756" s="584"/>
      <c r="L1756" s="584"/>
      <c r="M1756" s="584"/>
      <c r="N1756" s="584"/>
      <c r="O1756" s="378"/>
      <c r="P1756" s="584"/>
      <c r="Q1756" s="388"/>
      <c r="R1756" s="388"/>
      <c r="S1756" s="519"/>
      <c r="T1756" s="519"/>
      <c r="U1756" s="519"/>
    </row>
    <row r="1757" spans="1:21" x14ac:dyDescent="0.2">
      <c r="B1757" s="586"/>
      <c r="C1757" s="51"/>
      <c r="D1757" s="95"/>
      <c r="E1757" s="511">
        <f t="shared" ref="E1757:N1757" si="524">SUM(E1750:E1756)</f>
        <v>0</v>
      </c>
      <c r="F1757" s="511">
        <f t="shared" si="524"/>
        <v>0</v>
      </c>
      <c r="G1757" s="511">
        <f t="shared" si="524"/>
        <v>0</v>
      </c>
      <c r="H1757" s="511">
        <f t="shared" si="524"/>
        <v>0</v>
      </c>
      <c r="I1757" s="511">
        <f t="shared" si="524"/>
        <v>0</v>
      </c>
      <c r="J1757" s="511">
        <f t="shared" si="524"/>
        <v>0</v>
      </c>
      <c r="K1757" s="511">
        <f t="shared" si="524"/>
        <v>0</v>
      </c>
      <c r="L1757" s="511">
        <f t="shared" si="524"/>
        <v>0</v>
      </c>
      <c r="M1757" s="511">
        <f t="shared" si="524"/>
        <v>0</v>
      </c>
      <c r="N1757" s="511">
        <f t="shared" si="524"/>
        <v>0</v>
      </c>
      <c r="O1757" s="511">
        <f>SUM(O1750:O1756)</f>
        <v>1483206</v>
      </c>
      <c r="P1757" s="511">
        <f t="shared" ref="P1757:U1757" si="525">SUM(P1750:P1756)</f>
        <v>1483206</v>
      </c>
      <c r="Q1757" s="511">
        <f t="shared" si="525"/>
        <v>0</v>
      </c>
      <c r="R1757" s="511">
        <f t="shared" si="525"/>
        <v>0</v>
      </c>
      <c r="S1757" s="511">
        <f t="shared" si="525"/>
        <v>0</v>
      </c>
      <c r="T1757" s="511">
        <f t="shared" si="525"/>
        <v>0</v>
      </c>
      <c r="U1757" s="511">
        <f t="shared" si="525"/>
        <v>0</v>
      </c>
    </row>
    <row r="1758" spans="1:21" ht="14.25" x14ac:dyDescent="0.2">
      <c r="B1758" s="586"/>
      <c r="C1758" s="41" t="s">
        <v>98</v>
      </c>
      <c r="D1758" s="584"/>
      <c r="E1758" s="584"/>
      <c r="F1758" s="584"/>
      <c r="G1758" s="584"/>
      <c r="H1758" s="584"/>
      <c r="I1758" s="584"/>
      <c r="J1758" s="584"/>
      <c r="K1758" s="584"/>
      <c r="L1758" s="584"/>
      <c r="M1758" s="584"/>
      <c r="N1758" s="584"/>
      <c r="O1758" s="584"/>
      <c r="P1758" s="584"/>
      <c r="Q1758" s="388"/>
      <c r="R1758" s="388"/>
      <c r="S1758" s="519"/>
      <c r="T1758" s="519"/>
      <c r="U1758" s="519"/>
    </row>
    <row r="1759" spans="1:21" ht="14.25" x14ac:dyDescent="0.2">
      <c r="A1759" s="5">
        <v>15041250</v>
      </c>
      <c r="B1759" s="586">
        <v>100</v>
      </c>
      <c r="C1759" s="80">
        <v>50110</v>
      </c>
      <c r="D1759" s="585" t="s">
        <v>36</v>
      </c>
      <c r="E1759" s="378">
        <v>0</v>
      </c>
      <c r="F1759" s="378">
        <v>0</v>
      </c>
      <c r="G1759" s="378">
        <v>0</v>
      </c>
      <c r="H1759" s="378">
        <v>0</v>
      </c>
      <c r="I1759" s="584"/>
      <c r="J1759" s="584"/>
      <c r="K1759" s="584"/>
      <c r="L1759" s="584"/>
      <c r="M1759" s="584"/>
      <c r="N1759" s="584"/>
      <c r="O1759" s="378">
        <f>'102'!Z2320</f>
        <v>317000</v>
      </c>
      <c r="P1759" s="229">
        <f>O1759-H1759</f>
        <v>317000</v>
      </c>
      <c r="Q1759" s="388"/>
      <c r="R1759" s="388"/>
      <c r="S1759" s="519"/>
      <c r="T1759" s="519"/>
      <c r="U1759" s="519"/>
    </row>
    <row r="1760" spans="1:21" ht="14.25" x14ac:dyDescent="0.2">
      <c r="B1760" s="586"/>
      <c r="C1760" s="51"/>
      <c r="D1760" s="600"/>
      <c r="E1760" s="603">
        <f t="shared" ref="E1760:N1760" si="526">SUM(E1759)</f>
        <v>0</v>
      </c>
      <c r="F1760" s="603">
        <f t="shared" si="526"/>
        <v>0</v>
      </c>
      <c r="G1760" s="603">
        <f t="shared" si="526"/>
        <v>0</v>
      </c>
      <c r="H1760" s="603">
        <f t="shared" si="526"/>
        <v>0</v>
      </c>
      <c r="I1760" s="603">
        <f t="shared" si="526"/>
        <v>0</v>
      </c>
      <c r="J1760" s="603">
        <f t="shared" si="526"/>
        <v>0</v>
      </c>
      <c r="K1760" s="603">
        <f t="shared" si="526"/>
        <v>0</v>
      </c>
      <c r="L1760" s="603">
        <f t="shared" si="526"/>
        <v>0</v>
      </c>
      <c r="M1760" s="603">
        <f t="shared" si="526"/>
        <v>0</v>
      </c>
      <c r="N1760" s="603">
        <f t="shared" si="526"/>
        <v>0</v>
      </c>
      <c r="O1760" s="603">
        <f>SUM(O1759)</f>
        <v>317000</v>
      </c>
      <c r="P1760" s="603">
        <f>SUM(P1759)</f>
        <v>317000</v>
      </c>
      <c r="Q1760" s="388"/>
      <c r="R1760" s="388"/>
      <c r="S1760" s="519"/>
      <c r="T1760" s="519"/>
      <c r="U1760" s="519"/>
    </row>
    <row r="1761" spans="1:21" ht="15.75" x14ac:dyDescent="0.25">
      <c r="B1761" s="586"/>
      <c r="C1761" s="613" t="s">
        <v>1563</v>
      </c>
      <c r="D1761" s="584"/>
      <c r="E1761" s="584"/>
      <c r="F1761" s="584"/>
      <c r="G1761" s="584"/>
      <c r="H1761" s="584"/>
      <c r="I1761" s="584"/>
      <c r="J1761" s="584"/>
      <c r="K1761" s="584"/>
      <c r="L1761" s="584"/>
      <c r="M1761" s="584"/>
      <c r="N1761" s="584"/>
      <c r="O1761" s="584"/>
      <c r="P1761" s="584"/>
      <c r="Q1761" s="388"/>
      <c r="R1761" s="388"/>
      <c r="S1761" s="519"/>
      <c r="T1761" s="519"/>
      <c r="U1761" s="519"/>
    </row>
    <row r="1762" spans="1:21" ht="14.25" x14ac:dyDescent="0.2">
      <c r="B1762" s="586"/>
      <c r="C1762" s="76" t="s">
        <v>570</v>
      </c>
      <c r="D1762" s="62"/>
      <c r="E1762" s="584"/>
      <c r="F1762" s="584"/>
      <c r="G1762" s="584"/>
      <c r="H1762" s="584"/>
      <c r="I1762" s="584"/>
      <c r="J1762" s="584"/>
      <c r="K1762" s="584"/>
      <c r="L1762" s="584"/>
      <c r="M1762" s="584"/>
      <c r="N1762" s="584"/>
      <c r="O1762" s="584"/>
      <c r="P1762" s="584"/>
      <c r="Q1762" s="388"/>
      <c r="R1762" s="388"/>
      <c r="S1762" s="519"/>
      <c r="T1762" s="519"/>
      <c r="U1762" s="519"/>
    </row>
    <row r="1763" spans="1:21" ht="14.25" x14ac:dyDescent="0.2">
      <c r="A1763" s="5">
        <v>15041190</v>
      </c>
      <c r="B1763" s="586">
        <v>100</v>
      </c>
      <c r="C1763" s="42">
        <v>50110</v>
      </c>
      <c r="D1763" s="43" t="s">
        <v>36</v>
      </c>
      <c r="E1763" s="378">
        <v>0</v>
      </c>
      <c r="F1763" s="378">
        <v>0</v>
      </c>
      <c r="G1763" s="378">
        <v>0</v>
      </c>
      <c r="H1763" s="378">
        <v>0</v>
      </c>
      <c r="I1763" s="584"/>
      <c r="J1763" s="584"/>
      <c r="K1763" s="584"/>
      <c r="L1763" s="584"/>
      <c r="M1763" s="584"/>
      <c r="N1763" s="584"/>
      <c r="O1763" s="229">
        <f>'102'!Z2337</f>
        <v>491085</v>
      </c>
      <c r="P1763" s="229">
        <f>O1763-H1763</f>
        <v>491085</v>
      </c>
      <c r="Q1763" s="388"/>
      <c r="R1763" s="388"/>
      <c r="S1763" s="519"/>
      <c r="T1763" s="519"/>
      <c r="U1763" s="519"/>
    </row>
    <row r="1764" spans="1:21" ht="14.25" x14ac:dyDescent="0.2">
      <c r="A1764" s="5">
        <v>15041190</v>
      </c>
      <c r="B1764" s="586">
        <v>101</v>
      </c>
      <c r="C1764" s="42">
        <v>50130</v>
      </c>
      <c r="D1764" s="43" t="s">
        <v>37</v>
      </c>
      <c r="E1764" s="378">
        <v>0</v>
      </c>
      <c r="F1764" s="378">
        <v>0</v>
      </c>
      <c r="G1764" s="378">
        <v>0</v>
      </c>
      <c r="H1764" s="378">
        <v>0</v>
      </c>
      <c r="I1764" s="584"/>
      <c r="J1764" s="584"/>
      <c r="K1764" s="584"/>
      <c r="L1764" s="584"/>
      <c r="M1764" s="584"/>
      <c r="N1764" s="584"/>
      <c r="O1764" s="229">
        <v>15000</v>
      </c>
      <c r="P1764" s="229">
        <f>O1764-H1764</f>
        <v>15000</v>
      </c>
      <c r="Q1764" s="388"/>
      <c r="R1764" s="388"/>
      <c r="S1764" s="519"/>
      <c r="T1764" s="519"/>
      <c r="U1764" s="519"/>
    </row>
    <row r="1765" spans="1:21" ht="14.25" x14ac:dyDescent="0.2">
      <c r="A1765" s="5">
        <v>15041190</v>
      </c>
      <c r="B1765" s="586">
        <v>600</v>
      </c>
      <c r="C1765" s="42">
        <v>56694</v>
      </c>
      <c r="D1765" s="43" t="s">
        <v>376</v>
      </c>
      <c r="E1765" s="378">
        <v>0</v>
      </c>
      <c r="F1765" s="378">
        <v>0</v>
      </c>
      <c r="G1765" s="378">
        <v>0</v>
      </c>
      <c r="H1765" s="378">
        <v>0</v>
      </c>
      <c r="I1765" s="584"/>
      <c r="J1765" s="584"/>
      <c r="K1765" s="584"/>
      <c r="L1765" s="584"/>
      <c r="M1765" s="584"/>
      <c r="N1765" s="584"/>
      <c r="O1765" s="229">
        <v>0</v>
      </c>
      <c r="P1765" s="229">
        <f>O1765-H1765</f>
        <v>0</v>
      </c>
      <c r="Q1765" s="388"/>
      <c r="R1765" s="388"/>
      <c r="S1765" s="519"/>
      <c r="T1765" s="519"/>
      <c r="U1765" s="519"/>
    </row>
    <row r="1766" spans="1:21" ht="14.25" x14ac:dyDescent="0.2">
      <c r="B1766" s="586"/>
      <c r="C1766" s="51"/>
      <c r="D1766" s="584"/>
      <c r="E1766" s="584"/>
      <c r="F1766" s="584"/>
      <c r="G1766" s="584"/>
      <c r="H1766" s="584"/>
      <c r="I1766" s="584"/>
      <c r="J1766" s="584"/>
      <c r="K1766" s="584"/>
      <c r="L1766" s="584"/>
      <c r="M1766" s="584"/>
      <c r="N1766" s="584"/>
      <c r="O1766" s="584"/>
      <c r="P1766" s="584"/>
      <c r="Q1766" s="388"/>
      <c r="R1766" s="388"/>
      <c r="S1766" s="519"/>
      <c r="T1766" s="519"/>
      <c r="U1766" s="519"/>
    </row>
    <row r="1767" spans="1:21" ht="14.25" x14ac:dyDescent="0.2">
      <c r="B1767" s="586"/>
      <c r="C1767" s="51"/>
      <c r="D1767" s="600"/>
      <c r="E1767" s="603">
        <f t="shared" ref="E1767:N1767" si="527">SUM(E1763:E1766)</f>
        <v>0</v>
      </c>
      <c r="F1767" s="603">
        <f t="shared" si="527"/>
        <v>0</v>
      </c>
      <c r="G1767" s="603">
        <f t="shared" si="527"/>
        <v>0</v>
      </c>
      <c r="H1767" s="603">
        <f t="shared" si="527"/>
        <v>0</v>
      </c>
      <c r="I1767" s="603">
        <f t="shared" si="527"/>
        <v>0</v>
      </c>
      <c r="J1767" s="603">
        <f t="shared" si="527"/>
        <v>0</v>
      </c>
      <c r="K1767" s="603">
        <f t="shared" si="527"/>
        <v>0</v>
      </c>
      <c r="L1767" s="603">
        <f t="shared" si="527"/>
        <v>0</v>
      </c>
      <c r="M1767" s="603">
        <f t="shared" si="527"/>
        <v>0</v>
      </c>
      <c r="N1767" s="603">
        <f t="shared" si="527"/>
        <v>0</v>
      </c>
      <c r="O1767" s="603">
        <f>SUM(O1763:O1766)</f>
        <v>506085</v>
      </c>
      <c r="P1767" s="603">
        <f>SUM(P1763:P1766)</f>
        <v>506085</v>
      </c>
      <c r="Q1767" s="388"/>
      <c r="R1767" s="388"/>
      <c r="S1767" s="519"/>
      <c r="T1767" s="519"/>
      <c r="U1767" s="519"/>
    </row>
    <row r="1768" spans="1:21" ht="14.25" x14ac:dyDescent="0.2">
      <c r="B1768" s="586"/>
      <c r="C1768" s="51"/>
      <c r="D1768" s="584"/>
      <c r="E1768" s="584"/>
      <c r="F1768" s="584"/>
      <c r="G1768" s="584"/>
      <c r="H1768" s="584"/>
      <c r="I1768" s="584"/>
      <c r="J1768" s="584"/>
      <c r="K1768" s="584"/>
      <c r="L1768" s="584"/>
      <c r="M1768" s="584"/>
      <c r="N1768" s="584"/>
      <c r="O1768" s="584"/>
      <c r="P1768" s="584"/>
      <c r="Q1768" s="388"/>
      <c r="R1768" s="388"/>
      <c r="S1768" s="519"/>
      <c r="T1768" s="519"/>
      <c r="U1768" s="519"/>
    </row>
    <row r="1769" spans="1:21" ht="14.25" x14ac:dyDescent="0.2">
      <c r="A1769" s="586"/>
      <c r="B1769" s="586"/>
      <c r="C1769" s="81" t="s">
        <v>359</v>
      </c>
      <c r="D1769" s="62"/>
      <c r="E1769" s="584"/>
      <c r="F1769" s="584"/>
      <c r="G1769" s="584"/>
      <c r="H1769" s="584"/>
      <c r="I1769" s="584"/>
      <c r="J1769" s="584"/>
      <c r="K1769" s="584"/>
      <c r="L1769" s="584"/>
      <c r="M1769" s="584"/>
      <c r="N1769" s="584"/>
      <c r="O1769" s="584"/>
      <c r="P1769" s="584"/>
      <c r="Q1769" s="388"/>
      <c r="R1769" s="388"/>
      <c r="S1769" s="519"/>
      <c r="T1769" s="519"/>
      <c r="U1769" s="519"/>
    </row>
    <row r="1770" spans="1:21" ht="14.25" x14ac:dyDescent="0.2">
      <c r="A1770" s="5">
        <v>15048070</v>
      </c>
      <c r="B1770" s="586">
        <v>100</v>
      </c>
      <c r="C1770" s="42">
        <v>50110</v>
      </c>
      <c r="D1770" s="43" t="s">
        <v>36</v>
      </c>
      <c r="E1770" s="378">
        <v>0</v>
      </c>
      <c r="F1770" s="378">
        <v>0</v>
      </c>
      <c r="G1770" s="378">
        <v>0</v>
      </c>
      <c r="H1770" s="378">
        <v>0</v>
      </c>
      <c r="I1770" s="584"/>
      <c r="J1770" s="584"/>
      <c r="K1770" s="584"/>
      <c r="L1770" s="584"/>
      <c r="M1770" s="584"/>
      <c r="N1770" s="584"/>
      <c r="O1770" s="229">
        <f>'102'!Z2355</f>
        <v>549508</v>
      </c>
      <c r="P1770" s="229">
        <f t="shared" ref="P1770:P1782" si="528">O1770-H1770</f>
        <v>549508</v>
      </c>
      <c r="Q1770" s="388"/>
      <c r="R1770" s="388"/>
      <c r="S1770" s="519"/>
      <c r="T1770" s="519"/>
      <c r="U1770" s="519"/>
    </row>
    <row r="1771" spans="1:21" ht="14.25" x14ac:dyDescent="0.2">
      <c r="A1771" s="5">
        <v>15048070</v>
      </c>
      <c r="B1771" s="586">
        <v>101</v>
      </c>
      <c r="C1771" s="42">
        <v>50130</v>
      </c>
      <c r="D1771" s="43" t="s">
        <v>37</v>
      </c>
      <c r="E1771" s="378">
        <v>0</v>
      </c>
      <c r="F1771" s="378">
        <v>0</v>
      </c>
      <c r="G1771" s="378">
        <v>0</v>
      </c>
      <c r="H1771" s="378">
        <v>0</v>
      </c>
      <c r="I1771" s="584"/>
      <c r="J1771" s="584"/>
      <c r="K1771" s="584"/>
      <c r="L1771" s="584"/>
      <c r="M1771" s="584"/>
      <c r="N1771" s="584"/>
      <c r="O1771" s="378">
        <v>90000</v>
      </c>
      <c r="P1771" s="229">
        <f t="shared" si="528"/>
        <v>90000</v>
      </c>
      <c r="Q1771" s="388"/>
      <c r="R1771" s="388"/>
      <c r="S1771" s="519"/>
      <c r="T1771" s="519"/>
      <c r="U1771" s="519"/>
    </row>
    <row r="1772" spans="1:21" ht="14.25" x14ac:dyDescent="0.2">
      <c r="A1772" s="5">
        <v>15048070</v>
      </c>
      <c r="B1772" s="586">
        <v>100</v>
      </c>
      <c r="C1772" s="42">
        <v>50132</v>
      </c>
      <c r="D1772" s="43" t="s">
        <v>426</v>
      </c>
      <c r="E1772" s="378">
        <v>0</v>
      </c>
      <c r="F1772" s="378">
        <v>0</v>
      </c>
      <c r="G1772" s="378">
        <v>0</v>
      </c>
      <c r="H1772" s="378">
        <v>0</v>
      </c>
      <c r="I1772" s="584"/>
      <c r="J1772" s="584"/>
      <c r="K1772" s="584"/>
      <c r="L1772" s="584"/>
      <c r="M1772" s="584"/>
      <c r="N1772" s="584"/>
      <c r="O1772" s="378">
        <v>4000</v>
      </c>
      <c r="P1772" s="229">
        <f t="shared" si="528"/>
        <v>4000</v>
      </c>
      <c r="Q1772" s="388"/>
      <c r="R1772" s="388"/>
      <c r="S1772" s="519"/>
      <c r="T1772" s="519"/>
      <c r="U1772" s="519"/>
    </row>
    <row r="1773" spans="1:21" ht="14.25" x14ac:dyDescent="0.2">
      <c r="A1773" s="5">
        <v>15048070</v>
      </c>
      <c r="B1773" s="586">
        <v>100</v>
      </c>
      <c r="C1773" s="42">
        <v>50170</v>
      </c>
      <c r="D1773" s="43" t="s">
        <v>194</v>
      </c>
      <c r="E1773" s="378">
        <v>0</v>
      </c>
      <c r="F1773" s="378">
        <v>0</v>
      </c>
      <c r="G1773" s="378">
        <v>0</v>
      </c>
      <c r="H1773" s="378">
        <v>0</v>
      </c>
      <c r="I1773" s="584"/>
      <c r="J1773" s="584"/>
      <c r="K1773" s="584"/>
      <c r="L1773" s="584"/>
      <c r="M1773" s="584"/>
      <c r="N1773" s="584"/>
      <c r="O1773" s="378">
        <v>2000</v>
      </c>
      <c r="P1773" s="229">
        <f t="shared" si="528"/>
        <v>2000</v>
      </c>
      <c r="Q1773" s="388"/>
      <c r="R1773" s="388"/>
      <c r="S1773" s="519"/>
      <c r="T1773" s="519"/>
      <c r="U1773" s="519"/>
    </row>
    <row r="1774" spans="1:21" ht="14.25" x14ac:dyDescent="0.2">
      <c r="A1774" s="5">
        <v>15048070</v>
      </c>
      <c r="B1774" s="154">
        <v>600</v>
      </c>
      <c r="C1774" s="42">
        <v>56694</v>
      </c>
      <c r="D1774" s="387" t="s">
        <v>376</v>
      </c>
      <c r="E1774" s="378">
        <v>0</v>
      </c>
      <c r="F1774" s="378">
        <v>0</v>
      </c>
      <c r="G1774" s="378">
        <v>0</v>
      </c>
      <c r="H1774" s="378">
        <v>0</v>
      </c>
      <c r="I1774" s="584"/>
      <c r="J1774" s="584"/>
      <c r="K1774" s="584"/>
      <c r="L1774" s="584"/>
      <c r="M1774" s="584"/>
      <c r="N1774" s="584"/>
      <c r="O1774" s="390">
        <v>30000</v>
      </c>
      <c r="P1774" s="229">
        <f t="shared" si="528"/>
        <v>30000</v>
      </c>
      <c r="Q1774" s="388"/>
      <c r="R1774" s="388"/>
      <c r="S1774" s="519"/>
      <c r="T1774" s="519"/>
      <c r="U1774" s="519"/>
    </row>
    <row r="1775" spans="1:21" ht="14.25" x14ac:dyDescent="0.2">
      <c r="B1775" s="586"/>
      <c r="C1775" s="51"/>
      <c r="D1775" s="600"/>
      <c r="E1775" s="603">
        <f t="shared" ref="E1775:N1775" si="529">SUM(E1770:E1774)</f>
        <v>0</v>
      </c>
      <c r="F1775" s="603">
        <f t="shared" si="529"/>
        <v>0</v>
      </c>
      <c r="G1775" s="603">
        <f t="shared" si="529"/>
        <v>0</v>
      </c>
      <c r="H1775" s="603">
        <f t="shared" si="529"/>
        <v>0</v>
      </c>
      <c r="I1775" s="603">
        <f t="shared" si="529"/>
        <v>0</v>
      </c>
      <c r="J1775" s="603">
        <f t="shared" si="529"/>
        <v>0</v>
      </c>
      <c r="K1775" s="603">
        <f t="shared" si="529"/>
        <v>0</v>
      </c>
      <c r="L1775" s="603">
        <f t="shared" si="529"/>
        <v>0</v>
      </c>
      <c r="M1775" s="603">
        <f t="shared" si="529"/>
        <v>0</v>
      </c>
      <c r="N1775" s="603">
        <f t="shared" si="529"/>
        <v>0</v>
      </c>
      <c r="O1775" s="603">
        <f>SUM(O1770:O1774)</f>
        <v>675508</v>
      </c>
      <c r="P1775" s="604">
        <f t="shared" si="528"/>
        <v>675508</v>
      </c>
      <c r="Q1775" s="388"/>
      <c r="R1775" s="388"/>
      <c r="S1775" s="519"/>
      <c r="T1775" s="519"/>
      <c r="U1775" s="519"/>
    </row>
    <row r="1776" spans="1:21" ht="14.25" x14ac:dyDescent="0.2">
      <c r="B1776" s="586"/>
      <c r="C1776" s="76" t="s">
        <v>22</v>
      </c>
      <c r="D1776" s="62"/>
      <c r="E1776" s="584"/>
      <c r="F1776" s="584"/>
      <c r="G1776" s="584"/>
      <c r="H1776" s="584"/>
      <c r="I1776" s="584"/>
      <c r="J1776" s="584"/>
      <c r="K1776" s="584"/>
      <c r="L1776" s="584"/>
      <c r="M1776" s="584"/>
      <c r="N1776" s="584"/>
      <c r="O1776" s="584"/>
      <c r="P1776" s="584"/>
      <c r="Q1776" s="388"/>
      <c r="R1776" s="388"/>
      <c r="S1776" s="519"/>
      <c r="T1776" s="519"/>
      <c r="U1776" s="519"/>
    </row>
    <row r="1777" spans="1:21" ht="14.25" x14ac:dyDescent="0.2">
      <c r="A1777" s="5">
        <v>15048100</v>
      </c>
      <c r="B1777" s="586">
        <v>100</v>
      </c>
      <c r="C1777" s="42">
        <v>50110</v>
      </c>
      <c r="D1777" s="43" t="s">
        <v>36</v>
      </c>
      <c r="E1777" s="378">
        <v>0</v>
      </c>
      <c r="F1777" s="378">
        <v>0</v>
      </c>
      <c r="G1777" s="378">
        <v>0</v>
      </c>
      <c r="H1777" s="378">
        <v>0</v>
      </c>
      <c r="I1777" s="584"/>
      <c r="J1777" s="584"/>
      <c r="K1777" s="584"/>
      <c r="L1777" s="584"/>
      <c r="M1777" s="584"/>
      <c r="N1777" s="584"/>
      <c r="O1777" s="229">
        <f>'102'!Z2405</f>
        <v>2419587</v>
      </c>
      <c r="P1777" s="229">
        <f t="shared" si="528"/>
        <v>2419587</v>
      </c>
      <c r="Q1777" s="388"/>
      <c r="R1777" s="388"/>
      <c r="S1777" s="519"/>
      <c r="T1777" s="519"/>
      <c r="U1777" s="519"/>
    </row>
    <row r="1778" spans="1:21" ht="14.25" x14ac:dyDescent="0.2">
      <c r="A1778" s="5">
        <v>15048100</v>
      </c>
      <c r="B1778" s="586">
        <v>101</v>
      </c>
      <c r="C1778" s="42">
        <v>50130</v>
      </c>
      <c r="D1778" s="43" t="s">
        <v>37</v>
      </c>
      <c r="E1778" s="378">
        <v>0</v>
      </c>
      <c r="F1778" s="378">
        <v>0</v>
      </c>
      <c r="G1778" s="378">
        <v>0</v>
      </c>
      <c r="H1778" s="378">
        <v>0</v>
      </c>
      <c r="I1778" s="584"/>
      <c r="J1778" s="584"/>
      <c r="K1778" s="584"/>
      <c r="L1778" s="584"/>
      <c r="M1778" s="584"/>
      <c r="N1778" s="584"/>
      <c r="O1778" s="378">
        <v>215000</v>
      </c>
      <c r="P1778" s="229">
        <f t="shared" si="528"/>
        <v>215000</v>
      </c>
      <c r="Q1778" s="388"/>
      <c r="R1778" s="388"/>
      <c r="S1778" s="519"/>
      <c r="T1778" s="519"/>
      <c r="U1778" s="519"/>
    </row>
    <row r="1779" spans="1:21" ht="14.25" x14ac:dyDescent="0.2">
      <c r="A1779" s="5">
        <v>15048100</v>
      </c>
      <c r="B1779" s="586">
        <v>101</v>
      </c>
      <c r="C1779" s="42">
        <v>50147</v>
      </c>
      <c r="D1779" s="43" t="s">
        <v>1313</v>
      </c>
      <c r="E1779" s="378">
        <v>0</v>
      </c>
      <c r="F1779" s="378">
        <v>0</v>
      </c>
      <c r="G1779" s="378">
        <v>0</v>
      </c>
      <c r="H1779" s="378">
        <v>0</v>
      </c>
      <c r="I1779" s="584"/>
      <c r="J1779" s="584"/>
      <c r="K1779" s="584"/>
      <c r="L1779" s="584"/>
      <c r="M1779" s="584"/>
      <c r="N1779" s="584"/>
      <c r="O1779" s="378">
        <v>5000</v>
      </c>
      <c r="P1779" s="229">
        <f t="shared" si="528"/>
        <v>5000</v>
      </c>
      <c r="Q1779" s="388"/>
      <c r="R1779" s="388"/>
      <c r="S1779" s="519"/>
      <c r="T1779" s="519"/>
      <c r="U1779" s="519"/>
    </row>
    <row r="1780" spans="1:21" ht="14.25" x14ac:dyDescent="0.2">
      <c r="A1780" s="5">
        <v>15048100</v>
      </c>
      <c r="B1780" s="586">
        <v>100</v>
      </c>
      <c r="C1780" s="42">
        <v>50170</v>
      </c>
      <c r="D1780" s="43" t="s">
        <v>194</v>
      </c>
      <c r="E1780" s="378">
        <v>0</v>
      </c>
      <c r="F1780" s="378">
        <v>0</v>
      </c>
      <c r="G1780" s="378">
        <v>0</v>
      </c>
      <c r="H1780" s="378">
        <v>0</v>
      </c>
      <c r="I1780" s="584"/>
      <c r="J1780" s="584"/>
      <c r="K1780" s="584"/>
      <c r="L1780" s="584"/>
      <c r="M1780" s="584"/>
      <c r="N1780" s="584"/>
      <c r="O1780" s="378">
        <v>1500</v>
      </c>
      <c r="P1780" s="229">
        <f t="shared" si="528"/>
        <v>1500</v>
      </c>
      <c r="Q1780" s="388"/>
      <c r="R1780" s="388"/>
      <c r="S1780" s="519"/>
      <c r="T1780" s="519"/>
      <c r="U1780" s="519"/>
    </row>
    <row r="1781" spans="1:21" ht="14.25" x14ac:dyDescent="0.2">
      <c r="A1781" s="5">
        <v>15048100</v>
      </c>
      <c r="B1781" s="154">
        <v>100</v>
      </c>
      <c r="C1781" s="42">
        <v>50132</v>
      </c>
      <c r="D1781" s="387" t="s">
        <v>426</v>
      </c>
      <c r="E1781" s="378">
        <v>0</v>
      </c>
      <c r="F1781" s="378">
        <v>0</v>
      </c>
      <c r="G1781" s="378">
        <v>0</v>
      </c>
      <c r="H1781" s="378">
        <v>0</v>
      </c>
      <c r="I1781" s="584"/>
      <c r="J1781" s="584"/>
      <c r="K1781" s="584"/>
      <c r="L1781" s="584"/>
      <c r="M1781" s="584"/>
      <c r="N1781" s="584"/>
      <c r="O1781" s="390">
        <v>12500</v>
      </c>
      <c r="P1781" s="229">
        <f t="shared" si="528"/>
        <v>12500</v>
      </c>
      <c r="Q1781" s="388"/>
      <c r="R1781" s="388"/>
      <c r="S1781" s="519"/>
      <c r="T1781" s="519"/>
      <c r="U1781" s="519"/>
    </row>
    <row r="1782" spans="1:21" ht="14.25" x14ac:dyDescent="0.2">
      <c r="B1782" s="586"/>
      <c r="C1782" s="51"/>
      <c r="D1782" s="600"/>
      <c r="E1782" s="603">
        <f t="shared" ref="E1782:N1782" si="530">SUM(E1777:E1781)</f>
        <v>0</v>
      </c>
      <c r="F1782" s="603">
        <f t="shared" si="530"/>
        <v>0</v>
      </c>
      <c r="G1782" s="603">
        <f t="shared" si="530"/>
        <v>0</v>
      </c>
      <c r="H1782" s="603">
        <f t="shared" si="530"/>
        <v>0</v>
      </c>
      <c r="I1782" s="603">
        <f t="shared" si="530"/>
        <v>0</v>
      </c>
      <c r="J1782" s="603">
        <f t="shared" si="530"/>
        <v>0</v>
      </c>
      <c r="K1782" s="603">
        <f t="shared" si="530"/>
        <v>0</v>
      </c>
      <c r="L1782" s="603">
        <f t="shared" si="530"/>
        <v>0</v>
      </c>
      <c r="M1782" s="603">
        <f t="shared" si="530"/>
        <v>0</v>
      </c>
      <c r="N1782" s="603">
        <f t="shared" si="530"/>
        <v>0</v>
      </c>
      <c r="O1782" s="603">
        <f>SUM(O1777:O1781)</f>
        <v>2653587</v>
      </c>
      <c r="P1782" s="604">
        <f t="shared" si="528"/>
        <v>2653587</v>
      </c>
      <c r="Q1782" s="388"/>
      <c r="R1782" s="388"/>
      <c r="S1782" s="519"/>
      <c r="T1782" s="519"/>
      <c r="U1782" s="519"/>
    </row>
    <row r="1783" spans="1:21" ht="14.25" x14ac:dyDescent="0.2">
      <c r="B1783" s="586"/>
      <c r="C1783" s="51"/>
      <c r="D1783" s="584"/>
      <c r="E1783" s="584"/>
      <c r="F1783" s="584"/>
      <c r="G1783" s="584"/>
      <c r="H1783" s="584"/>
      <c r="I1783" s="584"/>
      <c r="J1783" s="584"/>
      <c r="K1783" s="584"/>
      <c r="L1783" s="584"/>
      <c r="M1783" s="584"/>
      <c r="N1783" s="584"/>
      <c r="O1783" s="584"/>
      <c r="P1783" s="584"/>
      <c r="Q1783" s="388"/>
      <c r="R1783" s="388"/>
      <c r="S1783" s="519"/>
      <c r="T1783" s="519"/>
      <c r="U1783" s="519"/>
    </row>
    <row r="1784" spans="1:21" ht="14.25" x14ac:dyDescent="0.2">
      <c r="A1784" s="586"/>
      <c r="B1784" s="586"/>
      <c r="C1784" s="76" t="s">
        <v>252</v>
      </c>
      <c r="D1784" s="62"/>
      <c r="E1784" s="584"/>
      <c r="F1784" s="584"/>
      <c r="G1784" s="584"/>
      <c r="H1784" s="584"/>
      <c r="I1784" s="584"/>
      <c r="J1784" s="584"/>
      <c r="K1784" s="584"/>
      <c r="L1784" s="584"/>
      <c r="M1784" s="584"/>
      <c r="N1784" s="584"/>
      <c r="O1784" s="584"/>
      <c r="P1784" s="584"/>
      <c r="Q1784" s="388"/>
      <c r="R1784" s="388"/>
      <c r="S1784" s="519"/>
      <c r="T1784" s="519"/>
      <c r="U1784" s="519"/>
    </row>
    <row r="1785" spans="1:21" ht="14.25" x14ac:dyDescent="0.2">
      <c r="A1785" s="5">
        <v>15048060</v>
      </c>
      <c r="B1785" s="586">
        <v>101</v>
      </c>
      <c r="C1785" s="42">
        <v>50130</v>
      </c>
      <c r="D1785" s="43" t="s">
        <v>37</v>
      </c>
      <c r="E1785" s="378">
        <v>0</v>
      </c>
      <c r="F1785" s="378">
        <v>0</v>
      </c>
      <c r="G1785" s="378">
        <v>0</v>
      </c>
      <c r="H1785" s="378">
        <v>0</v>
      </c>
      <c r="I1785" s="584"/>
      <c r="J1785" s="584"/>
      <c r="K1785" s="584"/>
      <c r="L1785" s="584"/>
      <c r="M1785" s="584"/>
      <c r="N1785" s="584"/>
      <c r="O1785" s="378">
        <v>200000</v>
      </c>
      <c r="P1785" s="229">
        <f t="shared" ref="P1785:P1796" si="531">O1785-H1785</f>
        <v>200000</v>
      </c>
      <c r="Q1785" s="388"/>
      <c r="R1785" s="388"/>
      <c r="S1785" s="519"/>
      <c r="T1785" s="519"/>
      <c r="U1785" s="519"/>
    </row>
    <row r="1786" spans="1:21" ht="14.25" x14ac:dyDescent="0.2">
      <c r="A1786" s="5">
        <v>15048060</v>
      </c>
      <c r="B1786" s="586">
        <v>100</v>
      </c>
      <c r="C1786" s="42">
        <v>50132</v>
      </c>
      <c r="D1786" s="43" t="s">
        <v>426</v>
      </c>
      <c r="E1786" s="378">
        <v>0</v>
      </c>
      <c r="F1786" s="378">
        <v>0</v>
      </c>
      <c r="G1786" s="378">
        <v>0</v>
      </c>
      <c r="H1786" s="378">
        <v>0</v>
      </c>
      <c r="I1786" s="584"/>
      <c r="J1786" s="584"/>
      <c r="K1786" s="584"/>
      <c r="L1786" s="584"/>
      <c r="M1786" s="584"/>
      <c r="N1786" s="584"/>
      <c r="O1786" s="378">
        <v>0</v>
      </c>
      <c r="P1786" s="229">
        <f t="shared" si="531"/>
        <v>0</v>
      </c>
      <c r="Q1786" s="388"/>
      <c r="R1786" s="388"/>
      <c r="S1786" s="519"/>
      <c r="T1786" s="519"/>
      <c r="U1786" s="519"/>
    </row>
    <row r="1787" spans="1:21" ht="14.25" x14ac:dyDescent="0.2">
      <c r="A1787" s="5">
        <v>15048060</v>
      </c>
      <c r="B1787" s="154">
        <v>600</v>
      </c>
      <c r="C1787" s="42">
        <v>56694</v>
      </c>
      <c r="D1787" s="387" t="s">
        <v>376</v>
      </c>
      <c r="E1787" s="378">
        <v>0</v>
      </c>
      <c r="F1787" s="378">
        <v>0</v>
      </c>
      <c r="G1787" s="378">
        <v>0</v>
      </c>
      <c r="H1787" s="378">
        <v>0</v>
      </c>
      <c r="I1787" s="584"/>
      <c r="J1787" s="584"/>
      <c r="K1787" s="584"/>
      <c r="L1787" s="584"/>
      <c r="M1787" s="584"/>
      <c r="N1787" s="584"/>
      <c r="O1787" s="390">
        <v>400000</v>
      </c>
      <c r="P1787" s="229">
        <f t="shared" si="531"/>
        <v>400000</v>
      </c>
      <c r="Q1787" s="388"/>
      <c r="R1787" s="388"/>
      <c r="S1787" s="519"/>
      <c r="T1787" s="519"/>
      <c r="U1787" s="519"/>
    </row>
    <row r="1788" spans="1:21" ht="14.25" x14ac:dyDescent="0.2">
      <c r="B1788" s="586"/>
      <c r="C1788" s="51"/>
      <c r="D1788" s="600"/>
      <c r="E1788" s="511">
        <f t="shared" ref="E1788:O1788" si="532">SUM(E1785:E1787)</f>
        <v>0</v>
      </c>
      <c r="F1788" s="511">
        <f t="shared" si="532"/>
        <v>0</v>
      </c>
      <c r="G1788" s="511">
        <f t="shared" si="532"/>
        <v>0</v>
      </c>
      <c r="H1788" s="511">
        <f t="shared" si="532"/>
        <v>0</v>
      </c>
      <c r="I1788" s="511">
        <f t="shared" si="532"/>
        <v>0</v>
      </c>
      <c r="J1788" s="511">
        <f t="shared" si="532"/>
        <v>0</v>
      </c>
      <c r="K1788" s="511">
        <f t="shared" si="532"/>
        <v>0</v>
      </c>
      <c r="L1788" s="511">
        <f t="shared" si="532"/>
        <v>0</v>
      </c>
      <c r="M1788" s="511">
        <f t="shared" si="532"/>
        <v>0</v>
      </c>
      <c r="N1788" s="511">
        <f t="shared" si="532"/>
        <v>0</v>
      </c>
      <c r="O1788" s="511">
        <f t="shared" si="532"/>
        <v>600000</v>
      </c>
      <c r="P1788" s="518">
        <f t="shared" si="531"/>
        <v>600000</v>
      </c>
      <c r="Q1788" s="388"/>
      <c r="R1788" s="388"/>
      <c r="S1788" s="519"/>
      <c r="T1788" s="519"/>
      <c r="U1788" s="519"/>
    </row>
    <row r="1789" spans="1:21" ht="15.75" x14ac:dyDescent="0.25">
      <c r="B1789" s="612"/>
      <c r="C1789" s="613" t="s">
        <v>1563</v>
      </c>
      <c r="D1789" s="611"/>
      <c r="E1789" s="390"/>
      <c r="F1789" s="390"/>
      <c r="G1789" s="390"/>
      <c r="H1789" s="390"/>
      <c r="I1789" s="390"/>
      <c r="J1789" s="390"/>
      <c r="K1789" s="390"/>
      <c r="L1789" s="390"/>
      <c r="M1789" s="390"/>
      <c r="N1789" s="390"/>
      <c r="O1789" s="390"/>
      <c r="P1789" s="389"/>
      <c r="Q1789" s="388"/>
      <c r="R1789" s="388"/>
      <c r="S1789" s="519"/>
      <c r="T1789" s="519"/>
      <c r="U1789" s="519"/>
    </row>
    <row r="1790" spans="1:21" ht="14.25" x14ac:dyDescent="0.2">
      <c r="B1790" s="586"/>
      <c r="C1790" s="76" t="s">
        <v>281</v>
      </c>
      <c r="D1790" s="62"/>
      <c r="E1790" s="584"/>
      <c r="F1790" s="584"/>
      <c r="G1790" s="584"/>
      <c r="H1790" s="584"/>
      <c r="I1790" s="584"/>
      <c r="J1790" s="584"/>
      <c r="K1790" s="584"/>
      <c r="L1790" s="584"/>
      <c r="M1790" s="584"/>
      <c r="N1790" s="584"/>
      <c r="O1790" s="584"/>
      <c r="P1790" s="584"/>
      <c r="Q1790" s="388"/>
      <c r="R1790" s="388"/>
      <c r="S1790" s="519"/>
      <c r="T1790" s="519"/>
      <c r="U1790" s="519"/>
    </row>
    <row r="1791" spans="1:21" ht="14.25" x14ac:dyDescent="0.2">
      <c r="A1791" s="5">
        <v>15048080</v>
      </c>
      <c r="B1791" s="586">
        <v>200</v>
      </c>
      <c r="C1791" s="42">
        <v>52210</v>
      </c>
      <c r="D1791" s="83" t="s">
        <v>584</v>
      </c>
      <c r="E1791" s="378">
        <v>0</v>
      </c>
      <c r="F1791" s="378">
        <v>0</v>
      </c>
      <c r="G1791" s="378">
        <v>0</v>
      </c>
      <c r="H1791" s="378">
        <v>0</v>
      </c>
      <c r="I1791" s="584"/>
      <c r="J1791" s="584"/>
      <c r="K1791" s="584"/>
      <c r="L1791" s="584"/>
      <c r="M1791" s="584"/>
      <c r="N1791" s="584"/>
      <c r="O1791" s="378">
        <v>0</v>
      </c>
      <c r="P1791" s="229">
        <f t="shared" si="531"/>
        <v>0</v>
      </c>
      <c r="Q1791" s="388"/>
      <c r="R1791" s="388"/>
      <c r="S1791" s="519"/>
      <c r="T1791" s="519"/>
      <c r="U1791" s="519"/>
    </row>
    <row r="1792" spans="1:21" ht="14.25" x14ac:dyDescent="0.2">
      <c r="A1792" s="5">
        <v>15048080</v>
      </c>
      <c r="B1792" s="586">
        <v>200</v>
      </c>
      <c r="C1792" s="42">
        <v>52220</v>
      </c>
      <c r="D1792" s="43" t="s">
        <v>585</v>
      </c>
      <c r="E1792" s="378">
        <v>0</v>
      </c>
      <c r="F1792" s="378">
        <v>0</v>
      </c>
      <c r="G1792" s="378">
        <v>0</v>
      </c>
      <c r="H1792" s="378">
        <v>0</v>
      </c>
      <c r="I1792" s="584"/>
      <c r="J1792" s="584"/>
      <c r="K1792" s="584"/>
      <c r="L1792" s="584"/>
      <c r="M1792" s="584"/>
      <c r="N1792" s="584"/>
      <c r="O1792" s="378">
        <v>0</v>
      </c>
      <c r="P1792" s="229">
        <f t="shared" si="531"/>
        <v>0</v>
      </c>
      <c r="Q1792" s="388"/>
      <c r="R1792" s="388"/>
      <c r="S1792" s="519"/>
      <c r="T1792" s="519"/>
      <c r="U1792" s="519"/>
    </row>
    <row r="1793" spans="1:21" ht="14.25" x14ac:dyDescent="0.2">
      <c r="A1793" s="5">
        <v>15048080</v>
      </c>
      <c r="B1793" s="586">
        <v>200</v>
      </c>
      <c r="C1793" s="42">
        <v>52235</v>
      </c>
      <c r="D1793" s="43" t="s">
        <v>380</v>
      </c>
      <c r="E1793" s="378">
        <v>0</v>
      </c>
      <c r="F1793" s="378">
        <v>0</v>
      </c>
      <c r="G1793" s="378">
        <v>0</v>
      </c>
      <c r="H1793" s="378">
        <v>0</v>
      </c>
      <c r="I1793" s="584"/>
      <c r="J1793" s="584"/>
      <c r="K1793" s="584"/>
      <c r="L1793" s="584"/>
      <c r="M1793" s="584"/>
      <c r="N1793" s="584"/>
      <c r="O1793" s="378">
        <v>0</v>
      </c>
      <c r="P1793" s="229">
        <f t="shared" si="531"/>
        <v>0</v>
      </c>
      <c r="Q1793" s="388"/>
      <c r="R1793" s="388"/>
      <c r="S1793" s="519"/>
      <c r="T1793" s="519"/>
      <c r="U1793" s="519"/>
    </row>
    <row r="1794" spans="1:21" ht="14.25" x14ac:dyDescent="0.2">
      <c r="A1794" s="5">
        <v>15048080</v>
      </c>
      <c r="B1794" s="586">
        <v>500</v>
      </c>
      <c r="C1794" s="42">
        <v>55570</v>
      </c>
      <c r="D1794" s="43" t="s">
        <v>223</v>
      </c>
      <c r="E1794" s="378">
        <v>0</v>
      </c>
      <c r="F1794" s="378">
        <v>0</v>
      </c>
      <c r="G1794" s="378">
        <v>0</v>
      </c>
      <c r="H1794" s="378">
        <v>0</v>
      </c>
      <c r="I1794" s="584"/>
      <c r="J1794" s="584"/>
      <c r="K1794" s="584"/>
      <c r="L1794" s="584"/>
      <c r="M1794" s="584"/>
      <c r="N1794" s="584"/>
      <c r="O1794" s="378">
        <v>39000</v>
      </c>
      <c r="P1794" s="229">
        <f t="shared" si="531"/>
        <v>39000</v>
      </c>
      <c r="Q1794" s="388"/>
      <c r="R1794" s="388"/>
      <c r="S1794" s="519"/>
      <c r="T1794" s="519"/>
      <c r="U1794" s="519"/>
    </row>
    <row r="1795" spans="1:21" ht="14.25" x14ac:dyDescent="0.2">
      <c r="A1795" s="5">
        <v>15048080</v>
      </c>
      <c r="B1795" s="154">
        <v>600</v>
      </c>
      <c r="C1795" s="42">
        <v>56694</v>
      </c>
      <c r="D1795" s="387" t="s">
        <v>376</v>
      </c>
      <c r="E1795" s="378">
        <v>0</v>
      </c>
      <c r="F1795" s="378">
        <v>0</v>
      </c>
      <c r="G1795" s="378">
        <v>0</v>
      </c>
      <c r="H1795" s="378">
        <v>0</v>
      </c>
      <c r="I1795" s="584"/>
      <c r="J1795" s="584"/>
      <c r="K1795" s="584"/>
      <c r="L1795" s="584"/>
      <c r="M1795" s="584"/>
      <c r="N1795" s="584"/>
      <c r="O1795" s="390">
        <v>64000</v>
      </c>
      <c r="P1795" s="229">
        <f t="shared" si="531"/>
        <v>64000</v>
      </c>
      <c r="Q1795" s="388"/>
      <c r="R1795" s="388"/>
      <c r="S1795" s="519"/>
      <c r="T1795" s="519"/>
      <c r="U1795" s="519"/>
    </row>
    <row r="1796" spans="1:21" ht="14.25" x14ac:dyDescent="0.2">
      <c r="B1796" s="586"/>
      <c r="C1796" s="51"/>
      <c r="D1796" s="600"/>
      <c r="E1796" s="511">
        <f t="shared" ref="E1796:N1796" si="533">SUM(E1791:E1795)</f>
        <v>0</v>
      </c>
      <c r="F1796" s="511">
        <f t="shared" si="533"/>
        <v>0</v>
      </c>
      <c r="G1796" s="511">
        <f t="shared" si="533"/>
        <v>0</v>
      </c>
      <c r="H1796" s="511">
        <f t="shared" si="533"/>
        <v>0</v>
      </c>
      <c r="I1796" s="511">
        <f t="shared" si="533"/>
        <v>0</v>
      </c>
      <c r="J1796" s="511">
        <f t="shared" si="533"/>
        <v>0</v>
      </c>
      <c r="K1796" s="511">
        <f t="shared" si="533"/>
        <v>0</v>
      </c>
      <c r="L1796" s="511">
        <f t="shared" si="533"/>
        <v>0</v>
      </c>
      <c r="M1796" s="511">
        <f t="shared" si="533"/>
        <v>0</v>
      </c>
      <c r="N1796" s="511">
        <f t="shared" si="533"/>
        <v>0</v>
      </c>
      <c r="O1796" s="511">
        <f>SUM(O1791:O1795)</f>
        <v>103000</v>
      </c>
      <c r="P1796" s="518">
        <f t="shared" si="531"/>
        <v>103000</v>
      </c>
      <c r="Q1796" s="388"/>
      <c r="R1796" s="388"/>
      <c r="S1796" s="519"/>
      <c r="T1796" s="519"/>
      <c r="U1796" s="519"/>
    </row>
    <row r="1797" spans="1:21" ht="14.25" x14ac:dyDescent="0.2">
      <c r="B1797" s="586"/>
      <c r="C1797" s="76" t="s">
        <v>64</v>
      </c>
      <c r="D1797" s="62"/>
      <c r="E1797" s="584"/>
      <c r="F1797" s="584"/>
      <c r="G1797" s="584"/>
      <c r="H1797" s="584"/>
      <c r="I1797" s="584"/>
      <c r="J1797" s="584"/>
      <c r="K1797" s="584"/>
      <c r="L1797" s="584"/>
      <c r="M1797" s="584"/>
      <c r="N1797" s="584"/>
      <c r="O1797" s="584"/>
      <c r="P1797" s="584"/>
      <c r="Q1797" s="388"/>
      <c r="R1797" s="388"/>
      <c r="S1797" s="519"/>
      <c r="T1797" s="519"/>
      <c r="U1797" s="519"/>
    </row>
    <row r="1798" spans="1:21" ht="14.25" x14ac:dyDescent="0.2">
      <c r="A1798" s="5">
        <v>15048110</v>
      </c>
      <c r="B1798" s="154">
        <v>600</v>
      </c>
      <c r="C1798" s="42">
        <v>56694</v>
      </c>
      <c r="D1798" s="387" t="s">
        <v>376</v>
      </c>
      <c r="E1798" s="378">
        <v>0</v>
      </c>
      <c r="F1798" s="378">
        <v>0</v>
      </c>
      <c r="G1798" s="378">
        <v>0</v>
      </c>
      <c r="H1798" s="378">
        <v>0</v>
      </c>
      <c r="I1798" s="584"/>
      <c r="J1798" s="584"/>
      <c r="K1798" s="584"/>
      <c r="L1798" s="584"/>
      <c r="M1798" s="584"/>
      <c r="N1798" s="584"/>
      <c r="O1798" s="605">
        <v>517500</v>
      </c>
      <c r="P1798" s="548">
        <f>O1798-H1798</f>
        <v>517500</v>
      </c>
      <c r="Q1798" s="388"/>
      <c r="R1798" s="388"/>
      <c r="S1798" s="519"/>
      <c r="T1798" s="519"/>
      <c r="U1798" s="519"/>
    </row>
    <row r="1799" spans="1:21" ht="14.25" x14ac:dyDescent="0.2">
      <c r="B1799" s="586"/>
      <c r="C1799" s="42"/>
      <c r="D1799" s="95"/>
      <c r="E1799" s="603">
        <f t="shared" ref="E1799:N1799" si="534">SUM(E1798)</f>
        <v>0</v>
      </c>
      <c r="F1799" s="603">
        <f t="shared" si="534"/>
        <v>0</v>
      </c>
      <c r="G1799" s="603">
        <f t="shared" si="534"/>
        <v>0</v>
      </c>
      <c r="H1799" s="603">
        <f t="shared" si="534"/>
        <v>0</v>
      </c>
      <c r="I1799" s="603">
        <f t="shared" si="534"/>
        <v>0</v>
      </c>
      <c r="J1799" s="603">
        <f t="shared" si="534"/>
        <v>0</v>
      </c>
      <c r="K1799" s="603">
        <f t="shared" si="534"/>
        <v>0</v>
      </c>
      <c r="L1799" s="603">
        <f t="shared" si="534"/>
        <v>0</v>
      </c>
      <c r="M1799" s="603">
        <f t="shared" si="534"/>
        <v>0</v>
      </c>
      <c r="N1799" s="603">
        <f t="shared" si="534"/>
        <v>0</v>
      </c>
      <c r="O1799" s="603">
        <f>SUM(O1798)</f>
        <v>517500</v>
      </c>
      <c r="P1799" s="604">
        <f>O1799-H1799</f>
        <v>517500</v>
      </c>
      <c r="Q1799" s="388"/>
      <c r="R1799" s="388"/>
      <c r="S1799" s="519"/>
      <c r="T1799" s="519"/>
      <c r="U1799" s="519"/>
    </row>
    <row r="1800" spans="1:21" ht="14.25" x14ac:dyDescent="0.2">
      <c r="B1800" s="586"/>
      <c r="C1800" s="42"/>
      <c r="D1800" s="43"/>
      <c r="E1800" s="584"/>
      <c r="F1800" s="584"/>
      <c r="G1800" s="584"/>
      <c r="H1800" s="584"/>
      <c r="I1800" s="584"/>
      <c r="J1800" s="584"/>
      <c r="K1800" s="584"/>
      <c r="L1800" s="584"/>
      <c r="M1800" s="584"/>
      <c r="N1800" s="584"/>
      <c r="O1800" s="533"/>
      <c r="P1800" s="533"/>
      <c r="Q1800" s="388"/>
      <c r="R1800" s="388"/>
      <c r="S1800" s="519"/>
      <c r="T1800" s="519"/>
      <c r="U1800" s="519"/>
    </row>
    <row r="1801" spans="1:21" ht="14.25" x14ac:dyDescent="0.2">
      <c r="B1801" s="586"/>
      <c r="C1801" s="76" t="s">
        <v>609</v>
      </c>
      <c r="D1801" s="87"/>
      <c r="E1801" s="584"/>
      <c r="F1801" s="584"/>
      <c r="G1801" s="584"/>
      <c r="H1801" s="584"/>
      <c r="I1801" s="584"/>
      <c r="J1801" s="584"/>
      <c r="K1801" s="584"/>
      <c r="L1801" s="584"/>
      <c r="M1801" s="584"/>
      <c r="N1801" s="584"/>
      <c r="O1801" s="533"/>
      <c r="P1801" s="533"/>
      <c r="Q1801" s="388"/>
      <c r="R1801" s="388"/>
      <c r="S1801" s="519"/>
      <c r="T1801" s="519"/>
      <c r="U1801" s="519"/>
    </row>
    <row r="1802" spans="1:21" ht="14.25" x14ac:dyDescent="0.2">
      <c r="A1802" s="5">
        <v>15018120</v>
      </c>
      <c r="B1802" s="154">
        <v>600</v>
      </c>
      <c r="C1802" s="42">
        <v>56694</v>
      </c>
      <c r="D1802" s="387" t="s">
        <v>376</v>
      </c>
      <c r="E1802" s="378">
        <v>0</v>
      </c>
      <c r="F1802" s="378">
        <v>0</v>
      </c>
      <c r="G1802" s="378">
        <v>0</v>
      </c>
      <c r="H1802" s="378">
        <v>0</v>
      </c>
      <c r="I1802" s="584"/>
      <c r="J1802" s="584"/>
      <c r="K1802" s="584"/>
      <c r="L1802" s="584"/>
      <c r="M1802" s="584"/>
      <c r="N1802" s="584"/>
      <c r="O1802" s="605">
        <v>3000000</v>
      </c>
      <c r="P1802" s="548">
        <f>O1802-H1802</f>
        <v>3000000</v>
      </c>
      <c r="Q1802" s="388"/>
      <c r="R1802" s="388"/>
      <c r="S1802" s="519"/>
      <c r="T1802" s="519"/>
      <c r="U1802" s="519"/>
    </row>
    <row r="1803" spans="1:21" ht="14.25" x14ac:dyDescent="0.2">
      <c r="B1803" s="586"/>
      <c r="C1803" s="51"/>
      <c r="D1803" s="600"/>
      <c r="E1803" s="603">
        <f t="shared" ref="E1803:N1803" si="535">SUM(E1802)</f>
        <v>0</v>
      </c>
      <c r="F1803" s="603">
        <f t="shared" si="535"/>
        <v>0</v>
      </c>
      <c r="G1803" s="603">
        <f t="shared" si="535"/>
        <v>0</v>
      </c>
      <c r="H1803" s="603">
        <f t="shared" si="535"/>
        <v>0</v>
      </c>
      <c r="I1803" s="603">
        <f t="shared" si="535"/>
        <v>0</v>
      </c>
      <c r="J1803" s="603">
        <f t="shared" si="535"/>
        <v>0</v>
      </c>
      <c r="K1803" s="603">
        <f t="shared" si="535"/>
        <v>0</v>
      </c>
      <c r="L1803" s="603">
        <f t="shared" si="535"/>
        <v>0</v>
      </c>
      <c r="M1803" s="603">
        <f t="shared" si="535"/>
        <v>0</v>
      </c>
      <c r="N1803" s="603">
        <f t="shared" si="535"/>
        <v>0</v>
      </c>
      <c r="O1803" s="603">
        <f>SUM(O1802)</f>
        <v>3000000</v>
      </c>
      <c r="P1803" s="604">
        <f>O1803-H1803</f>
        <v>3000000</v>
      </c>
      <c r="Q1803" s="388"/>
      <c r="R1803" s="388"/>
      <c r="S1803" s="519"/>
      <c r="T1803" s="519"/>
      <c r="U1803" s="519"/>
    </row>
    <row r="1804" spans="1:21" ht="14.25" x14ac:dyDescent="0.2">
      <c r="B1804" s="586"/>
      <c r="C1804" s="51"/>
      <c r="D1804" s="584"/>
      <c r="E1804" s="584"/>
      <c r="F1804" s="584"/>
      <c r="G1804" s="584"/>
      <c r="H1804" s="584"/>
      <c r="I1804" s="584"/>
      <c r="J1804" s="584"/>
      <c r="K1804" s="584"/>
      <c r="L1804" s="584"/>
      <c r="M1804" s="584"/>
      <c r="N1804" s="584"/>
      <c r="O1804" s="584"/>
      <c r="P1804" s="584"/>
      <c r="Q1804" s="388"/>
      <c r="R1804" s="388"/>
      <c r="S1804" s="519"/>
      <c r="T1804" s="519"/>
      <c r="U1804" s="519"/>
    </row>
    <row r="1805" spans="1:21" ht="14.25" x14ac:dyDescent="0.2">
      <c r="B1805" s="586"/>
      <c r="C1805" s="51"/>
      <c r="D1805" s="584"/>
      <c r="E1805" s="584"/>
      <c r="F1805" s="584"/>
      <c r="G1805" s="584"/>
      <c r="H1805" s="584"/>
      <c r="I1805" s="584"/>
      <c r="J1805" s="584"/>
      <c r="K1805" s="584"/>
      <c r="L1805" s="584"/>
      <c r="M1805" s="584"/>
      <c r="N1805" s="584"/>
      <c r="O1805" s="584"/>
      <c r="P1805" s="584"/>
      <c r="Q1805" s="388"/>
      <c r="R1805" s="388"/>
      <c r="S1805" s="519"/>
      <c r="T1805" s="519"/>
      <c r="U1805" s="519"/>
    </row>
    <row r="1806" spans="1:21" ht="14.25" x14ac:dyDescent="0.2">
      <c r="B1806" s="586"/>
      <c r="C1806" s="41" t="s">
        <v>315</v>
      </c>
      <c r="E1806" s="584"/>
      <c r="F1806" s="584"/>
      <c r="G1806" s="584"/>
      <c r="H1806" s="584"/>
      <c r="I1806" s="584"/>
      <c r="J1806" s="584"/>
      <c r="K1806" s="584"/>
      <c r="L1806" s="584"/>
      <c r="M1806" s="584"/>
      <c r="N1806" s="584"/>
      <c r="O1806" s="584"/>
      <c r="P1806" s="584"/>
      <c r="Q1806" s="388"/>
      <c r="R1806" s="388"/>
      <c r="S1806" s="519"/>
      <c r="T1806" s="519"/>
      <c r="U1806" s="519"/>
    </row>
    <row r="1807" spans="1:21" ht="14.25" x14ac:dyDescent="0.2">
      <c r="B1807" s="586"/>
      <c r="C1807" s="50" t="s">
        <v>316</v>
      </c>
      <c r="E1807" s="584"/>
      <c r="F1807" s="584"/>
      <c r="G1807" s="584"/>
      <c r="H1807" s="584"/>
      <c r="I1807" s="584"/>
      <c r="J1807" s="584"/>
      <c r="K1807" s="584"/>
      <c r="L1807" s="584"/>
      <c r="M1807" s="584"/>
      <c r="N1807" s="584"/>
      <c r="O1807" s="584"/>
      <c r="P1807" s="584"/>
      <c r="Q1807" s="388"/>
      <c r="R1807" s="388"/>
      <c r="S1807" s="519"/>
      <c r="T1807" s="519"/>
      <c r="U1807" s="519"/>
    </row>
    <row r="1808" spans="1:21" ht="14.25" x14ac:dyDescent="0.2">
      <c r="B1808" s="586">
        <v>100</v>
      </c>
      <c r="C1808" s="51" t="s">
        <v>317</v>
      </c>
      <c r="D1808" s="52" t="s">
        <v>339</v>
      </c>
      <c r="E1808" s="229">
        <f t="shared" ref="E1808:H1814" si="536">SUMIF($B$1712:$B$1802,$B1808,E$1712:E$1802)</f>
        <v>0</v>
      </c>
      <c r="F1808" s="229">
        <f t="shared" si="536"/>
        <v>0</v>
      </c>
      <c r="G1808" s="229">
        <f t="shared" si="536"/>
        <v>0</v>
      </c>
      <c r="H1808" s="229">
        <f t="shared" si="536"/>
        <v>0</v>
      </c>
      <c r="I1808" s="229">
        <f t="shared" ref="I1808:O1814" si="537">SUMIF($B$1712:$B$1802,$B1808,I$1712:I$1802)</f>
        <v>0</v>
      </c>
      <c r="J1808" s="229">
        <f t="shared" si="537"/>
        <v>0</v>
      </c>
      <c r="K1808" s="229">
        <f t="shared" si="537"/>
        <v>0</v>
      </c>
      <c r="L1808" s="229">
        <f t="shared" si="537"/>
        <v>0</v>
      </c>
      <c r="M1808" s="229">
        <f t="shared" si="537"/>
        <v>0</v>
      </c>
      <c r="N1808" s="229">
        <f t="shared" si="537"/>
        <v>0</v>
      </c>
      <c r="O1808" s="229">
        <f t="shared" si="537"/>
        <v>9747630</v>
      </c>
      <c r="P1808" s="229">
        <f t="shared" ref="P1808:P1815" si="538">O1808-H1808</f>
        <v>9747630</v>
      </c>
      <c r="Q1808" s="388"/>
      <c r="R1808" s="388"/>
      <c r="S1808" s="519"/>
      <c r="T1808" s="519"/>
      <c r="U1808" s="519"/>
    </row>
    <row r="1809" spans="2:21" ht="14.25" x14ac:dyDescent="0.2">
      <c r="B1809" s="586">
        <v>101</v>
      </c>
      <c r="C1809" s="51">
        <v>50130</v>
      </c>
      <c r="D1809" s="52" t="s">
        <v>37</v>
      </c>
      <c r="E1809" s="229">
        <f t="shared" si="536"/>
        <v>0</v>
      </c>
      <c r="F1809" s="229">
        <f t="shared" si="536"/>
        <v>0</v>
      </c>
      <c r="G1809" s="229">
        <f t="shared" si="536"/>
        <v>0</v>
      </c>
      <c r="H1809" s="229">
        <f t="shared" si="536"/>
        <v>0</v>
      </c>
      <c r="I1809" s="229">
        <f t="shared" si="537"/>
        <v>0</v>
      </c>
      <c r="J1809" s="229">
        <f t="shared" si="537"/>
        <v>0</v>
      </c>
      <c r="K1809" s="229">
        <f t="shared" si="537"/>
        <v>0</v>
      </c>
      <c r="L1809" s="229">
        <f t="shared" si="537"/>
        <v>0</v>
      </c>
      <c r="M1809" s="229">
        <f t="shared" si="537"/>
        <v>0</v>
      </c>
      <c r="N1809" s="229">
        <f t="shared" si="537"/>
        <v>0</v>
      </c>
      <c r="O1809" s="229">
        <f t="shared" si="537"/>
        <v>948000</v>
      </c>
      <c r="P1809" s="229">
        <f t="shared" si="538"/>
        <v>948000</v>
      </c>
      <c r="Q1809" s="388"/>
      <c r="R1809" s="388"/>
      <c r="S1809" s="519"/>
      <c r="T1809" s="519"/>
      <c r="U1809" s="519"/>
    </row>
    <row r="1810" spans="2:21" ht="14.25" x14ac:dyDescent="0.2">
      <c r="B1810" s="586">
        <v>200</v>
      </c>
      <c r="C1810" s="51">
        <v>52000</v>
      </c>
      <c r="D1810" s="52" t="s">
        <v>373</v>
      </c>
      <c r="E1810" s="229">
        <f t="shared" si="536"/>
        <v>0</v>
      </c>
      <c r="F1810" s="229">
        <f t="shared" si="536"/>
        <v>0</v>
      </c>
      <c r="G1810" s="229">
        <f t="shared" si="536"/>
        <v>0</v>
      </c>
      <c r="H1810" s="229">
        <f t="shared" si="536"/>
        <v>0</v>
      </c>
      <c r="I1810" s="229">
        <f t="shared" si="537"/>
        <v>0</v>
      </c>
      <c r="J1810" s="229">
        <f t="shared" si="537"/>
        <v>0</v>
      </c>
      <c r="K1810" s="229">
        <f t="shared" si="537"/>
        <v>0</v>
      </c>
      <c r="L1810" s="229">
        <f t="shared" si="537"/>
        <v>0</v>
      </c>
      <c r="M1810" s="229">
        <f t="shared" si="537"/>
        <v>0</v>
      </c>
      <c r="N1810" s="229">
        <f t="shared" si="537"/>
        <v>0</v>
      </c>
      <c r="O1810" s="229">
        <f t="shared" si="537"/>
        <v>0</v>
      </c>
      <c r="P1810" s="229">
        <f t="shared" si="538"/>
        <v>0</v>
      </c>
      <c r="Q1810" s="388"/>
      <c r="R1810" s="388"/>
      <c r="S1810" s="519"/>
      <c r="T1810" s="519"/>
      <c r="U1810" s="519"/>
    </row>
    <row r="1811" spans="2:21" ht="14.25" x14ac:dyDescent="0.2">
      <c r="B1811" s="586">
        <v>300</v>
      </c>
      <c r="C1811" s="51" t="s">
        <v>86</v>
      </c>
      <c r="D1811" s="52" t="s">
        <v>573</v>
      </c>
      <c r="E1811" s="229">
        <f t="shared" si="536"/>
        <v>0</v>
      </c>
      <c r="F1811" s="229">
        <f t="shared" si="536"/>
        <v>0</v>
      </c>
      <c r="G1811" s="229">
        <f t="shared" si="536"/>
        <v>0</v>
      </c>
      <c r="H1811" s="229">
        <f t="shared" si="536"/>
        <v>0</v>
      </c>
      <c r="I1811" s="229">
        <f t="shared" si="537"/>
        <v>0</v>
      </c>
      <c r="J1811" s="229">
        <f t="shared" si="537"/>
        <v>0</v>
      </c>
      <c r="K1811" s="229">
        <f t="shared" si="537"/>
        <v>0</v>
      </c>
      <c r="L1811" s="229">
        <f t="shared" si="537"/>
        <v>0</v>
      </c>
      <c r="M1811" s="229">
        <f t="shared" si="537"/>
        <v>0</v>
      </c>
      <c r="N1811" s="229">
        <f t="shared" si="537"/>
        <v>0</v>
      </c>
      <c r="O1811" s="229">
        <f t="shared" si="537"/>
        <v>0</v>
      </c>
      <c r="P1811" s="229">
        <f t="shared" si="538"/>
        <v>0</v>
      </c>
      <c r="Q1811" s="388"/>
      <c r="R1811" s="388"/>
      <c r="S1811" s="519"/>
      <c r="T1811" s="519"/>
      <c r="U1811" s="519"/>
    </row>
    <row r="1812" spans="2:21" ht="14.25" x14ac:dyDescent="0.2">
      <c r="B1812" s="586">
        <v>400</v>
      </c>
      <c r="C1812" s="51" t="s">
        <v>574</v>
      </c>
      <c r="D1812" s="52" t="s">
        <v>239</v>
      </c>
      <c r="E1812" s="229">
        <f t="shared" si="536"/>
        <v>0</v>
      </c>
      <c r="F1812" s="229">
        <f t="shared" si="536"/>
        <v>0</v>
      </c>
      <c r="G1812" s="229">
        <f t="shared" si="536"/>
        <v>0</v>
      </c>
      <c r="H1812" s="229">
        <f t="shared" si="536"/>
        <v>0</v>
      </c>
      <c r="I1812" s="229">
        <f t="shared" si="537"/>
        <v>0</v>
      </c>
      <c r="J1812" s="229">
        <f t="shared" si="537"/>
        <v>0</v>
      </c>
      <c r="K1812" s="229">
        <f t="shared" si="537"/>
        <v>0</v>
      </c>
      <c r="L1812" s="229">
        <f t="shared" si="537"/>
        <v>0</v>
      </c>
      <c r="M1812" s="229">
        <f t="shared" si="537"/>
        <v>0</v>
      </c>
      <c r="N1812" s="229">
        <f t="shared" si="537"/>
        <v>0</v>
      </c>
      <c r="O1812" s="229">
        <f t="shared" si="537"/>
        <v>8000</v>
      </c>
      <c r="P1812" s="229">
        <f t="shared" si="538"/>
        <v>8000</v>
      </c>
      <c r="Q1812" s="388"/>
      <c r="R1812" s="388"/>
      <c r="S1812" s="519"/>
      <c r="T1812" s="519"/>
      <c r="U1812" s="519"/>
    </row>
    <row r="1813" spans="2:21" ht="14.25" x14ac:dyDescent="0.2">
      <c r="B1813" s="586">
        <v>500</v>
      </c>
      <c r="C1813" s="51" t="s">
        <v>132</v>
      </c>
      <c r="D1813" s="52" t="s">
        <v>340</v>
      </c>
      <c r="E1813" s="229">
        <f t="shared" si="536"/>
        <v>0</v>
      </c>
      <c r="F1813" s="229">
        <f t="shared" si="536"/>
        <v>0</v>
      </c>
      <c r="G1813" s="229">
        <f t="shared" si="536"/>
        <v>0</v>
      </c>
      <c r="H1813" s="229">
        <f t="shared" si="536"/>
        <v>0</v>
      </c>
      <c r="I1813" s="229">
        <f t="shared" si="537"/>
        <v>0</v>
      </c>
      <c r="J1813" s="229">
        <f t="shared" si="537"/>
        <v>0</v>
      </c>
      <c r="K1813" s="229">
        <f t="shared" si="537"/>
        <v>0</v>
      </c>
      <c r="L1813" s="229">
        <f t="shared" si="537"/>
        <v>0</v>
      </c>
      <c r="M1813" s="229">
        <f t="shared" si="537"/>
        <v>0</v>
      </c>
      <c r="N1813" s="229">
        <f t="shared" si="537"/>
        <v>0</v>
      </c>
      <c r="O1813" s="229">
        <f t="shared" si="537"/>
        <v>788000</v>
      </c>
      <c r="P1813" s="229">
        <f t="shared" si="538"/>
        <v>788000</v>
      </c>
      <c r="Q1813" s="388"/>
      <c r="R1813" s="388"/>
      <c r="S1813" s="519"/>
      <c r="T1813" s="519"/>
      <c r="U1813" s="519"/>
    </row>
    <row r="1814" spans="2:21" ht="14.25" x14ac:dyDescent="0.2">
      <c r="B1814" s="586">
        <v>600</v>
      </c>
      <c r="C1814" s="51" t="s">
        <v>341</v>
      </c>
      <c r="D1814" s="563" t="s">
        <v>342</v>
      </c>
      <c r="E1814" s="229">
        <f t="shared" si="536"/>
        <v>0</v>
      </c>
      <c r="F1814" s="229">
        <f t="shared" si="536"/>
        <v>0</v>
      </c>
      <c r="G1814" s="229">
        <f t="shared" si="536"/>
        <v>0</v>
      </c>
      <c r="H1814" s="229">
        <f t="shared" si="536"/>
        <v>0</v>
      </c>
      <c r="I1814" s="229">
        <f t="shared" si="537"/>
        <v>0</v>
      </c>
      <c r="J1814" s="229">
        <f t="shared" si="537"/>
        <v>0</v>
      </c>
      <c r="K1814" s="229">
        <f t="shared" si="537"/>
        <v>0</v>
      </c>
      <c r="L1814" s="229">
        <f t="shared" si="537"/>
        <v>0</v>
      </c>
      <c r="M1814" s="229">
        <f t="shared" si="537"/>
        <v>0</v>
      </c>
      <c r="N1814" s="229">
        <f t="shared" si="537"/>
        <v>0</v>
      </c>
      <c r="O1814" s="229">
        <f t="shared" si="537"/>
        <v>4440100</v>
      </c>
      <c r="P1814" s="389">
        <f t="shared" si="538"/>
        <v>4440100</v>
      </c>
      <c r="Q1814" s="388"/>
      <c r="R1814" s="388"/>
      <c r="S1814" s="519"/>
      <c r="T1814" s="519"/>
      <c r="U1814" s="519"/>
    </row>
    <row r="1815" spans="2:21" ht="14.25" x14ac:dyDescent="0.2">
      <c r="B1815" s="586"/>
      <c r="C1815" s="51"/>
      <c r="D1815" s="29" t="s">
        <v>70</v>
      </c>
      <c r="E1815" s="518">
        <f t="shared" ref="E1815:N1815" si="539">SUM(E1808:E1814)</f>
        <v>0</v>
      </c>
      <c r="F1815" s="518">
        <f t="shared" si="539"/>
        <v>0</v>
      </c>
      <c r="G1815" s="518">
        <f t="shared" si="539"/>
        <v>0</v>
      </c>
      <c r="H1815" s="518">
        <f t="shared" si="539"/>
        <v>0</v>
      </c>
      <c r="I1815" s="518">
        <f t="shared" si="539"/>
        <v>0</v>
      </c>
      <c r="J1815" s="518">
        <f t="shared" si="539"/>
        <v>0</v>
      </c>
      <c r="K1815" s="518">
        <f t="shared" si="539"/>
        <v>0</v>
      </c>
      <c r="L1815" s="518">
        <f t="shared" si="539"/>
        <v>0</v>
      </c>
      <c r="M1815" s="518">
        <f t="shared" si="539"/>
        <v>0</v>
      </c>
      <c r="N1815" s="518">
        <f t="shared" si="539"/>
        <v>0</v>
      </c>
      <c r="O1815" s="518">
        <f>SUM(O1808:O1814)</f>
        <v>15931730</v>
      </c>
      <c r="P1815" s="518">
        <f t="shared" si="538"/>
        <v>15931730</v>
      </c>
      <c r="Q1815" s="388"/>
      <c r="R1815" s="388"/>
      <c r="S1815" s="519"/>
      <c r="T1815" s="519"/>
      <c r="U1815" s="519"/>
    </row>
    <row r="1816" spans="2:21" ht="14.25" x14ac:dyDescent="0.2">
      <c r="B1816" s="586"/>
      <c r="C1816" s="51"/>
      <c r="D1816" s="584"/>
      <c r="E1816" s="584"/>
      <c r="F1816" s="584"/>
      <c r="G1816" s="584"/>
      <c r="H1816" s="584"/>
      <c r="I1816" s="584"/>
      <c r="J1816" s="584"/>
      <c r="K1816" s="584"/>
      <c r="L1816" s="584"/>
      <c r="M1816" s="584"/>
      <c r="N1816" s="584"/>
      <c r="P1816" s="565">
        <v>1</v>
      </c>
      <c r="Q1816" s="388"/>
      <c r="R1816" s="388"/>
      <c r="S1816" s="519"/>
      <c r="T1816" s="519"/>
      <c r="U1816" s="519"/>
    </row>
    <row r="1817" spans="2:21" ht="14.25" x14ac:dyDescent="0.2">
      <c r="B1817" s="612"/>
      <c r="C1817" s="51"/>
      <c r="D1817" s="611"/>
      <c r="E1817" s="611"/>
      <c r="F1817" s="611"/>
      <c r="G1817" s="611"/>
      <c r="H1817" s="611"/>
      <c r="I1817" s="611"/>
      <c r="J1817" s="611"/>
      <c r="K1817" s="611"/>
      <c r="L1817" s="611"/>
      <c r="M1817" s="611"/>
      <c r="N1817" s="611"/>
      <c r="P1817" s="565"/>
      <c r="Q1817" s="388"/>
      <c r="R1817" s="388"/>
      <c r="S1817" s="519"/>
      <c r="T1817" s="519"/>
      <c r="U1817" s="519"/>
    </row>
    <row r="1818" spans="2:21" ht="14.25" x14ac:dyDescent="0.2">
      <c r="B1818" s="612"/>
      <c r="C1818" s="51"/>
      <c r="D1818" s="391" t="s">
        <v>123</v>
      </c>
      <c r="E1818" s="507" t="s">
        <v>784</v>
      </c>
      <c r="F1818" s="507" t="s">
        <v>783</v>
      </c>
      <c r="G1818" s="507" t="s">
        <v>1035</v>
      </c>
      <c r="H1818" s="507" t="s">
        <v>1130</v>
      </c>
      <c r="I1818" s="389"/>
      <c r="J1818" s="389"/>
      <c r="K1818" s="507" t="s">
        <v>1220</v>
      </c>
      <c r="L1818" s="389"/>
      <c r="M1818" s="507" t="s">
        <v>1220</v>
      </c>
      <c r="N1818" s="389"/>
      <c r="O1818" s="507" t="s">
        <v>1220</v>
      </c>
      <c r="P1818" s="389"/>
      <c r="Q1818" s="388"/>
      <c r="R1818" s="388"/>
      <c r="S1818" s="519"/>
      <c r="T1818" s="519"/>
      <c r="U1818" s="519"/>
    </row>
    <row r="1819" spans="2:21" ht="24.75" x14ac:dyDescent="0.25">
      <c r="B1819" s="612"/>
      <c r="C1819" s="51"/>
      <c r="D1819" s="561" t="s">
        <v>577</v>
      </c>
      <c r="E1819" s="507" t="s">
        <v>412</v>
      </c>
      <c r="F1819" s="507" t="s">
        <v>412</v>
      </c>
      <c r="G1819" s="507" t="s">
        <v>412</v>
      </c>
      <c r="H1819" s="507" t="s">
        <v>412</v>
      </c>
      <c r="I1819" s="389"/>
      <c r="J1819" s="389"/>
      <c r="K1819" s="507" t="s">
        <v>472</v>
      </c>
      <c r="L1819" s="389"/>
      <c r="M1819" s="507" t="s">
        <v>472</v>
      </c>
      <c r="N1819" s="389"/>
      <c r="O1819" s="507" t="s">
        <v>1456</v>
      </c>
      <c r="P1819" s="389"/>
      <c r="Q1819" s="388"/>
      <c r="R1819" s="388"/>
      <c r="S1819" s="519"/>
      <c r="T1819" s="519"/>
      <c r="U1819" s="519"/>
    </row>
    <row r="1820" spans="2:21" ht="14.25" x14ac:dyDescent="0.2">
      <c r="B1820" s="612"/>
      <c r="C1820" s="51"/>
      <c r="D1820" s="563" t="s">
        <v>324</v>
      </c>
      <c r="E1820" s="389" t="e">
        <f>'102'!#REF!</f>
        <v>#REF!</v>
      </c>
      <c r="F1820" s="389" t="e">
        <f>'102'!#REF!</f>
        <v>#REF!</v>
      </c>
      <c r="G1820" s="389" t="e">
        <f>'102'!#REF!</f>
        <v>#REF!</v>
      </c>
      <c r="H1820" s="389">
        <f>'102'!R2292</f>
        <v>0</v>
      </c>
      <c r="I1820" s="389"/>
      <c r="J1820" s="389"/>
      <c r="K1820" s="389" t="e">
        <f>'102'!#REF!</f>
        <v>#REF!</v>
      </c>
      <c r="L1820" s="389"/>
      <c r="M1820" s="389" t="e">
        <f>'102'!#REF!</f>
        <v>#REF!</v>
      </c>
      <c r="N1820" s="389"/>
      <c r="O1820" s="389">
        <f>'102'!Z2411</f>
        <v>162</v>
      </c>
      <c r="P1820" s="389"/>
      <c r="Q1820" s="388"/>
      <c r="R1820" s="388"/>
      <c r="S1820" s="519"/>
      <c r="T1820" s="519"/>
      <c r="U1820" s="519"/>
    </row>
    <row r="1821" spans="2:21" ht="14.25" x14ac:dyDescent="0.2">
      <c r="B1821" s="612"/>
      <c r="C1821" s="51"/>
      <c r="D1821" s="563" t="s">
        <v>164</v>
      </c>
      <c r="E1821" s="389">
        <v>0</v>
      </c>
      <c r="F1821" s="389">
        <v>0</v>
      </c>
      <c r="G1821" s="389">
        <v>0</v>
      </c>
      <c r="H1821" s="389">
        <v>0</v>
      </c>
      <c r="I1821" s="389"/>
      <c r="J1821" s="389"/>
      <c r="K1821" s="389">
        <v>14562149</v>
      </c>
      <c r="L1821" s="389"/>
      <c r="M1821" s="389">
        <v>14562149</v>
      </c>
      <c r="N1821" s="389"/>
      <c r="O1821" s="389">
        <v>0</v>
      </c>
      <c r="P1821" s="389"/>
      <c r="Q1821" s="388"/>
      <c r="R1821" s="388"/>
      <c r="S1821" s="519"/>
      <c r="T1821" s="519"/>
      <c r="U1821" s="519"/>
    </row>
    <row r="1822" spans="2:21" ht="14.25" x14ac:dyDescent="0.2">
      <c r="B1822" s="612"/>
      <c r="C1822" s="51"/>
      <c r="D1822" s="563" t="s">
        <v>624</v>
      </c>
      <c r="E1822" s="389">
        <v>0</v>
      </c>
      <c r="F1822" s="389">
        <v>0</v>
      </c>
      <c r="G1822" s="389">
        <v>0</v>
      </c>
      <c r="H1822" s="389">
        <v>0</v>
      </c>
      <c r="I1822" s="389"/>
      <c r="J1822" s="389"/>
      <c r="K1822" s="389">
        <v>150000</v>
      </c>
      <c r="L1822" s="389"/>
      <c r="M1822" s="389">
        <v>150000</v>
      </c>
      <c r="N1822" s="389"/>
      <c r="O1822" s="389">
        <v>50000</v>
      </c>
      <c r="P1822" s="389"/>
      <c r="Q1822" s="388"/>
      <c r="R1822" s="388"/>
      <c r="S1822" s="519"/>
      <c r="T1822" s="519"/>
      <c r="U1822" s="519"/>
    </row>
    <row r="1823" spans="2:21" ht="14.25" x14ac:dyDescent="0.2">
      <c r="B1823" s="612"/>
      <c r="C1823" s="51"/>
      <c r="D1823" s="391"/>
      <c r="E1823" s="388"/>
      <c r="F1823" s="389"/>
      <c r="G1823" s="389"/>
      <c r="H1823" s="389"/>
      <c r="I1823" s="389"/>
      <c r="J1823" s="389"/>
      <c r="K1823" s="389"/>
      <c r="L1823" s="389"/>
      <c r="M1823" s="389"/>
      <c r="N1823" s="389"/>
      <c r="O1823" s="389"/>
      <c r="P1823" s="389"/>
      <c r="Q1823" s="388"/>
      <c r="R1823" s="388"/>
      <c r="S1823" s="519"/>
      <c r="T1823" s="519"/>
      <c r="U1823" s="519"/>
    </row>
    <row r="1824" spans="2:21" ht="15.75" x14ac:dyDescent="0.25">
      <c r="B1824" s="612"/>
      <c r="C1824" s="51"/>
      <c r="D1824" s="562" t="s">
        <v>625</v>
      </c>
      <c r="E1824" s="388"/>
      <c r="F1824" s="389"/>
      <c r="G1824" s="389"/>
      <c r="H1824" s="389"/>
      <c r="I1824" s="389"/>
      <c r="J1824" s="389"/>
      <c r="K1824" s="389"/>
      <c r="L1824" s="389"/>
      <c r="M1824" s="389"/>
      <c r="N1824" s="389"/>
      <c r="O1824" s="389"/>
      <c r="P1824" s="389"/>
      <c r="Q1824" s="388"/>
      <c r="R1824" s="388"/>
      <c r="S1824" s="519"/>
      <c r="T1824" s="519"/>
      <c r="U1824" s="519"/>
    </row>
    <row r="1825" spans="1:21" ht="51" customHeight="1" x14ac:dyDescent="0.2">
      <c r="B1825" s="612"/>
      <c r="C1825" s="51"/>
      <c r="D1825" s="638" t="s">
        <v>1567</v>
      </c>
      <c r="E1825" s="638"/>
      <c r="F1825" s="638"/>
      <c r="G1825" s="638"/>
      <c r="H1825" s="638"/>
      <c r="I1825" s="638"/>
      <c r="J1825" s="638"/>
      <c r="K1825" s="638"/>
      <c r="L1825" s="638"/>
      <c r="M1825" s="638"/>
      <c r="N1825" s="638"/>
      <c r="O1825" s="638"/>
      <c r="P1825" s="638"/>
      <c r="Q1825" s="388"/>
      <c r="R1825" s="388"/>
      <c r="S1825" s="519"/>
      <c r="T1825" s="519"/>
      <c r="U1825" s="519"/>
    </row>
    <row r="1826" spans="1:21" ht="14.25" x14ac:dyDescent="0.2">
      <c r="B1826" s="612"/>
      <c r="C1826" s="51"/>
      <c r="D1826" s="611"/>
      <c r="E1826" s="611"/>
      <c r="F1826" s="611"/>
      <c r="G1826" s="611"/>
      <c r="H1826" s="611"/>
      <c r="I1826" s="611"/>
      <c r="J1826" s="611"/>
      <c r="K1826" s="611"/>
      <c r="L1826" s="611"/>
      <c r="M1826" s="611"/>
      <c r="N1826" s="611"/>
      <c r="P1826" s="565"/>
      <c r="Q1826" s="388"/>
      <c r="R1826" s="388"/>
      <c r="S1826" s="519"/>
      <c r="T1826" s="519"/>
      <c r="U1826" s="519"/>
    </row>
    <row r="1827" spans="1:21" ht="14.25" x14ac:dyDescent="0.2">
      <c r="B1827" s="612"/>
      <c r="C1827" s="51"/>
      <c r="D1827" s="611"/>
      <c r="E1827" s="611"/>
      <c r="F1827" s="611"/>
      <c r="G1827" s="611"/>
      <c r="H1827" s="611"/>
      <c r="I1827" s="611"/>
      <c r="J1827" s="611"/>
      <c r="K1827" s="611"/>
      <c r="L1827" s="611"/>
      <c r="M1827" s="611"/>
      <c r="N1827" s="611"/>
      <c r="P1827" s="565"/>
      <c r="Q1827" s="388"/>
      <c r="R1827" s="388"/>
      <c r="S1827" s="519"/>
      <c r="T1827" s="519"/>
      <c r="U1827" s="519"/>
    </row>
    <row r="1828" spans="1:21" ht="12.75" customHeight="1" x14ac:dyDescent="0.2">
      <c r="C1828" s="51"/>
      <c r="E1828" s="228"/>
      <c r="F1828" s="228"/>
      <c r="G1828" s="228"/>
      <c r="H1828" s="228"/>
      <c r="K1828" s="228"/>
      <c r="M1828" s="228"/>
      <c r="O1828" s="228"/>
      <c r="S1828" s="228"/>
      <c r="T1828" s="228"/>
      <c r="U1828" s="228"/>
    </row>
    <row r="1829" spans="1:21" ht="18" customHeight="1" x14ac:dyDescent="0.25">
      <c r="C1829" s="77" t="s">
        <v>32</v>
      </c>
      <c r="E1829" s="378"/>
      <c r="F1829" s="378"/>
      <c r="G1829" s="378"/>
      <c r="H1829" s="378"/>
      <c r="K1829" s="378"/>
      <c r="M1829" s="378"/>
      <c r="O1829" s="378"/>
      <c r="S1829" s="378"/>
      <c r="T1829" s="378"/>
      <c r="U1829" s="378"/>
    </row>
    <row r="1830" spans="1:21" ht="12.75" customHeight="1" x14ac:dyDescent="0.2">
      <c r="E1830" s="378"/>
      <c r="F1830" s="378"/>
      <c r="G1830" s="378"/>
      <c r="H1830" s="378"/>
      <c r="K1830" s="378"/>
      <c r="M1830" s="378"/>
      <c r="O1830" s="378"/>
      <c r="S1830" s="378"/>
      <c r="T1830" s="378"/>
      <c r="U1830" s="378"/>
    </row>
    <row r="1831" spans="1:21" ht="12.75" customHeight="1" x14ac:dyDescent="0.2">
      <c r="C1831" s="73" t="s">
        <v>529</v>
      </c>
      <c r="D1831" s="72"/>
      <c r="E1831" s="378"/>
      <c r="F1831" s="378"/>
      <c r="G1831" s="378"/>
      <c r="H1831" s="378"/>
      <c r="K1831" s="378"/>
      <c r="M1831" s="378"/>
      <c r="O1831" s="378"/>
      <c r="S1831" s="378"/>
      <c r="T1831" s="378"/>
      <c r="U1831" s="378"/>
    </row>
    <row r="1832" spans="1:21" ht="19.5" customHeight="1" x14ac:dyDescent="0.2">
      <c r="A1832" s="5">
        <v>16008300</v>
      </c>
      <c r="B1832" s="555">
        <v>700</v>
      </c>
      <c r="C1832" s="65"/>
      <c r="D1832" s="67" t="s">
        <v>674</v>
      </c>
      <c r="E1832" s="229">
        <v>32149500</v>
      </c>
      <c r="F1832" s="229">
        <v>30562207</v>
      </c>
      <c r="G1832" s="229">
        <v>37925764</v>
      </c>
      <c r="H1832" s="229">
        <f>30006306+1232047+1026000-2000000</f>
        <v>30264353</v>
      </c>
      <c r="I1832" s="229" t="e">
        <f>#REF!-G1832</f>
        <v>#REF!</v>
      </c>
      <c r="J1832" s="229">
        <f>H1832-G1832</f>
        <v>-7661411</v>
      </c>
      <c r="K1832" s="229">
        <f>30264353+3325311+207120</f>
        <v>33796784</v>
      </c>
      <c r="L1832" s="229">
        <f>K1832-H1832</f>
        <v>3532431</v>
      </c>
      <c r="M1832" s="229">
        <f>30264353+3325311+207120+600000</f>
        <v>34396784</v>
      </c>
      <c r="N1832" s="229">
        <f>M1832-H1832</f>
        <v>4132431</v>
      </c>
      <c r="O1832" s="229">
        <f>30264353+3325311+207120+600000</f>
        <v>34396784</v>
      </c>
      <c r="P1832" s="229">
        <f>O1832-H1832</f>
        <v>4132431</v>
      </c>
      <c r="S1832" s="229">
        <v>32025713</v>
      </c>
      <c r="T1832" s="229">
        <v>33661861</v>
      </c>
      <c r="U1832" s="229">
        <v>35314407</v>
      </c>
    </row>
    <row r="1833" spans="1:21" ht="12.75" customHeight="1" x14ac:dyDescent="0.2">
      <c r="A1833" s="5">
        <v>16008300</v>
      </c>
      <c r="B1833" s="154">
        <v>700</v>
      </c>
      <c r="C1833" s="42"/>
      <c r="D1833" s="45" t="s">
        <v>675</v>
      </c>
      <c r="E1833" s="496">
        <v>37746000</v>
      </c>
      <c r="F1833" s="496">
        <v>35877374</v>
      </c>
      <c r="G1833" s="496">
        <v>29296804</v>
      </c>
      <c r="H1833" s="496">
        <f>22636336+774000</f>
        <v>23410336</v>
      </c>
      <c r="I1833" s="497" t="e">
        <f>#REF!-G1833</f>
        <v>#REF!</v>
      </c>
      <c r="J1833" s="497">
        <f>H1833-G1833</f>
        <v>-5886468</v>
      </c>
      <c r="K1833" s="496">
        <f>23410336+2000000</f>
        <v>25410336</v>
      </c>
      <c r="L1833" s="497">
        <f>K1833-H1833</f>
        <v>2000000</v>
      </c>
      <c r="M1833" s="496">
        <f>23410336+2000000</f>
        <v>25410336</v>
      </c>
      <c r="N1833" s="497">
        <f>M1833-H1833</f>
        <v>2000000</v>
      </c>
      <c r="O1833" s="496">
        <f>23410336+2000000</f>
        <v>25410336</v>
      </c>
      <c r="P1833" s="497">
        <f>O1833-H1833</f>
        <v>2000000</v>
      </c>
      <c r="Q1833" s="497"/>
      <c r="R1833" s="497"/>
      <c r="S1833" s="496">
        <v>29501928</v>
      </c>
      <c r="T1833" s="496">
        <v>29419136</v>
      </c>
      <c r="U1833" s="496">
        <v>29321324</v>
      </c>
    </row>
    <row r="1834" spans="1:21" ht="12.75" customHeight="1" x14ac:dyDescent="0.2">
      <c r="C1834" s="42"/>
      <c r="D1834" s="43"/>
      <c r="E1834" s="378">
        <v>69895500</v>
      </c>
      <c r="F1834" s="378">
        <f>SUM(F1832:F1833)</f>
        <v>66439581</v>
      </c>
      <c r="G1834" s="378">
        <f>SUM(G1832:G1833)</f>
        <v>67222568</v>
      </c>
      <c r="H1834" s="378">
        <f>SUM(H1832:H1833)</f>
        <v>53674689</v>
      </c>
      <c r="I1834" s="229" t="e">
        <f>#REF!-G1834</f>
        <v>#REF!</v>
      </c>
      <c r="J1834" s="229">
        <f>H1834-G1834</f>
        <v>-13547879</v>
      </c>
      <c r="K1834" s="378">
        <f>SUM(K1832:K1833)</f>
        <v>59207120</v>
      </c>
      <c r="L1834" s="229">
        <f>K1834-H1834</f>
        <v>5532431</v>
      </c>
      <c r="M1834" s="378">
        <f>SUM(M1832:M1833)</f>
        <v>59807120</v>
      </c>
      <c r="N1834" s="229">
        <f>M1834-H1834</f>
        <v>6132431</v>
      </c>
      <c r="O1834" s="378">
        <f>SUM(O1832:O1833)</f>
        <v>59807120</v>
      </c>
      <c r="P1834" s="229">
        <f>O1834-H1834</f>
        <v>6132431</v>
      </c>
      <c r="S1834" s="378">
        <f>SUM(S1832:S1833)</f>
        <v>61527641</v>
      </c>
      <c r="T1834" s="378">
        <f>SUM(T1832:T1833)</f>
        <v>63080997</v>
      </c>
      <c r="U1834" s="378">
        <f>SUM(U1832:U1833)</f>
        <v>64635731</v>
      </c>
    </row>
    <row r="1835" spans="1:21" x14ac:dyDescent="0.2">
      <c r="C1835" s="42"/>
      <c r="D1835" s="43"/>
      <c r="E1835" s="378"/>
      <c r="F1835" s="378"/>
      <c r="G1835" s="378"/>
      <c r="H1835" s="378"/>
      <c r="K1835" s="378"/>
      <c r="M1835" s="378"/>
      <c r="O1835" s="378"/>
      <c r="S1835" s="378"/>
      <c r="T1835" s="378"/>
      <c r="U1835" s="378"/>
    </row>
    <row r="1836" spans="1:21" ht="12.75" customHeight="1" x14ac:dyDescent="0.2">
      <c r="C1836" s="91" t="s">
        <v>452</v>
      </c>
      <c r="D1836" s="72"/>
      <c r="E1836" s="378"/>
      <c r="F1836" s="378"/>
      <c r="G1836" s="378"/>
      <c r="H1836" s="378"/>
      <c r="K1836" s="378"/>
      <c r="M1836" s="378"/>
      <c r="O1836" s="378"/>
      <c r="S1836" s="378"/>
      <c r="T1836" s="378"/>
      <c r="U1836" s="378"/>
    </row>
    <row r="1837" spans="1:21" ht="12.75" customHeight="1" x14ac:dyDescent="0.2">
      <c r="A1837" s="5">
        <v>16008320</v>
      </c>
      <c r="B1837" s="555">
        <v>700</v>
      </c>
      <c r="C1837" s="42">
        <v>57710</v>
      </c>
      <c r="D1837" s="43" t="s">
        <v>988</v>
      </c>
      <c r="E1837" s="378">
        <v>-5000000</v>
      </c>
      <c r="F1837" s="378">
        <v>-5000000</v>
      </c>
      <c r="G1837" s="378">
        <v>-5000000</v>
      </c>
      <c r="H1837" s="378">
        <v>-5000000</v>
      </c>
      <c r="I1837" s="229" t="e">
        <f>#REF!-G1837</f>
        <v>#REF!</v>
      </c>
      <c r="J1837" s="229">
        <f>H1837-G1837</f>
        <v>0</v>
      </c>
      <c r="K1837" s="378">
        <v>0</v>
      </c>
      <c r="L1837" s="229">
        <f>K1837-H1837</f>
        <v>5000000</v>
      </c>
      <c r="M1837" s="378">
        <v>0</v>
      </c>
      <c r="N1837" s="229">
        <f>M1837-H1837</f>
        <v>5000000</v>
      </c>
      <c r="O1837" s="378">
        <v>0</v>
      </c>
      <c r="P1837" s="229">
        <f>O1837-H1837</f>
        <v>5000000</v>
      </c>
      <c r="S1837" s="378">
        <v>0</v>
      </c>
      <c r="T1837" s="378">
        <v>0</v>
      </c>
      <c r="U1837" s="378">
        <v>0</v>
      </c>
    </row>
    <row r="1838" spans="1:21" ht="6" customHeight="1" x14ac:dyDescent="0.2">
      <c r="B1838" s="154"/>
      <c r="C1838" s="42"/>
      <c r="D1838" s="45"/>
      <c r="E1838" s="496"/>
      <c r="F1838" s="496"/>
      <c r="G1838" s="496"/>
      <c r="H1838" s="496"/>
      <c r="I1838" s="497" t="e">
        <f>#REF!-G1838</f>
        <v>#REF!</v>
      </c>
      <c r="J1838" s="497">
        <f>H1838-G1838</f>
        <v>0</v>
      </c>
      <c r="K1838" s="496"/>
      <c r="L1838" s="497">
        <f>K1838-H1838</f>
        <v>0</v>
      </c>
      <c r="M1838" s="496"/>
      <c r="N1838" s="497">
        <f>M1838-H1838</f>
        <v>0</v>
      </c>
      <c r="O1838" s="496"/>
      <c r="P1838" s="497">
        <f>O1838-H1838</f>
        <v>0</v>
      </c>
      <c r="Q1838" s="497"/>
      <c r="R1838" s="497"/>
      <c r="S1838" s="496"/>
      <c r="T1838" s="496"/>
      <c r="U1838" s="496"/>
    </row>
    <row r="1839" spans="1:21" ht="12.75" customHeight="1" x14ac:dyDescent="0.2">
      <c r="C1839" s="42"/>
      <c r="D1839" s="43"/>
      <c r="E1839" s="378">
        <f t="shared" ref="E1839" si="540">E1837</f>
        <v>-5000000</v>
      </c>
      <c r="F1839" s="378">
        <f>F1837</f>
        <v>-5000000</v>
      </c>
      <c r="G1839" s="378">
        <f>G1837</f>
        <v>-5000000</v>
      </c>
      <c r="H1839" s="378">
        <f>SUM(H1837:H1838)</f>
        <v>-5000000</v>
      </c>
      <c r="I1839" s="229" t="e">
        <f>#REF!-G1839</f>
        <v>#REF!</v>
      </c>
      <c r="J1839" s="229">
        <f>H1839-G1839</f>
        <v>0</v>
      </c>
      <c r="K1839" s="378">
        <f>SUM(K1837:K1838)</f>
        <v>0</v>
      </c>
      <c r="L1839" s="229">
        <f>K1839-H1839</f>
        <v>5000000</v>
      </c>
      <c r="M1839" s="378">
        <f>SUM(M1837:M1838)</f>
        <v>0</v>
      </c>
      <c r="N1839" s="229">
        <f>M1839-H1839</f>
        <v>5000000</v>
      </c>
      <c r="O1839" s="378">
        <f>SUM(O1837:O1838)</f>
        <v>0</v>
      </c>
      <c r="P1839" s="229">
        <f>O1839-H1839</f>
        <v>5000000</v>
      </c>
      <c r="S1839" s="378">
        <f>SUM(S1837:S1838)</f>
        <v>0</v>
      </c>
      <c r="T1839" s="378">
        <f>SUM(T1837:T1838)</f>
        <v>0</v>
      </c>
      <c r="U1839" s="378">
        <f>SUM(U1837:U1838)</f>
        <v>0</v>
      </c>
    </row>
    <row r="1840" spans="1:21" ht="12.75" customHeight="1" x14ac:dyDescent="0.2">
      <c r="C1840" s="102" t="s">
        <v>810</v>
      </c>
      <c r="D1840" s="43"/>
      <c r="E1840" s="378"/>
      <c r="F1840" s="378"/>
      <c r="G1840" s="378"/>
      <c r="H1840" s="378"/>
      <c r="K1840" s="378"/>
      <c r="M1840" s="378"/>
      <c r="O1840" s="378"/>
      <c r="S1840" s="378"/>
      <c r="T1840" s="378"/>
      <c r="U1840" s="378"/>
    </row>
    <row r="1841" spans="1:21" ht="12.75" customHeight="1" x14ac:dyDescent="0.2">
      <c r="C1841" s="76"/>
      <c r="D1841" s="62"/>
      <c r="E1841" s="378"/>
      <c r="F1841" s="378"/>
      <c r="G1841" s="378"/>
      <c r="H1841" s="378"/>
      <c r="K1841" s="378"/>
      <c r="M1841" s="378"/>
      <c r="O1841" s="378"/>
      <c r="S1841" s="378"/>
      <c r="T1841" s="378"/>
      <c r="U1841" s="378"/>
    </row>
    <row r="1842" spans="1:21" ht="12.75" customHeight="1" x14ac:dyDescent="0.2">
      <c r="A1842" s="5">
        <v>16009990</v>
      </c>
      <c r="B1842" s="555">
        <v>700</v>
      </c>
      <c r="C1842" s="42">
        <v>59999</v>
      </c>
      <c r="D1842" s="43" t="s">
        <v>778</v>
      </c>
      <c r="E1842" s="378">
        <v>0</v>
      </c>
      <c r="F1842" s="378">
        <v>-4220909</v>
      </c>
      <c r="G1842" s="378">
        <v>-4250000</v>
      </c>
      <c r="H1842" s="378">
        <v>0</v>
      </c>
      <c r="I1842" s="229" t="e">
        <f>#REF!-G1842</f>
        <v>#REF!</v>
      </c>
      <c r="J1842" s="229">
        <f>H1842-G1842</f>
        <v>4250000</v>
      </c>
      <c r="K1842" s="378">
        <v>-2000000</v>
      </c>
      <c r="L1842" s="229">
        <f>K1842-H1842</f>
        <v>-2000000</v>
      </c>
      <c r="M1842" s="378">
        <v>-2000000</v>
      </c>
      <c r="N1842" s="229">
        <f>M1842-H1842</f>
        <v>-2000000</v>
      </c>
      <c r="O1842" s="378">
        <v>-2500000</v>
      </c>
      <c r="P1842" s="229">
        <f>O1842-H1842</f>
        <v>-2500000</v>
      </c>
      <c r="S1842" s="378">
        <v>0</v>
      </c>
      <c r="T1842" s="378">
        <v>0</v>
      </c>
      <c r="U1842" s="378">
        <v>0</v>
      </c>
    </row>
    <row r="1843" spans="1:21" ht="12.75" customHeight="1" x14ac:dyDescent="0.2">
      <c r="A1843" s="5">
        <v>16009990</v>
      </c>
      <c r="B1843" s="555">
        <v>700</v>
      </c>
      <c r="C1843" s="42">
        <v>59999</v>
      </c>
      <c r="D1843" s="43" t="s">
        <v>812</v>
      </c>
      <c r="E1843" s="378">
        <v>0</v>
      </c>
      <c r="F1843" s="378">
        <v>0</v>
      </c>
      <c r="G1843" s="378">
        <v>0</v>
      </c>
      <c r="H1843" s="378">
        <v>0</v>
      </c>
      <c r="K1843" s="378">
        <v>0</v>
      </c>
      <c r="M1843" s="378">
        <v>0</v>
      </c>
      <c r="O1843" s="378">
        <v>0</v>
      </c>
      <c r="S1843" s="378">
        <v>0</v>
      </c>
      <c r="T1843" s="378">
        <v>0</v>
      </c>
      <c r="U1843" s="378">
        <v>0</v>
      </c>
    </row>
    <row r="1844" spans="1:21" ht="12.75" customHeight="1" x14ac:dyDescent="0.2">
      <c r="C1844" s="65"/>
      <c r="D1844" s="66"/>
      <c r="E1844" s="520"/>
      <c r="F1844" s="520"/>
      <c r="G1844" s="520"/>
      <c r="H1844" s="520"/>
      <c r="I1844" s="497"/>
      <c r="J1844" s="497"/>
      <c r="K1844" s="520"/>
      <c r="L1844" s="497"/>
      <c r="M1844" s="520"/>
      <c r="N1844" s="497"/>
      <c r="O1844" s="520"/>
      <c r="P1844" s="497"/>
      <c r="Q1844" s="497"/>
      <c r="R1844" s="497"/>
      <c r="S1844" s="520"/>
      <c r="T1844" s="520"/>
      <c r="U1844" s="520"/>
    </row>
    <row r="1845" spans="1:21" ht="12.75" customHeight="1" x14ac:dyDescent="0.2">
      <c r="C1845" s="42"/>
      <c r="D1845" s="43"/>
      <c r="E1845" s="378">
        <v>0</v>
      </c>
      <c r="F1845" s="378">
        <f>SUM(F1842:F1844)</f>
        <v>-4220909</v>
      </c>
      <c r="G1845" s="378">
        <f>SUM(G1842:G1844)</f>
        <v>-4250000</v>
      </c>
      <c r="H1845" s="378">
        <f>SUM(H1842:H1844)</f>
        <v>0</v>
      </c>
      <c r="I1845" s="229" t="e">
        <f>#REF!-G1845</f>
        <v>#REF!</v>
      </c>
      <c r="J1845" s="229">
        <f>H1845-G1845</f>
        <v>4250000</v>
      </c>
      <c r="K1845" s="378">
        <f>SUM(K1842:K1844)</f>
        <v>-2000000</v>
      </c>
      <c r="L1845" s="229">
        <f>K1845-H1845</f>
        <v>-2000000</v>
      </c>
      <c r="M1845" s="378">
        <f>SUM(M1842:M1844)</f>
        <v>-2000000</v>
      </c>
      <c r="N1845" s="229">
        <f>M1845-H1845</f>
        <v>-2000000</v>
      </c>
      <c r="O1845" s="378">
        <f>SUM(O1842:O1844)</f>
        <v>-2500000</v>
      </c>
      <c r="P1845" s="229">
        <f>O1845-H1845</f>
        <v>-2500000</v>
      </c>
      <c r="S1845" s="378">
        <f>SUM(S1842:S1844)</f>
        <v>0</v>
      </c>
      <c r="T1845" s="378">
        <f>SUM(T1842:T1844)</f>
        <v>0</v>
      </c>
      <c r="U1845" s="378">
        <f>SUM(U1842:U1844)</f>
        <v>0</v>
      </c>
    </row>
    <row r="1846" spans="1:21" ht="12.75" customHeight="1" x14ac:dyDescent="0.2">
      <c r="C1846" s="41" t="s">
        <v>315</v>
      </c>
      <c r="E1846" s="378"/>
      <c r="F1846" s="378"/>
      <c r="G1846" s="378"/>
      <c r="H1846" s="378"/>
      <c r="K1846" s="378"/>
      <c r="M1846" s="378"/>
      <c r="O1846" s="378"/>
      <c r="S1846" s="378"/>
      <c r="T1846" s="378"/>
      <c r="U1846" s="378"/>
    </row>
    <row r="1847" spans="1:21" ht="12.75" customHeight="1" x14ac:dyDescent="0.2">
      <c r="C1847" s="50" t="s">
        <v>316</v>
      </c>
      <c r="E1847" s="378"/>
      <c r="F1847" s="378"/>
      <c r="G1847" s="378"/>
      <c r="H1847" s="378"/>
      <c r="K1847" s="378"/>
      <c r="M1847" s="378"/>
      <c r="O1847" s="378"/>
      <c r="S1847" s="378"/>
      <c r="T1847" s="378"/>
      <c r="U1847" s="378"/>
    </row>
    <row r="1848" spans="1:21" ht="12.75" customHeight="1" x14ac:dyDescent="0.2">
      <c r="B1848" s="555">
        <v>700</v>
      </c>
      <c r="C1848" s="51" t="s">
        <v>343</v>
      </c>
      <c r="D1848" s="53" t="s">
        <v>480</v>
      </c>
      <c r="E1848" s="496">
        <f t="shared" ref="E1848:F1848" si="541">E1834+E1839+E1845</f>
        <v>64895500</v>
      </c>
      <c r="F1848" s="496">
        <f t="shared" si="541"/>
        <v>57218672</v>
      </c>
      <c r="G1848" s="496">
        <f>G1834+G1839+G1845</f>
        <v>57972568</v>
      </c>
      <c r="H1848" s="496">
        <f>H1834+H1839+H1845</f>
        <v>48674689</v>
      </c>
      <c r="I1848" s="497" t="e">
        <f>#REF!-G1848</f>
        <v>#REF!</v>
      </c>
      <c r="J1848" s="497">
        <f>H1848-G1848</f>
        <v>-9297879</v>
      </c>
      <c r="K1848" s="496">
        <f>K1834+K1839+K1845</f>
        <v>57207120</v>
      </c>
      <c r="L1848" s="497">
        <f>K1848-H1848</f>
        <v>8532431</v>
      </c>
      <c r="M1848" s="496">
        <f>M1834+M1839+M1845</f>
        <v>57807120</v>
      </c>
      <c r="N1848" s="497">
        <f>M1848-H1848</f>
        <v>9132431</v>
      </c>
      <c r="O1848" s="496">
        <f>O1834+O1839+O1845</f>
        <v>57307120</v>
      </c>
      <c r="P1848" s="497">
        <f>O1848-H1848</f>
        <v>8632431</v>
      </c>
      <c r="Q1848" s="497"/>
      <c r="R1848" s="497"/>
      <c r="S1848" s="496">
        <f>S1834+S1839+S1845</f>
        <v>61527641</v>
      </c>
      <c r="T1848" s="496">
        <f>T1834+T1839+T1845</f>
        <v>63080997</v>
      </c>
      <c r="U1848" s="496">
        <f>U1834+U1839+U1845</f>
        <v>64635731</v>
      </c>
    </row>
    <row r="1849" spans="1:21" ht="12.75" customHeight="1" x14ac:dyDescent="0.2">
      <c r="C1849" s="51"/>
      <c r="D1849" s="48" t="s">
        <v>70</v>
      </c>
      <c r="E1849" s="378">
        <f t="shared" ref="E1849" si="542">SUM(E1848:E1848)</f>
        <v>64895500</v>
      </c>
      <c r="F1849" s="378">
        <f>SUM(F1848:F1848)</f>
        <v>57218672</v>
      </c>
      <c r="G1849" s="378">
        <f>SUM(G1848:G1848)</f>
        <v>57972568</v>
      </c>
      <c r="H1849" s="378">
        <f>SUM(H1848:H1848)</f>
        <v>48674689</v>
      </c>
      <c r="I1849" s="229" t="e">
        <f>#REF!-G1849</f>
        <v>#REF!</v>
      </c>
      <c r="J1849" s="229">
        <f>H1849-G1849</f>
        <v>-9297879</v>
      </c>
      <c r="K1849" s="378">
        <f>SUM(K1848:K1848)</f>
        <v>57207120</v>
      </c>
      <c r="L1849" s="229">
        <f>K1849-H1849</f>
        <v>8532431</v>
      </c>
      <c r="M1849" s="378">
        <f>SUM(M1848:M1848)</f>
        <v>57807120</v>
      </c>
      <c r="N1849" s="229">
        <f>M1849-H1849</f>
        <v>9132431</v>
      </c>
      <c r="O1849" s="378">
        <f>SUM(O1848:O1848)</f>
        <v>57307120</v>
      </c>
      <c r="P1849" s="229">
        <f>O1849-H1849</f>
        <v>8632431</v>
      </c>
      <c r="S1849" s="378">
        <f>SUM(S1848:S1848)</f>
        <v>61527641</v>
      </c>
      <c r="T1849" s="378">
        <f>SUM(T1848:T1848)</f>
        <v>63080997</v>
      </c>
      <c r="U1849" s="378">
        <f>SUM(U1848:U1848)</f>
        <v>64635731</v>
      </c>
    </row>
    <row r="1850" spans="1:21" ht="12.75" customHeight="1" x14ac:dyDescent="0.2">
      <c r="C1850" s="51"/>
      <c r="E1850" s="378"/>
      <c r="F1850" s="378"/>
      <c r="G1850" s="378"/>
      <c r="H1850" s="378"/>
      <c r="I1850" s="530" t="e">
        <f>I1849/G1849</f>
        <v>#REF!</v>
      </c>
      <c r="J1850" s="536">
        <f>J1849/G1849</f>
        <v>-0.16038411477649223</v>
      </c>
      <c r="K1850" s="378"/>
      <c r="L1850" s="530" t="e">
        <f>L1849/#REF!</f>
        <v>#REF!</v>
      </c>
      <c r="M1850" s="378"/>
      <c r="N1850" s="530" t="e">
        <f>N1849/I1849</f>
        <v>#REF!</v>
      </c>
      <c r="O1850" s="378"/>
      <c r="P1850" s="565">
        <f>P1849/H1849</f>
        <v>0.17734948445176507</v>
      </c>
      <c r="Q1850" s="530"/>
      <c r="R1850" s="530"/>
      <c r="S1850" s="378"/>
      <c r="T1850" s="378"/>
      <c r="U1850" s="378"/>
    </row>
    <row r="1851" spans="1:21" x14ac:dyDescent="0.2">
      <c r="C1851" s="51"/>
      <c r="E1851" s="378"/>
      <c r="F1851" s="378"/>
      <c r="G1851" s="378"/>
      <c r="H1851" s="378"/>
      <c r="K1851" s="378"/>
      <c r="M1851" s="378"/>
      <c r="O1851" s="378"/>
      <c r="S1851" s="378"/>
      <c r="T1851" s="378"/>
      <c r="U1851" s="378"/>
    </row>
    <row r="1852" spans="1:21" ht="12.75" customHeight="1" x14ac:dyDescent="0.2">
      <c r="C1852" s="51"/>
      <c r="D1852" s="391"/>
      <c r="E1852" s="390"/>
      <c r="F1852" s="390"/>
      <c r="G1852" s="390"/>
      <c r="H1852" s="390"/>
      <c r="I1852" s="389"/>
      <c r="J1852" s="389"/>
      <c r="K1852" s="390"/>
      <c r="L1852" s="389"/>
      <c r="M1852" s="390"/>
      <c r="N1852" s="389"/>
      <c r="O1852" s="390"/>
      <c r="P1852" s="389"/>
      <c r="Q1852" s="518"/>
      <c r="R1852" s="518"/>
      <c r="S1852" s="522"/>
      <c r="T1852" s="522"/>
      <c r="U1852" s="522"/>
    </row>
    <row r="1853" spans="1:21" ht="12.75" customHeight="1" x14ac:dyDescent="0.2">
      <c r="C1853" s="51"/>
      <c r="D1853" s="391" t="s">
        <v>123</v>
      </c>
      <c r="E1853" s="507" t="s">
        <v>784</v>
      </c>
      <c r="F1853" s="507" t="s">
        <v>783</v>
      </c>
      <c r="G1853" s="507" t="s">
        <v>1035</v>
      </c>
      <c r="H1853" s="507" t="s">
        <v>1130</v>
      </c>
      <c r="I1853" s="389"/>
      <c r="J1853" s="389"/>
      <c r="K1853" s="507" t="s">
        <v>1220</v>
      </c>
      <c r="L1853" s="389"/>
      <c r="M1853" s="507" t="s">
        <v>1220</v>
      </c>
      <c r="N1853" s="389"/>
      <c r="O1853" s="507" t="s">
        <v>1220</v>
      </c>
      <c r="P1853" s="389"/>
      <c r="Q1853" s="389"/>
      <c r="R1853" s="389"/>
      <c r="S1853" s="508" t="s">
        <v>1130</v>
      </c>
      <c r="T1853" s="508" t="s">
        <v>1130</v>
      </c>
      <c r="U1853" s="508" t="s">
        <v>1130</v>
      </c>
    </row>
    <row r="1854" spans="1:21" ht="25.5" customHeight="1" x14ac:dyDescent="0.25">
      <c r="C1854" s="51"/>
      <c r="D1854" s="561" t="s">
        <v>577</v>
      </c>
      <c r="E1854" s="507" t="s">
        <v>412</v>
      </c>
      <c r="F1854" s="507" t="s">
        <v>412</v>
      </c>
      <c r="G1854" s="507" t="s">
        <v>412</v>
      </c>
      <c r="H1854" s="507" t="s">
        <v>1457</v>
      </c>
      <c r="I1854" s="389"/>
      <c r="J1854" s="389"/>
      <c r="K1854" s="507" t="s">
        <v>472</v>
      </c>
      <c r="L1854" s="389"/>
      <c r="M1854" s="507" t="s">
        <v>472</v>
      </c>
      <c r="N1854" s="389"/>
      <c r="O1854" s="507" t="s">
        <v>1456</v>
      </c>
      <c r="P1854" s="389"/>
      <c r="Q1854" s="389"/>
      <c r="R1854" s="389"/>
      <c r="S1854" s="508" t="s">
        <v>1457</v>
      </c>
      <c r="T1854" s="508" t="s">
        <v>1457</v>
      </c>
      <c r="U1854" s="508" t="s">
        <v>1457</v>
      </c>
    </row>
    <row r="1855" spans="1:21" ht="12.75" customHeight="1" x14ac:dyDescent="0.2">
      <c r="C1855" s="51"/>
      <c r="D1855" s="563" t="s">
        <v>324</v>
      </c>
      <c r="E1855" s="388">
        <v>0</v>
      </c>
      <c r="F1855" s="388">
        <v>0</v>
      </c>
      <c r="G1855" s="388">
        <v>0</v>
      </c>
      <c r="H1855" s="388">
        <v>0</v>
      </c>
      <c r="I1855" s="389"/>
      <c r="J1855" s="389"/>
      <c r="K1855" s="388">
        <v>0</v>
      </c>
      <c r="L1855" s="389"/>
      <c r="M1855" s="388">
        <v>0</v>
      </c>
      <c r="N1855" s="389"/>
      <c r="O1855" s="388">
        <v>0</v>
      </c>
      <c r="P1855" s="389"/>
      <c r="Q1855" s="389"/>
      <c r="R1855" s="389"/>
      <c r="S1855" s="392">
        <v>0</v>
      </c>
      <c r="T1855" s="392">
        <v>0</v>
      </c>
      <c r="U1855" s="392">
        <v>0</v>
      </c>
    </row>
    <row r="1856" spans="1:21" ht="12.75" customHeight="1" x14ac:dyDescent="0.2">
      <c r="C1856" s="51"/>
      <c r="D1856" s="563" t="s">
        <v>397</v>
      </c>
      <c r="E1856" s="388">
        <v>0</v>
      </c>
      <c r="F1856" s="388">
        <v>0</v>
      </c>
      <c r="G1856" s="388">
        <v>0</v>
      </c>
      <c r="H1856" s="388">
        <v>0</v>
      </c>
      <c r="I1856" s="389"/>
      <c r="J1856" s="389"/>
      <c r="K1856" s="388">
        <v>0</v>
      </c>
      <c r="L1856" s="389"/>
      <c r="M1856" s="388">
        <v>0</v>
      </c>
      <c r="N1856" s="389"/>
      <c r="O1856" s="388">
        <v>0</v>
      </c>
      <c r="P1856" s="389"/>
      <c r="Q1856" s="389"/>
      <c r="R1856" s="389"/>
      <c r="S1856" s="392">
        <v>0</v>
      </c>
      <c r="T1856" s="392">
        <v>0</v>
      </c>
      <c r="U1856" s="392">
        <v>0</v>
      </c>
    </row>
    <row r="1857" spans="1:21" ht="12.75" customHeight="1" x14ac:dyDescent="0.2">
      <c r="C1857" s="51"/>
      <c r="D1857" s="563" t="s">
        <v>478</v>
      </c>
      <c r="E1857" s="388">
        <v>0</v>
      </c>
      <c r="F1857" s="388">
        <v>0</v>
      </c>
      <c r="G1857" s="388">
        <v>0</v>
      </c>
      <c r="H1857" s="388">
        <v>0</v>
      </c>
      <c r="I1857" s="389"/>
      <c r="J1857" s="389"/>
      <c r="K1857" s="388">
        <v>0</v>
      </c>
      <c r="L1857" s="389"/>
      <c r="M1857" s="388">
        <v>0</v>
      </c>
      <c r="N1857" s="389"/>
      <c r="O1857" s="388">
        <v>0</v>
      </c>
      <c r="P1857" s="389"/>
      <c r="Q1857" s="389"/>
      <c r="R1857" s="389"/>
      <c r="S1857" s="392">
        <v>0</v>
      </c>
      <c r="T1857" s="392">
        <v>0</v>
      </c>
      <c r="U1857" s="392">
        <v>0</v>
      </c>
    </row>
    <row r="1858" spans="1:21" ht="12.75" customHeight="1" x14ac:dyDescent="0.2">
      <c r="C1858" s="51"/>
      <c r="D1858" s="391"/>
      <c r="E1858" s="388"/>
      <c r="F1858" s="388"/>
      <c r="G1858" s="388"/>
      <c r="H1858" s="388"/>
      <c r="I1858" s="389"/>
      <c r="J1858" s="389"/>
      <c r="K1858" s="388"/>
      <c r="L1858" s="389"/>
      <c r="M1858" s="388"/>
      <c r="N1858" s="389"/>
      <c r="O1858" s="388"/>
      <c r="P1858" s="389"/>
      <c r="Q1858" s="389"/>
      <c r="R1858" s="389"/>
      <c r="S1858" s="392"/>
      <c r="T1858" s="392"/>
      <c r="U1858" s="392"/>
    </row>
    <row r="1859" spans="1:21" ht="27" customHeight="1" x14ac:dyDescent="0.25">
      <c r="C1859" s="51"/>
      <c r="D1859" s="562" t="s">
        <v>625</v>
      </c>
      <c r="E1859" s="388"/>
      <c r="F1859" s="388"/>
      <c r="G1859" s="388"/>
      <c r="H1859" s="388"/>
      <c r="I1859" s="389"/>
      <c r="J1859" s="389"/>
      <c r="K1859" s="388"/>
      <c r="L1859" s="389"/>
      <c r="M1859" s="388"/>
      <c r="N1859" s="389"/>
      <c r="O1859" s="388"/>
      <c r="P1859" s="389"/>
      <c r="Q1859" s="389"/>
      <c r="R1859" s="389"/>
      <c r="S1859" s="392"/>
      <c r="T1859" s="392"/>
      <c r="U1859" s="392"/>
    </row>
    <row r="1860" spans="1:21" ht="33" customHeight="1" x14ac:dyDescent="0.2">
      <c r="C1860" s="51"/>
      <c r="D1860" s="638" t="s">
        <v>1532</v>
      </c>
      <c r="E1860" s="638"/>
      <c r="F1860" s="638"/>
      <c r="G1860" s="638"/>
      <c r="H1860" s="638"/>
      <c r="I1860" s="638"/>
      <c r="J1860" s="638"/>
      <c r="K1860" s="638"/>
      <c r="L1860" s="638"/>
      <c r="M1860" s="638"/>
      <c r="N1860" s="638"/>
      <c r="O1860" s="638"/>
      <c r="P1860" s="388"/>
      <c r="Q1860" s="526"/>
      <c r="R1860" s="526"/>
      <c r="S1860" s="60"/>
      <c r="T1860" s="60"/>
      <c r="U1860" s="7"/>
    </row>
    <row r="1861" spans="1:21" ht="12.75" customHeight="1" x14ac:dyDescent="0.2">
      <c r="C1861" s="51"/>
      <c r="D1861" s="70"/>
      <c r="E1861" s="228"/>
      <c r="F1861" s="228"/>
      <c r="G1861" s="228"/>
      <c r="H1861" s="228"/>
      <c r="K1861" s="228"/>
      <c r="M1861" s="228"/>
      <c r="O1861" s="228"/>
      <c r="S1861" s="228"/>
      <c r="T1861" s="228"/>
      <c r="U1861" s="228"/>
    </row>
    <row r="1862" spans="1:21" ht="12.75" customHeight="1" x14ac:dyDescent="0.2">
      <c r="C1862" s="51"/>
      <c r="E1862" s="378"/>
      <c r="F1862" s="378"/>
      <c r="G1862" s="378"/>
      <c r="H1862" s="378"/>
      <c r="K1862" s="378"/>
      <c r="M1862" s="378"/>
      <c r="O1862" s="378"/>
      <c r="S1862" s="378"/>
      <c r="T1862" s="378"/>
      <c r="U1862" s="378"/>
    </row>
    <row r="1863" spans="1:21" ht="12.75" customHeight="1" x14ac:dyDescent="0.2">
      <c r="C1863" s="51"/>
      <c r="E1863" s="378"/>
      <c r="F1863" s="378"/>
      <c r="G1863" s="378"/>
      <c r="H1863" s="378"/>
      <c r="K1863" s="378"/>
      <c r="M1863" s="378"/>
      <c r="O1863" s="378"/>
      <c r="S1863" s="378"/>
      <c r="T1863" s="378"/>
      <c r="U1863" s="378"/>
    </row>
    <row r="1864" spans="1:21" ht="16.5" customHeight="1" x14ac:dyDescent="0.25">
      <c r="C1864" s="77" t="s">
        <v>811</v>
      </c>
      <c r="E1864" s="378"/>
      <c r="F1864" s="378"/>
      <c r="G1864" s="378"/>
      <c r="H1864" s="378"/>
      <c r="K1864" s="378"/>
      <c r="M1864" s="378"/>
      <c r="O1864" s="378"/>
      <c r="S1864" s="378"/>
      <c r="T1864" s="378"/>
      <c r="U1864" s="378"/>
    </row>
    <row r="1865" spans="1:21" ht="12.75" customHeight="1" x14ac:dyDescent="0.2">
      <c r="E1865" s="378"/>
      <c r="F1865" s="378"/>
      <c r="G1865" s="378"/>
      <c r="H1865" s="378"/>
      <c r="K1865" s="378"/>
      <c r="M1865" s="378"/>
      <c r="O1865" s="378"/>
      <c r="S1865" s="378"/>
      <c r="T1865" s="378"/>
      <c r="U1865" s="378"/>
    </row>
    <row r="1866" spans="1:21" ht="12.75" customHeight="1" x14ac:dyDescent="0.2">
      <c r="C1866" s="73" t="s">
        <v>671</v>
      </c>
      <c r="D1866" s="72"/>
      <c r="E1866" s="378"/>
      <c r="F1866" s="378"/>
      <c r="G1866" s="378"/>
      <c r="H1866" s="378"/>
      <c r="K1866" s="378"/>
      <c r="M1866" s="378"/>
      <c r="O1866" s="378"/>
      <c r="S1866" s="378"/>
      <c r="T1866" s="378"/>
      <c r="U1866" s="378"/>
    </row>
    <row r="1867" spans="1:21" ht="18.75" customHeight="1" x14ac:dyDescent="0.2">
      <c r="A1867" s="5">
        <v>16011010</v>
      </c>
      <c r="C1867" s="65">
        <v>61200</v>
      </c>
      <c r="D1867" s="66" t="s">
        <v>672</v>
      </c>
      <c r="E1867" s="497">
        <v>628000</v>
      </c>
      <c r="F1867" s="497">
        <v>628000</v>
      </c>
      <c r="G1867" s="497">
        <v>628000</v>
      </c>
      <c r="H1867" s="497">
        <v>628000</v>
      </c>
      <c r="I1867" s="497" t="e">
        <f>#REF!-G1867</f>
        <v>#REF!</v>
      </c>
      <c r="J1867" s="497">
        <f>H1867-G1867</f>
        <v>0</v>
      </c>
      <c r="K1867" s="497">
        <v>128000</v>
      </c>
      <c r="L1867" s="497">
        <f>K1867-H1867</f>
        <v>-500000</v>
      </c>
      <c r="M1867" s="497">
        <v>128000</v>
      </c>
      <c r="N1867" s="497">
        <f>M1867-H1867</f>
        <v>-500000</v>
      </c>
      <c r="O1867" s="497">
        <v>128000</v>
      </c>
      <c r="P1867" s="497">
        <f>O1867-H1867</f>
        <v>-500000</v>
      </c>
      <c r="Q1867" s="497"/>
      <c r="R1867" s="497"/>
      <c r="S1867" s="497">
        <v>128000</v>
      </c>
      <c r="T1867" s="497">
        <v>128000</v>
      </c>
      <c r="U1867" s="497">
        <v>128000</v>
      </c>
    </row>
    <row r="1868" spans="1:21" ht="12.75" customHeight="1" x14ac:dyDescent="0.2">
      <c r="C1868" s="42"/>
      <c r="D1868" s="43"/>
      <c r="E1868" s="378">
        <v>628000</v>
      </c>
      <c r="F1868" s="378">
        <f>SUM(F1867:F1867)</f>
        <v>628000</v>
      </c>
      <c r="G1868" s="378">
        <f>SUM(G1867:G1867)</f>
        <v>628000</v>
      </c>
      <c r="H1868" s="378">
        <f>SUM(H1867:H1867)</f>
        <v>628000</v>
      </c>
      <c r="I1868" s="229" t="e">
        <f>#REF!-G1868</f>
        <v>#REF!</v>
      </c>
      <c r="J1868" s="229">
        <f>H1868-G1868</f>
        <v>0</v>
      </c>
      <c r="K1868" s="378">
        <f>SUM(K1867:K1867)</f>
        <v>128000</v>
      </c>
      <c r="L1868" s="229">
        <f>K1868-H1868</f>
        <v>-500000</v>
      </c>
      <c r="M1868" s="378">
        <f>SUM(M1867:M1867)</f>
        <v>128000</v>
      </c>
      <c r="N1868" s="229">
        <f>M1868-H1868</f>
        <v>-500000</v>
      </c>
      <c r="O1868" s="378">
        <f>SUM(O1867:O1867)</f>
        <v>128000</v>
      </c>
      <c r="P1868" s="229">
        <f>O1868-H1868</f>
        <v>-500000</v>
      </c>
      <c r="S1868" s="378">
        <f>SUM(S1867:S1867)</f>
        <v>128000</v>
      </c>
      <c r="T1868" s="378">
        <f>SUM(T1867:T1867)</f>
        <v>128000</v>
      </c>
      <c r="U1868" s="378">
        <f>SUM(U1867:U1867)</f>
        <v>128000</v>
      </c>
    </row>
    <row r="1869" spans="1:21" ht="12.75" customHeight="1" x14ac:dyDescent="0.2">
      <c r="E1869" s="378"/>
      <c r="F1869" s="378"/>
      <c r="G1869" s="378"/>
      <c r="H1869" s="378"/>
      <c r="K1869" s="378"/>
      <c r="M1869" s="378"/>
      <c r="O1869" s="378"/>
      <c r="S1869" s="378"/>
      <c r="T1869" s="378"/>
      <c r="U1869" s="378"/>
    </row>
    <row r="1870" spans="1:21" ht="12.75" customHeight="1" x14ac:dyDescent="0.2">
      <c r="C1870" s="41" t="s">
        <v>315</v>
      </c>
      <c r="E1870" s="378"/>
      <c r="F1870" s="378"/>
      <c r="G1870" s="378"/>
      <c r="H1870" s="378"/>
      <c r="K1870" s="378"/>
      <c r="M1870" s="378"/>
      <c r="O1870" s="378"/>
      <c r="S1870" s="378"/>
      <c r="T1870" s="378"/>
      <c r="U1870" s="378"/>
    </row>
    <row r="1871" spans="1:21" ht="12.75" customHeight="1" x14ac:dyDescent="0.2">
      <c r="C1871" s="50" t="s">
        <v>316</v>
      </c>
      <c r="E1871" s="378"/>
      <c r="F1871" s="378"/>
      <c r="G1871" s="378"/>
      <c r="H1871" s="378"/>
      <c r="K1871" s="378"/>
      <c r="M1871" s="378"/>
      <c r="O1871" s="378"/>
      <c r="S1871" s="378"/>
      <c r="T1871" s="378"/>
      <c r="U1871" s="378"/>
    </row>
    <row r="1872" spans="1:21" ht="12.75" customHeight="1" x14ac:dyDescent="0.2">
      <c r="C1872" s="51">
        <v>61200</v>
      </c>
      <c r="D1872" s="66" t="s">
        <v>672</v>
      </c>
      <c r="E1872" s="496">
        <v>628000</v>
      </c>
      <c r="F1872" s="496">
        <f>F1868</f>
        <v>628000</v>
      </c>
      <c r="G1872" s="496">
        <f>G1868</f>
        <v>628000</v>
      </c>
      <c r="H1872" s="496">
        <f>H1868</f>
        <v>628000</v>
      </c>
      <c r="I1872" s="497" t="e">
        <f>#REF!-G1872</f>
        <v>#REF!</v>
      </c>
      <c r="J1872" s="497">
        <f>H1872-G1872</f>
        <v>0</v>
      </c>
      <c r="K1872" s="496">
        <f>K1868</f>
        <v>128000</v>
      </c>
      <c r="L1872" s="497">
        <f>K1872-H1872</f>
        <v>-500000</v>
      </c>
      <c r="M1872" s="496">
        <f>M1868</f>
        <v>128000</v>
      </c>
      <c r="N1872" s="497">
        <f>M1872-H1872</f>
        <v>-500000</v>
      </c>
      <c r="O1872" s="496">
        <f>O1868</f>
        <v>128000</v>
      </c>
      <c r="P1872" s="497">
        <f>O1872-H1872</f>
        <v>-500000</v>
      </c>
      <c r="Q1872" s="497"/>
      <c r="R1872" s="497"/>
      <c r="S1872" s="496">
        <f>S1868</f>
        <v>128000</v>
      </c>
      <c r="T1872" s="496">
        <f>T1868</f>
        <v>128000</v>
      </c>
      <c r="U1872" s="496">
        <f>U1868</f>
        <v>128000</v>
      </c>
    </row>
    <row r="1873" spans="2:21" ht="12.75" customHeight="1" x14ac:dyDescent="0.2">
      <c r="C1873" s="51"/>
      <c r="D1873" s="48" t="s">
        <v>70</v>
      </c>
      <c r="E1873" s="378">
        <v>628000</v>
      </c>
      <c r="F1873" s="378">
        <f>SUM(F1872:F1872)</f>
        <v>628000</v>
      </c>
      <c r="G1873" s="378">
        <f>SUM(G1872:G1872)</f>
        <v>628000</v>
      </c>
      <c r="H1873" s="378">
        <f>SUM(H1872:H1872)</f>
        <v>628000</v>
      </c>
      <c r="I1873" s="229" t="e">
        <f>#REF!-G1873</f>
        <v>#REF!</v>
      </c>
      <c r="J1873" s="229">
        <f>H1873-G1873</f>
        <v>0</v>
      </c>
      <c r="K1873" s="378">
        <f>SUM(K1872:K1872)</f>
        <v>128000</v>
      </c>
      <c r="L1873" s="229">
        <f>K1873-H1873</f>
        <v>-500000</v>
      </c>
      <c r="M1873" s="378">
        <f>SUM(M1872:M1872)</f>
        <v>128000</v>
      </c>
      <c r="N1873" s="229">
        <f>M1873-H1873</f>
        <v>-500000</v>
      </c>
      <c r="O1873" s="378">
        <f>SUM(O1872:O1872)</f>
        <v>128000</v>
      </c>
      <c r="P1873" s="229">
        <f>O1873-H1873</f>
        <v>-500000</v>
      </c>
      <c r="S1873" s="378">
        <f>SUM(S1872:S1872)</f>
        <v>128000</v>
      </c>
      <c r="T1873" s="378">
        <f>SUM(T1872:T1872)</f>
        <v>128000</v>
      </c>
      <c r="U1873" s="378">
        <f>SUM(U1872:U1872)</f>
        <v>128000</v>
      </c>
    </row>
    <row r="1874" spans="2:21" ht="12.75" customHeight="1" x14ac:dyDescent="0.2">
      <c r="C1874" s="51"/>
      <c r="E1874" s="378"/>
      <c r="F1874" s="378"/>
      <c r="G1874" s="378"/>
      <c r="H1874" s="378"/>
      <c r="I1874" s="530" t="e">
        <f>I1873/G1873</f>
        <v>#REF!</v>
      </c>
      <c r="J1874" s="536">
        <f>J1873/G1873</f>
        <v>0</v>
      </c>
      <c r="K1874" s="378"/>
      <c r="L1874" s="530" t="e">
        <f>L1873/#REF!</f>
        <v>#REF!</v>
      </c>
      <c r="M1874" s="378"/>
      <c r="N1874" s="530" t="e">
        <f>N1873/I1873</f>
        <v>#REF!</v>
      </c>
      <c r="O1874" s="378"/>
      <c r="P1874" s="565">
        <f>P1873/H1873</f>
        <v>-0.79617834394904463</v>
      </c>
      <c r="Q1874" s="530"/>
      <c r="R1874" s="530"/>
      <c r="S1874" s="378"/>
      <c r="T1874" s="378"/>
      <c r="U1874" s="378"/>
    </row>
    <row r="1875" spans="2:21" x14ac:dyDescent="0.2">
      <c r="C1875" s="51"/>
      <c r="E1875" s="378"/>
      <c r="F1875" s="378"/>
      <c r="G1875" s="378"/>
      <c r="H1875" s="378"/>
      <c r="K1875" s="378"/>
      <c r="M1875" s="378"/>
      <c r="O1875" s="378"/>
      <c r="S1875" s="378"/>
      <c r="T1875" s="378"/>
      <c r="U1875" s="378"/>
    </row>
    <row r="1876" spans="2:21" ht="12.75" customHeight="1" x14ac:dyDescent="0.2">
      <c r="B1876" s="5"/>
      <c r="C1876" s="51"/>
      <c r="D1876" s="391"/>
      <c r="E1876" s="390"/>
      <c r="F1876" s="390"/>
      <c r="G1876" s="390"/>
      <c r="H1876" s="390"/>
      <c r="I1876" s="389"/>
      <c r="J1876" s="389"/>
      <c r="K1876" s="390"/>
      <c r="L1876" s="389"/>
      <c r="M1876" s="390"/>
      <c r="N1876" s="389"/>
      <c r="O1876" s="390"/>
      <c r="P1876" s="389"/>
      <c r="Q1876" s="389"/>
      <c r="R1876" s="389"/>
      <c r="S1876" s="522"/>
      <c r="T1876" s="522"/>
      <c r="U1876" s="522"/>
    </row>
    <row r="1877" spans="2:21" ht="12.75" customHeight="1" x14ac:dyDescent="0.2">
      <c r="B1877" s="5"/>
      <c r="C1877" s="51"/>
      <c r="D1877" s="391" t="s">
        <v>123</v>
      </c>
      <c r="E1877" s="507" t="s">
        <v>784</v>
      </c>
      <c r="F1877" s="507" t="s">
        <v>783</v>
      </c>
      <c r="G1877" s="507" t="s">
        <v>1035</v>
      </c>
      <c r="H1877" s="507" t="s">
        <v>1130</v>
      </c>
      <c r="I1877" s="389"/>
      <c r="J1877" s="389"/>
      <c r="K1877" s="507" t="s">
        <v>1220</v>
      </c>
      <c r="L1877" s="389"/>
      <c r="M1877" s="507" t="s">
        <v>1220</v>
      </c>
      <c r="N1877" s="389"/>
      <c r="O1877" s="507" t="s">
        <v>1220</v>
      </c>
      <c r="P1877" s="389"/>
      <c r="Q1877" s="389"/>
      <c r="R1877" s="389"/>
      <c r="S1877" s="508" t="s">
        <v>1130</v>
      </c>
      <c r="T1877" s="508" t="s">
        <v>1130</v>
      </c>
      <c r="U1877" s="508" t="s">
        <v>1130</v>
      </c>
    </row>
    <row r="1878" spans="2:21" ht="27.75" customHeight="1" x14ac:dyDescent="0.25">
      <c r="B1878" s="5"/>
      <c r="C1878" s="51"/>
      <c r="D1878" s="561" t="s">
        <v>577</v>
      </c>
      <c r="E1878" s="507" t="s">
        <v>412</v>
      </c>
      <c r="F1878" s="507" t="s">
        <v>412</v>
      </c>
      <c r="G1878" s="507" t="s">
        <v>412</v>
      </c>
      <c r="H1878" s="507" t="s">
        <v>412</v>
      </c>
      <c r="I1878" s="389"/>
      <c r="J1878" s="389"/>
      <c r="K1878" s="507" t="s">
        <v>472</v>
      </c>
      <c r="L1878" s="389"/>
      <c r="M1878" s="507" t="s">
        <v>472</v>
      </c>
      <c r="N1878" s="389"/>
      <c r="O1878" s="507" t="s">
        <v>1456</v>
      </c>
      <c r="P1878" s="389"/>
      <c r="Q1878" s="389"/>
      <c r="R1878" s="389"/>
      <c r="S1878" s="508" t="s">
        <v>412</v>
      </c>
      <c r="T1878" s="508" t="s">
        <v>412</v>
      </c>
      <c r="U1878" s="508" t="s">
        <v>412</v>
      </c>
    </row>
    <row r="1879" spans="2:21" ht="26.25" customHeight="1" x14ac:dyDescent="0.2">
      <c r="B1879" s="5"/>
      <c r="C1879" s="51"/>
      <c r="D1879" s="563" t="s">
        <v>324</v>
      </c>
      <c r="E1879" s="388">
        <v>0</v>
      </c>
      <c r="F1879" s="388">
        <v>0</v>
      </c>
      <c r="G1879" s="388">
        <v>0</v>
      </c>
      <c r="H1879" s="388">
        <v>0</v>
      </c>
      <c r="I1879" s="389"/>
      <c r="J1879" s="389"/>
      <c r="K1879" s="388">
        <v>0</v>
      </c>
      <c r="L1879" s="389"/>
      <c r="M1879" s="388">
        <v>0</v>
      </c>
      <c r="N1879" s="389"/>
      <c r="O1879" s="388">
        <v>0</v>
      </c>
      <c r="P1879" s="389"/>
      <c r="Q1879" s="389"/>
      <c r="R1879" s="389"/>
      <c r="S1879" s="392">
        <v>0</v>
      </c>
      <c r="T1879" s="392">
        <v>0</v>
      </c>
      <c r="U1879" s="392">
        <v>0</v>
      </c>
    </row>
    <row r="1880" spans="2:21" ht="12.75" customHeight="1" x14ac:dyDescent="0.2">
      <c r="B1880" s="5"/>
      <c r="C1880" s="51"/>
      <c r="D1880" s="563" t="s">
        <v>397</v>
      </c>
      <c r="E1880" s="388">
        <v>0</v>
      </c>
      <c r="F1880" s="388">
        <v>0</v>
      </c>
      <c r="G1880" s="388">
        <v>0</v>
      </c>
      <c r="H1880" s="388">
        <v>0</v>
      </c>
      <c r="I1880" s="389"/>
      <c r="J1880" s="389"/>
      <c r="K1880" s="388">
        <v>0</v>
      </c>
      <c r="L1880" s="389"/>
      <c r="M1880" s="388">
        <v>0</v>
      </c>
      <c r="N1880" s="389"/>
      <c r="O1880" s="388">
        <v>0</v>
      </c>
      <c r="P1880" s="389"/>
      <c r="Q1880" s="389"/>
      <c r="R1880" s="389"/>
      <c r="S1880" s="392">
        <v>0</v>
      </c>
      <c r="T1880" s="392">
        <v>0</v>
      </c>
      <c r="U1880" s="392">
        <v>0</v>
      </c>
    </row>
    <row r="1881" spans="2:21" ht="12.75" customHeight="1" x14ac:dyDescent="0.2">
      <c r="B1881" s="5"/>
      <c r="C1881" s="51"/>
      <c r="D1881" s="563" t="s">
        <v>478</v>
      </c>
      <c r="E1881" s="388">
        <v>0</v>
      </c>
      <c r="F1881" s="388">
        <v>0</v>
      </c>
      <c r="G1881" s="388">
        <v>0</v>
      </c>
      <c r="H1881" s="388">
        <v>0</v>
      </c>
      <c r="I1881" s="389"/>
      <c r="J1881" s="389"/>
      <c r="K1881" s="388">
        <v>0</v>
      </c>
      <c r="L1881" s="389"/>
      <c r="M1881" s="388">
        <v>0</v>
      </c>
      <c r="N1881" s="389"/>
      <c r="O1881" s="388">
        <v>0</v>
      </c>
      <c r="P1881" s="389"/>
      <c r="Q1881" s="389"/>
      <c r="R1881" s="389"/>
      <c r="S1881" s="392">
        <v>0</v>
      </c>
      <c r="T1881" s="392">
        <v>0</v>
      </c>
      <c r="U1881" s="392">
        <v>0</v>
      </c>
    </row>
    <row r="1882" spans="2:21" ht="12.75" customHeight="1" x14ac:dyDescent="0.2">
      <c r="B1882" s="5"/>
      <c r="C1882" s="51"/>
      <c r="D1882" s="391"/>
      <c r="E1882" s="388"/>
      <c r="F1882" s="388"/>
      <c r="G1882" s="388"/>
      <c r="H1882" s="388"/>
      <c r="I1882" s="389"/>
      <c r="J1882" s="389"/>
      <c r="K1882" s="388"/>
      <c r="L1882" s="389"/>
      <c r="M1882" s="388"/>
      <c r="N1882" s="389"/>
      <c r="O1882" s="388"/>
      <c r="P1882" s="389"/>
      <c r="Q1882" s="389"/>
      <c r="R1882" s="389"/>
      <c r="S1882" s="392"/>
      <c r="T1882" s="392"/>
      <c r="U1882" s="392"/>
    </row>
    <row r="1883" spans="2:21" ht="12.75" customHeight="1" x14ac:dyDescent="0.25">
      <c r="B1883" s="5"/>
      <c r="C1883" s="51"/>
      <c r="D1883" s="562" t="s">
        <v>625</v>
      </c>
      <c r="E1883" s="388"/>
      <c r="F1883" s="388"/>
      <c r="G1883" s="388"/>
      <c r="H1883" s="388"/>
      <c r="I1883" s="389"/>
      <c r="J1883" s="389"/>
      <c r="K1883" s="388"/>
      <c r="L1883" s="389"/>
      <c r="M1883" s="388"/>
      <c r="N1883" s="389"/>
      <c r="O1883" s="388"/>
      <c r="P1883" s="389"/>
      <c r="Q1883" s="389"/>
      <c r="R1883" s="389"/>
      <c r="S1883" s="392"/>
      <c r="T1883" s="392"/>
      <c r="U1883" s="392"/>
    </row>
    <row r="1884" spans="2:21" ht="30" customHeight="1" x14ac:dyDescent="0.2">
      <c r="B1884" s="5"/>
      <c r="C1884" s="51"/>
      <c r="D1884" s="638" t="s">
        <v>1533</v>
      </c>
      <c r="E1884" s="638"/>
      <c r="F1884" s="638"/>
      <c r="G1884" s="638"/>
      <c r="H1884" s="638"/>
      <c r="I1884" s="638"/>
      <c r="J1884" s="638"/>
      <c r="K1884" s="638"/>
      <c r="L1884" s="638"/>
      <c r="M1884" s="638"/>
      <c r="N1884" s="638"/>
      <c r="O1884" s="638"/>
      <c r="P1884" s="388"/>
      <c r="Q1884" s="388"/>
      <c r="R1884" s="388"/>
      <c r="S1884" s="5"/>
      <c r="T1884" s="5"/>
      <c r="U1884" s="5"/>
    </row>
    <row r="1885" spans="2:21" ht="12.75" customHeight="1" x14ac:dyDescent="0.2">
      <c r="B1885" s="5"/>
      <c r="C1885" s="51"/>
      <c r="D1885" s="70"/>
      <c r="E1885" s="228"/>
      <c r="F1885" s="228"/>
      <c r="G1885" s="228"/>
      <c r="H1885" s="228"/>
      <c r="K1885" s="228"/>
      <c r="M1885" s="228"/>
      <c r="O1885" s="228"/>
      <c r="S1885" s="228"/>
      <c r="T1885" s="228"/>
      <c r="U1885" s="228"/>
    </row>
    <row r="1886" spans="2:21" ht="16.5" customHeight="1" x14ac:dyDescent="0.25">
      <c r="B1886" s="5"/>
      <c r="C1886" s="77" t="s">
        <v>841</v>
      </c>
      <c r="E1886" s="378"/>
      <c r="F1886" s="378"/>
      <c r="G1886" s="378"/>
      <c r="H1886" s="378"/>
      <c r="K1886" s="378"/>
      <c r="M1886" s="378"/>
      <c r="O1886" s="378"/>
      <c r="S1886" s="378"/>
      <c r="T1886" s="378"/>
      <c r="U1886" s="378"/>
    </row>
    <row r="1887" spans="2:21" ht="12.75" customHeight="1" x14ac:dyDescent="0.2">
      <c r="B1887" s="5"/>
      <c r="E1887" s="378"/>
      <c r="F1887" s="378"/>
      <c r="G1887" s="378"/>
      <c r="H1887" s="378"/>
      <c r="K1887" s="378"/>
      <c r="M1887" s="378"/>
      <c r="O1887" s="378"/>
      <c r="S1887" s="378"/>
      <c r="T1887" s="378"/>
      <c r="U1887" s="378"/>
    </row>
    <row r="1888" spans="2:21" ht="12.75" customHeight="1" x14ac:dyDescent="0.2">
      <c r="B1888" s="5"/>
      <c r="C1888" s="73" t="s">
        <v>836</v>
      </c>
      <c r="D1888" s="72"/>
      <c r="E1888" s="378"/>
      <c r="F1888" s="378"/>
      <c r="G1888" s="378"/>
      <c r="H1888" s="378"/>
      <c r="K1888" s="378"/>
      <c r="M1888" s="378"/>
      <c r="O1888" s="378"/>
      <c r="S1888" s="378"/>
      <c r="T1888" s="378"/>
      <c r="U1888" s="378"/>
    </row>
    <row r="1889" spans="2:21" ht="18.75" customHeight="1" x14ac:dyDescent="0.2">
      <c r="B1889" s="5"/>
      <c r="C1889" s="65">
        <v>61200</v>
      </c>
      <c r="D1889" s="66" t="s">
        <v>819</v>
      </c>
      <c r="E1889" s="497">
        <v>1211681</v>
      </c>
      <c r="F1889" s="497">
        <v>0</v>
      </c>
      <c r="G1889" s="497">
        <v>0</v>
      </c>
      <c r="H1889" s="497">
        <v>900000</v>
      </c>
      <c r="I1889" s="497" t="e">
        <f>#REF!-G1889</f>
        <v>#REF!</v>
      </c>
      <c r="J1889" s="497">
        <f>H1889-G1889</f>
        <v>900000</v>
      </c>
      <c r="K1889" s="497">
        <v>900000</v>
      </c>
      <c r="L1889" s="497">
        <f>K1889-H1889</f>
        <v>0</v>
      </c>
      <c r="M1889" s="497">
        <v>900000</v>
      </c>
      <c r="N1889" s="497">
        <f>M1889-H1889</f>
        <v>0</v>
      </c>
      <c r="O1889" s="497">
        <v>0</v>
      </c>
      <c r="P1889" s="497">
        <f>O1889-H1889</f>
        <v>-900000</v>
      </c>
      <c r="Q1889" s="497"/>
      <c r="R1889" s="497"/>
      <c r="S1889" s="497">
        <v>900000</v>
      </c>
      <c r="T1889" s="497">
        <v>900000</v>
      </c>
      <c r="U1889" s="497">
        <v>900000</v>
      </c>
    </row>
    <row r="1890" spans="2:21" ht="12.75" customHeight="1" x14ac:dyDescent="0.2">
      <c r="B1890" s="5"/>
      <c r="C1890" s="42"/>
      <c r="D1890" s="43"/>
      <c r="E1890" s="378">
        <f t="shared" ref="E1890" si="543">SUM(E1889:E1889)</f>
        <v>1211681</v>
      </c>
      <c r="F1890" s="378">
        <f>SUM(F1889:F1889)</f>
        <v>0</v>
      </c>
      <c r="G1890" s="378">
        <f>SUM(G1889:G1889)</f>
        <v>0</v>
      </c>
      <c r="H1890" s="378">
        <f>SUM(H1889:H1889)</f>
        <v>900000</v>
      </c>
      <c r="I1890" s="229" t="e">
        <f>#REF!-G1890</f>
        <v>#REF!</v>
      </c>
      <c r="J1890" s="229">
        <f>H1890-G1890</f>
        <v>900000</v>
      </c>
      <c r="K1890" s="378">
        <f>SUM(K1889:K1889)</f>
        <v>900000</v>
      </c>
      <c r="L1890" s="229">
        <f>K1890-H1890</f>
        <v>0</v>
      </c>
      <c r="M1890" s="378">
        <f>SUM(M1889:M1889)</f>
        <v>900000</v>
      </c>
      <c r="N1890" s="229">
        <f>M1890-H1890</f>
        <v>0</v>
      </c>
      <c r="O1890" s="378">
        <f>SUM(O1889:O1889)</f>
        <v>0</v>
      </c>
      <c r="P1890" s="229">
        <f>O1890-H1890</f>
        <v>-900000</v>
      </c>
      <c r="S1890" s="378">
        <f>SUM(S1889:S1889)</f>
        <v>900000</v>
      </c>
      <c r="T1890" s="378">
        <f>SUM(T1889:T1889)</f>
        <v>900000</v>
      </c>
      <c r="U1890" s="378">
        <f>SUM(U1889:U1889)</f>
        <v>900000</v>
      </c>
    </row>
    <row r="1891" spans="2:21" ht="12.75" customHeight="1" x14ac:dyDescent="0.2">
      <c r="B1891" s="5"/>
      <c r="C1891" s="42"/>
      <c r="D1891" s="43"/>
      <c r="E1891" s="378"/>
      <c r="F1891" s="378"/>
      <c r="G1891" s="378"/>
      <c r="H1891" s="378"/>
      <c r="K1891" s="378"/>
      <c r="M1891" s="378"/>
      <c r="O1891" s="378"/>
      <c r="S1891" s="378"/>
      <c r="T1891" s="378"/>
      <c r="U1891" s="378"/>
    </row>
    <row r="1892" spans="2:21" ht="12.75" customHeight="1" x14ac:dyDescent="0.2">
      <c r="B1892" s="5"/>
      <c r="C1892" s="73" t="s">
        <v>835</v>
      </c>
      <c r="D1892" s="72"/>
      <c r="E1892" s="378"/>
      <c r="F1892" s="378"/>
      <c r="G1892" s="378"/>
      <c r="H1892" s="378"/>
      <c r="K1892" s="378"/>
      <c r="M1892" s="378"/>
      <c r="O1892" s="378"/>
      <c r="S1892" s="378"/>
      <c r="T1892" s="378"/>
      <c r="U1892" s="378"/>
    </row>
    <row r="1893" spans="2:21" ht="12.75" customHeight="1" x14ac:dyDescent="0.2">
      <c r="B1893" s="5"/>
      <c r="C1893" s="65">
        <v>61200</v>
      </c>
      <c r="D1893" s="66" t="s">
        <v>819</v>
      </c>
      <c r="E1893" s="497">
        <v>0</v>
      </c>
      <c r="F1893" s="497">
        <v>1000000</v>
      </c>
      <c r="G1893" s="497">
        <v>0</v>
      </c>
      <c r="H1893" s="497">
        <v>0</v>
      </c>
      <c r="I1893" s="497" t="e">
        <f>#REF!-G1893</f>
        <v>#REF!</v>
      </c>
      <c r="J1893" s="497">
        <f>H1893-G1893</f>
        <v>0</v>
      </c>
      <c r="K1893" s="497">
        <v>0</v>
      </c>
      <c r="L1893" s="497">
        <f>K1893-H1893</f>
        <v>0</v>
      </c>
      <c r="M1893" s="497">
        <v>0</v>
      </c>
      <c r="N1893" s="497">
        <f>M1893-H1893</f>
        <v>0</v>
      </c>
      <c r="O1893" s="497">
        <v>0</v>
      </c>
      <c r="P1893" s="497">
        <f>O1893-H1893</f>
        <v>0</v>
      </c>
      <c r="Q1893" s="497"/>
      <c r="R1893" s="497"/>
      <c r="S1893" s="497">
        <v>0</v>
      </c>
      <c r="T1893" s="497">
        <v>0</v>
      </c>
      <c r="U1893" s="497">
        <v>0</v>
      </c>
    </row>
    <row r="1894" spans="2:21" ht="12.75" customHeight="1" x14ac:dyDescent="0.2">
      <c r="B1894" s="5"/>
      <c r="C1894" s="42"/>
      <c r="D1894" s="43"/>
      <c r="E1894" s="378">
        <f>SUM(E1893)</f>
        <v>0</v>
      </c>
      <c r="F1894" s="378">
        <f>SUM(F1893)</f>
        <v>1000000</v>
      </c>
      <c r="G1894" s="378">
        <v>0</v>
      </c>
      <c r="H1894" s="378">
        <v>0</v>
      </c>
      <c r="I1894" s="229" t="e">
        <f>#REF!-G1894</f>
        <v>#REF!</v>
      </c>
      <c r="J1894" s="229">
        <f>H1894-G1894</f>
        <v>0</v>
      </c>
      <c r="K1894" s="378">
        <v>0</v>
      </c>
      <c r="L1894" s="229">
        <f>K1894-H1894</f>
        <v>0</v>
      </c>
      <c r="M1894" s="378">
        <v>0</v>
      </c>
      <c r="N1894" s="229">
        <f>M1894-H1894</f>
        <v>0</v>
      </c>
      <c r="O1894" s="378">
        <v>0</v>
      </c>
      <c r="P1894" s="229">
        <f>O1894-H1894</f>
        <v>0</v>
      </c>
      <c r="S1894" s="378">
        <v>0</v>
      </c>
      <c r="T1894" s="378">
        <v>0</v>
      </c>
      <c r="U1894" s="378">
        <v>0</v>
      </c>
    </row>
    <row r="1895" spans="2:21" ht="12.75" customHeight="1" x14ac:dyDescent="0.2">
      <c r="B1895" s="5"/>
      <c r="C1895" s="41" t="s">
        <v>315</v>
      </c>
      <c r="E1895" s="378"/>
      <c r="F1895" s="378"/>
      <c r="G1895" s="378"/>
      <c r="H1895" s="378"/>
      <c r="K1895" s="378"/>
      <c r="M1895" s="378"/>
      <c r="O1895" s="378"/>
      <c r="S1895" s="378"/>
      <c r="T1895" s="378"/>
      <c r="U1895" s="378"/>
    </row>
    <row r="1896" spans="2:21" ht="12.75" customHeight="1" x14ac:dyDescent="0.2">
      <c r="B1896" s="5"/>
      <c r="C1896" s="50" t="s">
        <v>316</v>
      </c>
      <c r="E1896" s="378"/>
      <c r="F1896" s="378"/>
      <c r="G1896" s="378"/>
      <c r="H1896" s="378"/>
      <c r="K1896" s="378"/>
      <c r="M1896" s="378"/>
      <c r="O1896" s="378"/>
      <c r="S1896" s="378"/>
      <c r="T1896" s="378"/>
      <c r="U1896" s="378"/>
    </row>
    <row r="1897" spans="2:21" ht="12.75" customHeight="1" x14ac:dyDescent="0.2">
      <c r="B1897" s="5"/>
      <c r="C1897" s="51">
        <v>61200</v>
      </c>
      <c r="D1897" s="66" t="s">
        <v>819</v>
      </c>
      <c r="E1897" s="496">
        <f>+E1889+E1893</f>
        <v>1211681</v>
      </c>
      <c r="F1897" s="496">
        <f>+F1889+F1893</f>
        <v>1000000</v>
      </c>
      <c r="G1897" s="496">
        <f t="shared" ref="G1897:H1897" si="544">+G1889+G1893</f>
        <v>0</v>
      </c>
      <c r="H1897" s="496">
        <f t="shared" si="544"/>
        <v>900000</v>
      </c>
      <c r="I1897" s="497" t="e">
        <f>#REF!-G1897</f>
        <v>#REF!</v>
      </c>
      <c r="J1897" s="497">
        <f>H1897-G1897</f>
        <v>900000</v>
      </c>
      <c r="K1897" s="496">
        <f>+K1889+K1893</f>
        <v>900000</v>
      </c>
      <c r="L1897" s="497">
        <f>K1897-H1897</f>
        <v>0</v>
      </c>
      <c r="M1897" s="496">
        <f>+M1889+M1893</f>
        <v>900000</v>
      </c>
      <c r="N1897" s="497">
        <f>M1897-H1897</f>
        <v>0</v>
      </c>
      <c r="O1897" s="496">
        <f>+O1889+O1893</f>
        <v>0</v>
      </c>
      <c r="P1897" s="497">
        <f>O1897-H1897</f>
        <v>-900000</v>
      </c>
      <c r="Q1897" s="497"/>
      <c r="R1897" s="497"/>
      <c r="S1897" s="496">
        <f>+S1889+S1893</f>
        <v>900000</v>
      </c>
      <c r="T1897" s="496">
        <f>+T1889+T1893</f>
        <v>900000</v>
      </c>
      <c r="U1897" s="496">
        <f>+U1889+U1893</f>
        <v>900000</v>
      </c>
    </row>
    <row r="1898" spans="2:21" ht="12.75" customHeight="1" x14ac:dyDescent="0.2">
      <c r="B1898" s="5"/>
      <c r="C1898" s="51"/>
      <c r="D1898" s="48" t="s">
        <v>70</v>
      </c>
      <c r="E1898" s="378">
        <f>SUM(E1897)</f>
        <v>1211681</v>
      </c>
      <c r="F1898" s="378">
        <f>SUM(F1897)</f>
        <v>1000000</v>
      </c>
      <c r="G1898" s="378">
        <f t="shared" ref="G1898:I1898" si="545">SUM(G1897)</f>
        <v>0</v>
      </c>
      <c r="H1898" s="378">
        <f t="shared" si="545"/>
        <v>900000</v>
      </c>
      <c r="I1898" s="378" t="e">
        <f t="shared" si="545"/>
        <v>#REF!</v>
      </c>
      <c r="J1898" s="229">
        <f>H1898-G1898</f>
        <v>900000</v>
      </c>
      <c r="K1898" s="378">
        <f t="shared" ref="K1898:U1898" si="546">SUM(K1897)</f>
        <v>900000</v>
      </c>
      <c r="L1898" s="378">
        <f t="shared" si="546"/>
        <v>0</v>
      </c>
      <c r="M1898" s="378">
        <f t="shared" si="546"/>
        <v>900000</v>
      </c>
      <c r="N1898" s="378">
        <f t="shared" si="546"/>
        <v>0</v>
      </c>
      <c r="O1898" s="378">
        <f t="shared" si="546"/>
        <v>0</v>
      </c>
      <c r="P1898" s="378">
        <f t="shared" si="546"/>
        <v>-900000</v>
      </c>
      <c r="Q1898" s="378"/>
      <c r="R1898" s="378"/>
      <c r="S1898" s="378">
        <f t="shared" si="546"/>
        <v>900000</v>
      </c>
      <c r="T1898" s="378">
        <f t="shared" si="546"/>
        <v>900000</v>
      </c>
      <c r="U1898" s="378">
        <f t="shared" si="546"/>
        <v>900000</v>
      </c>
    </row>
    <row r="1899" spans="2:21" ht="12.75" customHeight="1" x14ac:dyDescent="0.2">
      <c r="B1899" s="5"/>
      <c r="C1899" s="51"/>
      <c r="E1899" s="378"/>
      <c r="F1899" s="378"/>
      <c r="G1899" s="378"/>
      <c r="H1899" s="378"/>
      <c r="J1899" s="536">
        <v>1</v>
      </c>
      <c r="K1899" s="378"/>
      <c r="M1899" s="378"/>
      <c r="O1899" s="378"/>
      <c r="P1899" s="565">
        <f>P1898/H1898</f>
        <v>-1</v>
      </c>
      <c r="S1899" s="378"/>
      <c r="T1899" s="378"/>
      <c r="U1899" s="378"/>
    </row>
    <row r="1900" spans="2:21" ht="12.75" customHeight="1" x14ac:dyDescent="0.2">
      <c r="B1900" s="5"/>
      <c r="C1900" s="51"/>
      <c r="D1900" s="391"/>
      <c r="E1900" s="390"/>
      <c r="F1900" s="390"/>
      <c r="G1900" s="390"/>
      <c r="H1900" s="390"/>
      <c r="I1900" s="389"/>
      <c r="J1900" s="389"/>
      <c r="K1900" s="390"/>
      <c r="L1900" s="389"/>
      <c r="M1900" s="390"/>
      <c r="N1900" s="389"/>
      <c r="O1900" s="390"/>
      <c r="P1900" s="389"/>
      <c r="Q1900" s="389"/>
      <c r="R1900" s="389"/>
      <c r="S1900" s="522"/>
      <c r="T1900" s="522"/>
      <c r="U1900" s="522"/>
    </row>
    <row r="1901" spans="2:21" ht="12.75" customHeight="1" x14ac:dyDescent="0.2">
      <c r="B1901" s="5"/>
      <c r="C1901" s="51"/>
      <c r="D1901" s="391" t="s">
        <v>123</v>
      </c>
      <c r="E1901" s="507" t="s">
        <v>784</v>
      </c>
      <c r="F1901" s="507" t="s">
        <v>783</v>
      </c>
      <c r="G1901" s="507" t="s">
        <v>1035</v>
      </c>
      <c r="H1901" s="507" t="s">
        <v>1130</v>
      </c>
      <c r="I1901" s="389"/>
      <c r="J1901" s="389"/>
      <c r="K1901" s="507" t="s">
        <v>1220</v>
      </c>
      <c r="L1901" s="389"/>
      <c r="M1901" s="507" t="s">
        <v>1220</v>
      </c>
      <c r="N1901" s="389"/>
      <c r="O1901" s="507" t="s">
        <v>1220</v>
      </c>
      <c r="P1901" s="389"/>
      <c r="Q1901" s="389"/>
      <c r="R1901" s="389"/>
      <c r="S1901" s="508" t="s">
        <v>1130</v>
      </c>
      <c r="T1901" s="508" t="s">
        <v>1130</v>
      </c>
      <c r="U1901" s="508" t="s">
        <v>1130</v>
      </c>
    </row>
    <row r="1902" spans="2:21" ht="29.25" customHeight="1" x14ac:dyDescent="0.25">
      <c r="B1902" s="5"/>
      <c r="C1902" s="51"/>
      <c r="D1902" s="561" t="s">
        <v>577</v>
      </c>
      <c r="E1902" s="507" t="s">
        <v>412</v>
      </c>
      <c r="F1902" s="507" t="s">
        <v>412</v>
      </c>
      <c r="G1902" s="507" t="s">
        <v>412</v>
      </c>
      <c r="H1902" s="507" t="s">
        <v>412</v>
      </c>
      <c r="I1902" s="389"/>
      <c r="J1902" s="389"/>
      <c r="K1902" s="507" t="s">
        <v>472</v>
      </c>
      <c r="L1902" s="389"/>
      <c r="M1902" s="507" t="s">
        <v>472</v>
      </c>
      <c r="N1902" s="389"/>
      <c r="O1902" s="507" t="s">
        <v>1456</v>
      </c>
      <c r="P1902" s="389"/>
      <c r="Q1902" s="389"/>
      <c r="R1902" s="389"/>
      <c r="S1902" s="508" t="s">
        <v>412</v>
      </c>
      <c r="T1902" s="508" t="s">
        <v>412</v>
      </c>
      <c r="U1902" s="508" t="s">
        <v>412</v>
      </c>
    </row>
    <row r="1903" spans="2:21" ht="26.25" customHeight="1" x14ac:dyDescent="0.2">
      <c r="B1903" s="5"/>
      <c r="C1903" s="51"/>
      <c r="D1903" s="563" t="s">
        <v>324</v>
      </c>
      <c r="E1903" s="388">
        <v>0</v>
      </c>
      <c r="F1903" s="388">
        <v>0</v>
      </c>
      <c r="G1903" s="388">
        <v>0</v>
      </c>
      <c r="H1903" s="388">
        <v>0</v>
      </c>
      <c r="I1903" s="389"/>
      <c r="J1903" s="389"/>
      <c r="K1903" s="388">
        <v>0</v>
      </c>
      <c r="L1903" s="389"/>
      <c r="M1903" s="388">
        <v>0</v>
      </c>
      <c r="N1903" s="389"/>
      <c r="O1903" s="388">
        <v>0</v>
      </c>
      <c r="P1903" s="389"/>
      <c r="Q1903" s="389"/>
      <c r="R1903" s="389"/>
      <c r="S1903" s="392">
        <v>0</v>
      </c>
      <c r="T1903" s="392">
        <v>0</v>
      </c>
      <c r="U1903" s="392">
        <v>0</v>
      </c>
    </row>
    <row r="1904" spans="2:21" ht="12.75" customHeight="1" x14ac:dyDescent="0.2">
      <c r="B1904" s="5"/>
      <c r="C1904" s="51"/>
      <c r="D1904" s="563" t="s">
        <v>397</v>
      </c>
      <c r="E1904" s="388">
        <v>0</v>
      </c>
      <c r="F1904" s="388">
        <v>0</v>
      </c>
      <c r="G1904" s="388">
        <v>0</v>
      </c>
      <c r="H1904" s="388">
        <v>0</v>
      </c>
      <c r="I1904" s="389"/>
      <c r="J1904" s="389"/>
      <c r="K1904" s="388">
        <v>0</v>
      </c>
      <c r="L1904" s="389"/>
      <c r="M1904" s="388">
        <v>0</v>
      </c>
      <c r="N1904" s="389"/>
      <c r="O1904" s="388">
        <v>0</v>
      </c>
      <c r="P1904" s="389"/>
      <c r="Q1904" s="389"/>
      <c r="R1904" s="389"/>
      <c r="S1904" s="392">
        <v>0</v>
      </c>
      <c r="T1904" s="392">
        <v>0</v>
      </c>
      <c r="U1904" s="392">
        <v>0</v>
      </c>
    </row>
    <row r="1905" spans="1:21" ht="12.75" customHeight="1" x14ac:dyDescent="0.2">
      <c r="B1905" s="5"/>
      <c r="C1905" s="51"/>
      <c r="D1905" s="563" t="s">
        <v>478</v>
      </c>
      <c r="E1905" s="388">
        <v>0</v>
      </c>
      <c r="F1905" s="388">
        <v>0</v>
      </c>
      <c r="G1905" s="388">
        <v>0</v>
      </c>
      <c r="H1905" s="388">
        <v>0</v>
      </c>
      <c r="I1905" s="389"/>
      <c r="J1905" s="389"/>
      <c r="K1905" s="388">
        <v>0</v>
      </c>
      <c r="L1905" s="389"/>
      <c r="M1905" s="388">
        <v>0</v>
      </c>
      <c r="N1905" s="389"/>
      <c r="O1905" s="388">
        <v>0</v>
      </c>
      <c r="P1905" s="389"/>
      <c r="Q1905" s="389"/>
      <c r="R1905" s="389"/>
      <c r="S1905" s="392">
        <v>0</v>
      </c>
      <c r="T1905" s="392">
        <v>0</v>
      </c>
      <c r="U1905" s="392">
        <v>0</v>
      </c>
    </row>
    <row r="1906" spans="1:21" ht="12.75" customHeight="1" x14ac:dyDescent="0.2">
      <c r="B1906" s="5"/>
      <c r="C1906" s="51"/>
      <c r="D1906" s="391"/>
      <c r="E1906" s="388"/>
      <c r="F1906" s="388"/>
      <c r="G1906" s="388"/>
      <c r="H1906" s="388"/>
      <c r="I1906" s="389"/>
      <c r="J1906" s="389"/>
      <c r="K1906" s="388"/>
      <c r="L1906" s="389"/>
      <c r="M1906" s="388"/>
      <c r="N1906" s="389"/>
      <c r="O1906" s="388"/>
      <c r="P1906" s="389"/>
      <c r="Q1906" s="389"/>
      <c r="R1906" s="389"/>
      <c r="S1906" s="392"/>
      <c r="T1906" s="392"/>
      <c r="U1906" s="392"/>
    </row>
    <row r="1907" spans="1:21" ht="12.75" customHeight="1" x14ac:dyDescent="0.25">
      <c r="C1907" s="51"/>
      <c r="D1907" s="562" t="s">
        <v>625</v>
      </c>
      <c r="E1907" s="388"/>
      <c r="F1907" s="388"/>
      <c r="G1907" s="388"/>
      <c r="H1907" s="388"/>
      <c r="I1907" s="389"/>
      <c r="J1907" s="389"/>
      <c r="K1907" s="388"/>
      <c r="L1907" s="389"/>
      <c r="M1907" s="388"/>
      <c r="N1907" s="389"/>
      <c r="O1907" s="388"/>
      <c r="P1907" s="389"/>
      <c r="Q1907" s="389"/>
      <c r="R1907" s="389"/>
      <c r="S1907" s="392"/>
      <c r="T1907" s="392"/>
      <c r="U1907" s="392"/>
    </row>
    <row r="1908" spans="1:21" ht="24.75" customHeight="1" x14ac:dyDescent="0.2">
      <c r="C1908" s="51"/>
      <c r="D1908" s="638" t="s">
        <v>1084</v>
      </c>
      <c r="E1908" s="638"/>
      <c r="F1908" s="638"/>
      <c r="G1908" s="638"/>
      <c r="H1908" s="638"/>
      <c r="I1908" s="638"/>
      <c r="J1908" s="638"/>
      <c r="K1908" s="638"/>
      <c r="L1908" s="638"/>
      <c r="M1908" s="638"/>
      <c r="N1908" s="638"/>
      <c r="O1908" s="638"/>
      <c r="P1908" s="388"/>
      <c r="Q1908" s="388"/>
      <c r="R1908" s="388"/>
      <c r="S1908" s="5"/>
      <c r="T1908" s="5"/>
      <c r="U1908" s="5"/>
    </row>
    <row r="1909" spans="1:21" ht="12.75" customHeight="1" x14ac:dyDescent="0.2">
      <c r="C1909" s="51"/>
      <c r="D1909" s="70"/>
      <c r="E1909" s="228"/>
      <c r="F1909" s="228"/>
      <c r="G1909" s="228"/>
      <c r="H1909" s="228"/>
      <c r="K1909" s="228"/>
      <c r="M1909" s="228"/>
      <c r="O1909" s="228"/>
      <c r="S1909" s="228"/>
      <c r="T1909" s="228"/>
      <c r="U1909" s="228"/>
    </row>
    <row r="1910" spans="1:21" ht="12.75" customHeight="1" x14ac:dyDescent="0.2">
      <c r="B1910" s="5"/>
      <c r="C1910" s="5"/>
      <c r="D1910" s="5"/>
    </row>
    <row r="1911" spans="1:21" ht="16.149999999999999" customHeight="1" x14ac:dyDescent="0.25">
      <c r="C1911" s="77" t="s">
        <v>246</v>
      </c>
      <c r="E1911" s="378"/>
      <c r="F1911" s="378"/>
      <c r="G1911" s="378"/>
      <c r="H1911" s="378"/>
      <c r="K1911" s="378"/>
      <c r="M1911" s="378"/>
      <c r="O1911" s="378"/>
      <c r="S1911" s="378"/>
      <c r="T1911" s="378"/>
      <c r="U1911" s="378"/>
    </row>
    <row r="1912" spans="1:21" ht="12.75" customHeight="1" x14ac:dyDescent="0.2">
      <c r="E1912" s="378"/>
      <c r="F1912" s="378"/>
      <c r="G1912" s="378"/>
      <c r="H1912" s="378"/>
      <c r="K1912" s="378"/>
      <c r="M1912" s="378"/>
      <c r="O1912" s="378"/>
      <c r="S1912" s="378"/>
      <c r="T1912" s="378"/>
      <c r="U1912" s="378"/>
    </row>
    <row r="1913" spans="1:21" ht="12.75" customHeight="1" x14ac:dyDescent="0.2">
      <c r="C1913" s="73" t="s">
        <v>323</v>
      </c>
      <c r="D1913" s="72"/>
      <c r="E1913" s="378"/>
      <c r="F1913" s="378"/>
      <c r="G1913" s="378"/>
      <c r="H1913" s="378"/>
      <c r="K1913" s="378"/>
      <c r="M1913" s="378"/>
      <c r="O1913" s="378"/>
      <c r="S1913" s="378"/>
      <c r="T1913" s="378"/>
      <c r="U1913" s="378"/>
    </row>
    <row r="1914" spans="1:21" ht="12.75" customHeight="1" x14ac:dyDescent="0.2">
      <c r="B1914" s="154">
        <v>600</v>
      </c>
      <c r="C1914" s="42">
        <v>56652</v>
      </c>
      <c r="D1914" s="45" t="s">
        <v>237</v>
      </c>
      <c r="E1914" s="496"/>
      <c r="F1914" s="496"/>
      <c r="G1914" s="496"/>
      <c r="H1914" s="496"/>
      <c r="J1914" s="497">
        <f>H1914-G1914</f>
        <v>0</v>
      </c>
      <c r="K1914" s="496"/>
      <c r="M1914" s="496"/>
      <c r="O1914" s="496"/>
      <c r="S1914" s="496"/>
      <c r="T1914" s="496"/>
      <c r="U1914" s="496"/>
    </row>
    <row r="1915" spans="1:21" ht="12.75" customHeight="1" x14ac:dyDescent="0.2">
      <c r="C1915" s="42"/>
      <c r="D1915" s="43"/>
      <c r="E1915" s="378"/>
      <c r="F1915" s="378"/>
      <c r="G1915" s="378"/>
      <c r="H1915" s="378"/>
      <c r="J1915" s="229">
        <f>H1915-G1915</f>
        <v>0</v>
      </c>
      <c r="K1915" s="378"/>
      <c r="M1915" s="378"/>
      <c r="O1915" s="378"/>
      <c r="S1915" s="378"/>
      <c r="T1915" s="378"/>
      <c r="U1915" s="378"/>
    </row>
    <row r="1916" spans="1:21" ht="12.75" customHeight="1" x14ac:dyDescent="0.2">
      <c r="C1916" s="42"/>
      <c r="D1916" s="43"/>
      <c r="E1916" s="378"/>
      <c r="F1916" s="378"/>
      <c r="G1916" s="378"/>
      <c r="H1916" s="378"/>
      <c r="K1916" s="378"/>
      <c r="M1916" s="378"/>
      <c r="O1916" s="378"/>
      <c r="S1916" s="378"/>
      <c r="T1916" s="378"/>
      <c r="U1916" s="378"/>
    </row>
    <row r="1917" spans="1:21" ht="12.75" customHeight="1" x14ac:dyDescent="0.2">
      <c r="C1917" s="81" t="s">
        <v>328</v>
      </c>
      <c r="E1917" s="378"/>
      <c r="F1917" s="378"/>
      <c r="G1917" s="378"/>
      <c r="H1917" s="378"/>
      <c r="K1917" s="378"/>
      <c r="M1917" s="378"/>
      <c r="O1917" s="378"/>
      <c r="S1917" s="378"/>
      <c r="T1917" s="378"/>
      <c r="U1917" s="378"/>
    </row>
    <row r="1918" spans="1:21" ht="12.75" customHeight="1" x14ac:dyDescent="0.2">
      <c r="A1918" s="5">
        <v>17017530</v>
      </c>
      <c r="B1918" s="154">
        <v>600</v>
      </c>
      <c r="C1918" s="42">
        <v>56694</v>
      </c>
      <c r="D1918" s="45" t="s">
        <v>376</v>
      </c>
      <c r="E1918" s="496">
        <v>325000</v>
      </c>
      <c r="F1918" s="496">
        <v>325000</v>
      </c>
      <c r="G1918" s="496">
        <v>325000</v>
      </c>
      <c r="H1918" s="496">
        <v>325000</v>
      </c>
      <c r="I1918" s="497" t="e">
        <f>#REF!-G1918</f>
        <v>#REF!</v>
      </c>
      <c r="J1918" s="497">
        <f>H1918-G1918</f>
        <v>0</v>
      </c>
      <c r="K1918" s="496">
        <v>325000</v>
      </c>
      <c r="L1918" s="497">
        <f>K1918-H1918</f>
        <v>0</v>
      </c>
      <c r="M1918" s="496">
        <v>325000</v>
      </c>
      <c r="N1918" s="497">
        <f>M1918-H1918</f>
        <v>0</v>
      </c>
      <c r="O1918" s="496">
        <v>300000</v>
      </c>
      <c r="P1918" s="497">
        <f>O1918-H1918</f>
        <v>-25000</v>
      </c>
      <c r="Q1918" s="497"/>
      <c r="R1918" s="497"/>
      <c r="S1918" s="496">
        <v>325000</v>
      </c>
      <c r="T1918" s="496">
        <v>325000</v>
      </c>
      <c r="U1918" s="496">
        <v>325000</v>
      </c>
    </row>
    <row r="1919" spans="1:21" ht="12.75" customHeight="1" x14ac:dyDescent="0.2">
      <c r="C1919" s="88"/>
      <c r="E1919" s="378">
        <v>325000</v>
      </c>
      <c r="F1919" s="378">
        <f>F1918</f>
        <v>325000</v>
      </c>
      <c r="G1919" s="378">
        <f>G1918</f>
        <v>325000</v>
      </c>
      <c r="H1919" s="378">
        <f>H1918</f>
        <v>325000</v>
      </c>
      <c r="I1919" s="229" t="e">
        <f>#REF!-G1919</f>
        <v>#REF!</v>
      </c>
      <c r="J1919" s="229">
        <f>H1919-G1919</f>
        <v>0</v>
      </c>
      <c r="K1919" s="378">
        <f>K1918</f>
        <v>325000</v>
      </c>
      <c r="L1919" s="229">
        <f>K1919-H1919</f>
        <v>0</v>
      </c>
      <c r="M1919" s="378">
        <f>M1918</f>
        <v>325000</v>
      </c>
      <c r="N1919" s="229">
        <f>M1919-H1919</f>
        <v>0</v>
      </c>
      <c r="O1919" s="378">
        <f>O1918</f>
        <v>300000</v>
      </c>
      <c r="P1919" s="229">
        <f>O1919-H1919</f>
        <v>-25000</v>
      </c>
      <c r="S1919" s="378">
        <f>S1918</f>
        <v>325000</v>
      </c>
      <c r="T1919" s="378">
        <f>T1918</f>
        <v>325000</v>
      </c>
      <c r="U1919" s="378">
        <f>U1918</f>
        <v>325000</v>
      </c>
    </row>
    <row r="1920" spans="1:21" ht="12.75" customHeight="1" x14ac:dyDescent="0.2">
      <c r="C1920" s="42"/>
      <c r="D1920" s="43"/>
      <c r="E1920" s="378"/>
      <c r="F1920" s="378"/>
      <c r="G1920" s="378"/>
      <c r="H1920" s="378"/>
      <c r="K1920" s="378"/>
      <c r="M1920" s="378"/>
      <c r="O1920" s="378"/>
      <c r="S1920" s="378"/>
      <c r="T1920" s="378"/>
      <c r="U1920" s="378"/>
    </row>
    <row r="1921" spans="1:21" ht="12.75" customHeight="1" x14ac:dyDescent="0.2">
      <c r="C1921" s="81" t="s">
        <v>614</v>
      </c>
      <c r="D1921" s="62"/>
      <c r="E1921" s="378"/>
      <c r="F1921" s="378"/>
      <c r="G1921" s="378"/>
      <c r="H1921" s="378"/>
      <c r="K1921" s="378"/>
      <c r="M1921" s="378"/>
      <c r="O1921" s="378"/>
      <c r="S1921" s="378"/>
      <c r="T1921" s="378"/>
      <c r="U1921" s="378"/>
    </row>
    <row r="1922" spans="1:21" ht="12.75" customHeight="1" x14ac:dyDescent="0.2">
      <c r="B1922" s="154">
        <v>600</v>
      </c>
      <c r="C1922" s="42">
        <v>56694</v>
      </c>
      <c r="D1922" s="45" t="s">
        <v>376</v>
      </c>
      <c r="E1922" s="496"/>
      <c r="F1922" s="496"/>
      <c r="G1922" s="496"/>
      <c r="H1922" s="496"/>
      <c r="J1922" s="497">
        <f>H1922-G1922</f>
        <v>0</v>
      </c>
      <c r="K1922" s="496"/>
      <c r="M1922" s="496"/>
      <c r="O1922" s="496"/>
      <c r="S1922" s="496"/>
      <c r="T1922" s="496"/>
      <c r="U1922" s="496"/>
    </row>
    <row r="1923" spans="1:21" ht="12.75" customHeight="1" x14ac:dyDescent="0.2">
      <c r="C1923" s="42"/>
      <c r="D1923" s="43"/>
      <c r="E1923" s="378"/>
      <c r="F1923" s="378"/>
      <c r="G1923" s="378"/>
      <c r="H1923" s="378"/>
      <c r="J1923" s="229">
        <f>H1923-G1923</f>
        <v>0</v>
      </c>
      <c r="K1923" s="378"/>
      <c r="M1923" s="378"/>
      <c r="O1923" s="378"/>
      <c r="S1923" s="378"/>
      <c r="T1923" s="378"/>
      <c r="U1923" s="378"/>
    </row>
    <row r="1924" spans="1:21" ht="12.75" customHeight="1" x14ac:dyDescent="0.2">
      <c r="C1924" s="81" t="s">
        <v>312</v>
      </c>
      <c r="D1924" s="62"/>
      <c r="E1924" s="378"/>
      <c r="F1924" s="378"/>
      <c r="G1924" s="378"/>
      <c r="H1924" s="378"/>
      <c r="K1924" s="378"/>
      <c r="M1924" s="378"/>
      <c r="O1924" s="378"/>
      <c r="S1924" s="378"/>
      <c r="T1924" s="378"/>
      <c r="U1924" s="378"/>
    </row>
    <row r="1925" spans="1:21" ht="12.75" customHeight="1" x14ac:dyDescent="0.2">
      <c r="B1925" s="154">
        <v>600</v>
      </c>
      <c r="C1925" s="42">
        <v>56694</v>
      </c>
      <c r="D1925" s="45" t="s">
        <v>376</v>
      </c>
      <c r="E1925" s="496"/>
      <c r="F1925" s="496"/>
      <c r="G1925" s="496"/>
      <c r="H1925" s="496"/>
      <c r="J1925" s="497">
        <f>H1925-G1925</f>
        <v>0</v>
      </c>
      <c r="K1925" s="496"/>
      <c r="M1925" s="496"/>
      <c r="O1925" s="496"/>
      <c r="S1925" s="496"/>
      <c r="T1925" s="496"/>
      <c r="U1925" s="496"/>
    </row>
    <row r="1926" spans="1:21" ht="12.75" customHeight="1" x14ac:dyDescent="0.2">
      <c r="C1926" s="42"/>
      <c r="D1926" s="43"/>
      <c r="E1926" s="378"/>
      <c r="F1926" s="378"/>
      <c r="G1926" s="378"/>
      <c r="H1926" s="378"/>
      <c r="J1926" s="229">
        <f>H1926-G1926</f>
        <v>0</v>
      </c>
      <c r="K1926" s="378"/>
      <c r="M1926" s="378"/>
      <c r="O1926" s="378"/>
      <c r="S1926" s="378"/>
      <c r="T1926" s="378"/>
      <c r="U1926" s="378"/>
    </row>
    <row r="1927" spans="1:21" ht="12.75" customHeight="1" x14ac:dyDescent="0.2">
      <c r="C1927" s="88" t="s">
        <v>776</v>
      </c>
      <c r="E1927" s="378"/>
      <c r="F1927" s="378"/>
      <c r="G1927" s="378"/>
      <c r="H1927" s="378"/>
      <c r="K1927" s="378"/>
      <c r="M1927" s="378"/>
      <c r="O1927" s="378"/>
      <c r="S1927" s="378"/>
      <c r="T1927" s="378"/>
      <c r="U1927" s="378"/>
    </row>
    <row r="1928" spans="1:21" ht="12.75" customHeight="1" x14ac:dyDescent="0.2">
      <c r="A1928" s="5">
        <v>17017570</v>
      </c>
      <c r="B1928" s="154">
        <v>600</v>
      </c>
      <c r="C1928" s="42">
        <v>56694</v>
      </c>
      <c r="D1928" s="45" t="s">
        <v>376</v>
      </c>
      <c r="E1928" s="496">
        <v>100000</v>
      </c>
      <c r="F1928" s="496">
        <v>200000</v>
      </c>
      <c r="G1928" s="496">
        <v>100000</v>
      </c>
      <c r="H1928" s="496">
        <v>0</v>
      </c>
      <c r="I1928" s="497" t="e">
        <f>#REF!-G1928</f>
        <v>#REF!</v>
      </c>
      <c r="J1928" s="497">
        <f>H1928-G1928</f>
        <v>-100000</v>
      </c>
      <c r="K1928" s="496">
        <v>0</v>
      </c>
      <c r="L1928" s="497">
        <f>K1928-H1928</f>
        <v>0</v>
      </c>
      <c r="M1928" s="496">
        <v>0</v>
      </c>
      <c r="N1928" s="497">
        <f>M1928-H1928</f>
        <v>0</v>
      </c>
      <c r="O1928" s="496">
        <v>0</v>
      </c>
      <c r="P1928" s="497">
        <f>O1928-H1928</f>
        <v>0</v>
      </c>
      <c r="Q1928" s="497"/>
      <c r="R1928" s="497"/>
      <c r="S1928" s="496">
        <v>0</v>
      </c>
      <c r="T1928" s="496">
        <v>0</v>
      </c>
      <c r="U1928" s="496">
        <v>0</v>
      </c>
    </row>
    <row r="1929" spans="1:21" ht="12.75" customHeight="1" x14ac:dyDescent="0.2">
      <c r="C1929" s="88"/>
      <c r="E1929" s="378">
        <v>100000</v>
      </c>
      <c r="F1929" s="378">
        <f>F1928</f>
        <v>200000</v>
      </c>
      <c r="G1929" s="378">
        <f>G1928</f>
        <v>100000</v>
      </c>
      <c r="H1929" s="378">
        <f>H1928</f>
        <v>0</v>
      </c>
      <c r="I1929" s="229" t="e">
        <f>#REF!-G1929</f>
        <v>#REF!</v>
      </c>
      <c r="J1929" s="229">
        <f>H1929-G1929</f>
        <v>-100000</v>
      </c>
      <c r="K1929" s="378">
        <f>K1928</f>
        <v>0</v>
      </c>
      <c r="L1929" s="229">
        <f>K1929-H1929</f>
        <v>0</v>
      </c>
      <c r="M1929" s="378">
        <f>M1928</f>
        <v>0</v>
      </c>
      <c r="N1929" s="229">
        <f>M1929-H1929</f>
        <v>0</v>
      </c>
      <c r="O1929" s="378">
        <f>O1928</f>
        <v>0</v>
      </c>
      <c r="P1929" s="229">
        <f>O1929-H1929</f>
        <v>0</v>
      </c>
      <c r="S1929" s="378">
        <f>S1928</f>
        <v>0</v>
      </c>
      <c r="T1929" s="378">
        <f>T1928</f>
        <v>0</v>
      </c>
      <c r="U1929" s="378">
        <f>U1928</f>
        <v>0</v>
      </c>
    </row>
    <row r="1930" spans="1:21" ht="12.75" customHeight="1" x14ac:dyDescent="0.2">
      <c r="C1930" s="88"/>
      <c r="E1930" s="378"/>
      <c r="F1930" s="378"/>
      <c r="G1930" s="378"/>
      <c r="H1930" s="378"/>
      <c r="K1930" s="378"/>
      <c r="M1930" s="378"/>
      <c r="O1930" s="378"/>
      <c r="S1930" s="378"/>
      <c r="T1930" s="378"/>
      <c r="U1930" s="378"/>
    </row>
    <row r="1931" spans="1:21" ht="12.75" customHeight="1" x14ac:dyDescent="0.2">
      <c r="C1931" s="88" t="s">
        <v>992</v>
      </c>
      <c r="E1931" s="378"/>
      <c r="F1931" s="378"/>
      <c r="G1931" s="378"/>
      <c r="H1931" s="378"/>
      <c r="K1931" s="378"/>
      <c r="M1931" s="378"/>
      <c r="O1931" s="378"/>
      <c r="S1931" s="378"/>
      <c r="T1931" s="378"/>
      <c r="U1931" s="378"/>
    </row>
    <row r="1932" spans="1:21" ht="12.75" customHeight="1" x14ac:dyDescent="0.2">
      <c r="A1932" s="5">
        <v>17017590</v>
      </c>
      <c r="B1932" s="154">
        <v>600</v>
      </c>
      <c r="C1932" s="42">
        <v>56655</v>
      </c>
      <c r="D1932" s="45" t="s">
        <v>376</v>
      </c>
      <c r="E1932" s="496">
        <v>100000</v>
      </c>
      <c r="F1932" s="496">
        <v>100000</v>
      </c>
      <c r="G1932" s="496">
        <v>0</v>
      </c>
      <c r="H1932" s="496">
        <v>0</v>
      </c>
      <c r="I1932" s="497" t="e">
        <f>#REF!-G1932</f>
        <v>#REF!</v>
      </c>
      <c r="J1932" s="497">
        <f>H1932-G1932</f>
        <v>0</v>
      </c>
      <c r="K1932" s="496">
        <v>0</v>
      </c>
      <c r="L1932" s="497">
        <f>K1932-H1932</f>
        <v>0</v>
      </c>
      <c r="M1932" s="496">
        <v>0</v>
      </c>
      <c r="N1932" s="497">
        <f>M1932-H1932</f>
        <v>0</v>
      </c>
      <c r="O1932" s="496">
        <v>0</v>
      </c>
      <c r="P1932" s="497">
        <f>O1932-H1932</f>
        <v>0</v>
      </c>
      <c r="Q1932" s="497"/>
      <c r="R1932" s="497"/>
      <c r="S1932" s="496">
        <v>0</v>
      </c>
      <c r="T1932" s="496">
        <v>0</v>
      </c>
      <c r="U1932" s="496">
        <v>0</v>
      </c>
    </row>
    <row r="1933" spans="1:21" ht="12.75" customHeight="1" x14ac:dyDescent="0.2">
      <c r="C1933" s="88"/>
      <c r="E1933" s="378">
        <v>100000</v>
      </c>
      <c r="F1933" s="378">
        <f>F1932</f>
        <v>100000</v>
      </c>
      <c r="G1933" s="378">
        <f>G1932</f>
        <v>0</v>
      </c>
      <c r="H1933" s="378">
        <f>H1932</f>
        <v>0</v>
      </c>
      <c r="I1933" s="229" t="e">
        <f>#REF!-G1933</f>
        <v>#REF!</v>
      </c>
      <c r="J1933" s="229">
        <f>H1933-G1933</f>
        <v>0</v>
      </c>
      <c r="K1933" s="378">
        <f>K1932</f>
        <v>0</v>
      </c>
      <c r="L1933" s="229">
        <f>K1933-H1933</f>
        <v>0</v>
      </c>
      <c r="M1933" s="378">
        <f>M1932</f>
        <v>0</v>
      </c>
      <c r="N1933" s="229">
        <f>M1933-H1933</f>
        <v>0</v>
      </c>
      <c r="O1933" s="378">
        <f>O1932</f>
        <v>0</v>
      </c>
      <c r="P1933" s="229">
        <f>O1933-H1933</f>
        <v>0</v>
      </c>
      <c r="S1933" s="378">
        <f>S1932</f>
        <v>0</v>
      </c>
      <c r="T1933" s="378">
        <f>T1932</f>
        <v>0</v>
      </c>
      <c r="U1933" s="378">
        <f>U1932</f>
        <v>0</v>
      </c>
    </row>
    <row r="1934" spans="1:21" ht="12.75" customHeight="1" x14ac:dyDescent="0.2">
      <c r="C1934" s="88"/>
      <c r="E1934" s="378"/>
      <c r="F1934" s="378"/>
      <c r="G1934" s="378"/>
      <c r="H1934" s="378"/>
      <c r="K1934" s="378"/>
      <c r="M1934" s="378"/>
      <c r="O1934" s="378"/>
      <c r="S1934" s="378"/>
      <c r="T1934" s="378"/>
      <c r="U1934" s="378"/>
    </row>
    <row r="1935" spans="1:21" ht="12.75" customHeight="1" x14ac:dyDescent="0.2">
      <c r="C1935" s="88" t="s">
        <v>986</v>
      </c>
      <c r="E1935" s="378"/>
      <c r="F1935" s="378"/>
      <c r="G1935" s="378"/>
      <c r="H1935" s="378"/>
      <c r="K1935" s="378"/>
      <c r="M1935" s="378"/>
      <c r="O1935" s="378"/>
      <c r="S1935" s="378"/>
      <c r="T1935" s="378"/>
      <c r="U1935" s="378"/>
    </row>
    <row r="1936" spans="1:21" ht="12.75" customHeight="1" x14ac:dyDescent="0.2">
      <c r="A1936" s="5">
        <v>17017600</v>
      </c>
      <c r="B1936" s="154">
        <v>600</v>
      </c>
      <c r="C1936" s="90">
        <v>56694</v>
      </c>
      <c r="D1936" s="45" t="s">
        <v>376</v>
      </c>
      <c r="E1936" s="496">
        <v>50000</v>
      </c>
      <c r="F1936" s="496">
        <v>100000</v>
      </c>
      <c r="G1936" s="496">
        <v>100000</v>
      </c>
      <c r="H1936" s="496">
        <v>0</v>
      </c>
      <c r="I1936" s="497" t="e">
        <f>#REF!-G1936</f>
        <v>#REF!</v>
      </c>
      <c r="J1936" s="497">
        <f>H1936-G1936</f>
        <v>-100000</v>
      </c>
      <c r="K1936" s="496">
        <v>0</v>
      </c>
      <c r="L1936" s="497">
        <f>K1936-H1936</f>
        <v>0</v>
      </c>
      <c r="M1936" s="496">
        <v>0</v>
      </c>
      <c r="N1936" s="497">
        <f>M1936-H1936</f>
        <v>0</v>
      </c>
      <c r="O1936" s="496">
        <v>0</v>
      </c>
      <c r="P1936" s="497">
        <f>O1936-H1936</f>
        <v>0</v>
      </c>
      <c r="Q1936" s="497"/>
      <c r="R1936" s="497"/>
      <c r="S1936" s="496">
        <v>0</v>
      </c>
      <c r="T1936" s="496">
        <v>0</v>
      </c>
      <c r="U1936" s="496">
        <v>0</v>
      </c>
    </row>
    <row r="1937" spans="1:21" ht="12.75" customHeight="1" x14ac:dyDescent="0.2">
      <c r="C1937" s="88"/>
      <c r="E1937" s="378">
        <f t="shared" ref="E1937:F1937" si="547">E1936</f>
        <v>50000</v>
      </c>
      <c r="F1937" s="378">
        <f t="shared" si="547"/>
        <v>100000</v>
      </c>
      <c r="G1937" s="378">
        <f>G1936</f>
        <v>100000</v>
      </c>
      <c r="H1937" s="378">
        <f>H1936</f>
        <v>0</v>
      </c>
      <c r="I1937" s="229" t="e">
        <f>#REF!-G1937</f>
        <v>#REF!</v>
      </c>
      <c r="J1937" s="229">
        <f>H1937-G1937</f>
        <v>-100000</v>
      </c>
      <c r="K1937" s="378">
        <f>K1936</f>
        <v>0</v>
      </c>
      <c r="L1937" s="229">
        <f>K1937-H1937</f>
        <v>0</v>
      </c>
      <c r="M1937" s="378">
        <f>M1936</f>
        <v>0</v>
      </c>
      <c r="N1937" s="229">
        <f>M1937-H1937</f>
        <v>0</v>
      </c>
      <c r="O1937" s="378">
        <f>O1936</f>
        <v>0</v>
      </c>
      <c r="P1937" s="229">
        <f>O1937-H1937</f>
        <v>0</v>
      </c>
      <c r="S1937" s="378">
        <f>S1936</f>
        <v>0</v>
      </c>
      <c r="T1937" s="378">
        <f>T1936</f>
        <v>0</v>
      </c>
      <c r="U1937" s="378">
        <f>U1936</f>
        <v>0</v>
      </c>
    </row>
    <row r="1938" spans="1:21" ht="12.75" customHeight="1" x14ac:dyDescent="0.2">
      <c r="C1938" s="88" t="s">
        <v>991</v>
      </c>
      <c r="E1938" s="378"/>
      <c r="F1938" s="378"/>
      <c r="G1938" s="378"/>
      <c r="H1938" s="378"/>
      <c r="K1938" s="378"/>
      <c r="M1938" s="378"/>
      <c r="O1938" s="378"/>
      <c r="S1938" s="378"/>
      <c r="T1938" s="378"/>
      <c r="U1938" s="378"/>
    </row>
    <row r="1939" spans="1:21" ht="12.75" customHeight="1" x14ac:dyDescent="0.2">
      <c r="A1939" s="5">
        <v>17017610</v>
      </c>
      <c r="B1939" s="154">
        <v>600</v>
      </c>
      <c r="C1939" s="42">
        <v>56694</v>
      </c>
      <c r="D1939" s="45" t="s">
        <v>376</v>
      </c>
      <c r="E1939" s="496">
        <v>0</v>
      </c>
      <c r="F1939" s="496">
        <v>275000</v>
      </c>
      <c r="G1939" s="496">
        <v>275000</v>
      </c>
      <c r="H1939" s="496">
        <v>300000</v>
      </c>
      <c r="I1939" s="497" t="e">
        <f>#REF!-G1939</f>
        <v>#REF!</v>
      </c>
      <c r="J1939" s="497">
        <f>H1939-G1939</f>
        <v>25000</v>
      </c>
      <c r="K1939" s="496">
        <v>275000</v>
      </c>
      <c r="L1939" s="497">
        <f>K1939-H1939</f>
        <v>-25000</v>
      </c>
      <c r="M1939" s="496">
        <v>275000</v>
      </c>
      <c r="N1939" s="497">
        <f>M1939-H1939</f>
        <v>-25000</v>
      </c>
      <c r="O1939" s="496">
        <v>0</v>
      </c>
      <c r="P1939" s="497">
        <f>O1939-H1939</f>
        <v>-300000</v>
      </c>
      <c r="Q1939" s="497"/>
      <c r="R1939" s="497"/>
      <c r="S1939" s="496">
        <v>275000</v>
      </c>
      <c r="T1939" s="496">
        <v>275000</v>
      </c>
      <c r="U1939" s="496">
        <v>275000</v>
      </c>
    </row>
    <row r="1940" spans="1:21" ht="12.75" customHeight="1" x14ac:dyDescent="0.2">
      <c r="E1940" s="378">
        <f t="shared" ref="E1940:F1940" si="548">E1939</f>
        <v>0</v>
      </c>
      <c r="F1940" s="378">
        <f t="shared" si="548"/>
        <v>275000</v>
      </c>
      <c r="G1940" s="378">
        <f>G1939</f>
        <v>275000</v>
      </c>
      <c r="H1940" s="378">
        <f>H1939</f>
        <v>300000</v>
      </c>
      <c r="I1940" s="229" t="e">
        <f>#REF!-G1940</f>
        <v>#REF!</v>
      </c>
      <c r="J1940" s="229">
        <f>H1940-G1940</f>
        <v>25000</v>
      </c>
      <c r="K1940" s="378">
        <f>K1939</f>
        <v>275000</v>
      </c>
      <c r="L1940" s="229">
        <f>K1940-H1940</f>
        <v>-25000</v>
      </c>
      <c r="M1940" s="378">
        <f>M1939</f>
        <v>275000</v>
      </c>
      <c r="N1940" s="229">
        <f>M1940-H1940</f>
        <v>-25000</v>
      </c>
      <c r="O1940" s="378">
        <f>O1939</f>
        <v>0</v>
      </c>
      <c r="P1940" s="229">
        <f>O1940-H1940</f>
        <v>-300000</v>
      </c>
      <c r="S1940" s="378">
        <f>S1939</f>
        <v>275000</v>
      </c>
      <c r="T1940" s="378">
        <f>T1939</f>
        <v>275000</v>
      </c>
      <c r="U1940" s="378">
        <f>U1939</f>
        <v>275000</v>
      </c>
    </row>
    <row r="1941" spans="1:21" ht="12.75" customHeight="1" x14ac:dyDescent="0.2">
      <c r="E1941" s="378"/>
      <c r="F1941" s="378"/>
      <c r="G1941" s="378"/>
      <c r="H1941" s="378"/>
      <c r="K1941" s="378"/>
      <c r="M1941" s="378"/>
      <c r="O1941" s="378"/>
      <c r="S1941" s="378"/>
      <c r="T1941" s="378"/>
      <c r="U1941" s="378"/>
    </row>
    <row r="1942" spans="1:21" ht="12.75" customHeight="1" x14ac:dyDescent="0.2">
      <c r="C1942" s="88" t="s">
        <v>1455</v>
      </c>
      <c r="E1942" s="378"/>
      <c r="F1942" s="378"/>
      <c r="G1942" s="378"/>
      <c r="H1942" s="378"/>
      <c r="K1942" s="378"/>
      <c r="M1942" s="378"/>
      <c r="O1942" s="378"/>
      <c r="S1942" s="378"/>
      <c r="T1942" s="378"/>
      <c r="U1942" s="378"/>
    </row>
    <row r="1943" spans="1:21" ht="12.75" customHeight="1" x14ac:dyDescent="0.2">
      <c r="A1943" s="5">
        <v>17017620</v>
      </c>
      <c r="C1943" s="42">
        <v>56694</v>
      </c>
      <c r="D1943" s="43" t="s">
        <v>376</v>
      </c>
      <c r="E1943" s="378"/>
      <c r="F1943" s="378"/>
      <c r="G1943" s="378"/>
      <c r="H1943" s="378">
        <v>50000</v>
      </c>
      <c r="I1943" s="497" t="e">
        <f>#REF!-G1943</f>
        <v>#REF!</v>
      </c>
      <c r="J1943" s="497">
        <f>H1943-G1943</f>
        <v>50000</v>
      </c>
      <c r="K1943" s="378">
        <v>0</v>
      </c>
      <c r="L1943" s="497">
        <f>K1943-H1943</f>
        <v>-50000</v>
      </c>
      <c r="M1943" s="378">
        <v>0</v>
      </c>
      <c r="N1943" s="497">
        <f>M1943-H1943</f>
        <v>-50000</v>
      </c>
      <c r="O1943" s="378">
        <v>0</v>
      </c>
      <c r="P1943" s="497">
        <f>O1943-H1943</f>
        <v>-50000</v>
      </c>
      <c r="Q1943" s="389"/>
      <c r="R1943" s="389"/>
      <c r="S1943" s="378">
        <v>0</v>
      </c>
      <c r="T1943" s="378">
        <v>0</v>
      </c>
      <c r="U1943" s="378">
        <v>0</v>
      </c>
    </row>
    <row r="1944" spans="1:21" ht="12.75" customHeight="1" x14ac:dyDescent="0.2">
      <c r="D1944" s="29"/>
      <c r="E1944" s="511"/>
      <c r="F1944" s="511"/>
      <c r="G1944" s="511"/>
      <c r="H1944" s="511">
        <f>SUM(H1943)</f>
        <v>50000</v>
      </c>
      <c r="I1944" s="229" t="e">
        <f>#REF!-G1944</f>
        <v>#REF!</v>
      </c>
      <c r="J1944" s="229">
        <f>H1944-G1944</f>
        <v>50000</v>
      </c>
      <c r="K1944" s="511">
        <f>SUM(K1943)</f>
        <v>0</v>
      </c>
      <c r="L1944" s="229">
        <f>K1944-H1944</f>
        <v>-50000</v>
      </c>
      <c r="M1944" s="511">
        <f>SUM(M1943)</f>
        <v>0</v>
      </c>
      <c r="N1944" s="229">
        <f>M1944-H1944</f>
        <v>-50000</v>
      </c>
      <c r="O1944" s="511">
        <f>SUM(O1943)</f>
        <v>0</v>
      </c>
      <c r="P1944" s="229">
        <f>O1944-H1944</f>
        <v>-50000</v>
      </c>
      <c r="S1944" s="511">
        <f>SUM(S1943)</f>
        <v>0</v>
      </c>
      <c r="T1944" s="511">
        <f>SUM(T1943)</f>
        <v>0</v>
      </c>
      <c r="U1944" s="511">
        <f>SUM(U1943)</f>
        <v>0</v>
      </c>
    </row>
    <row r="1945" spans="1:21" ht="12.75" customHeight="1" x14ac:dyDescent="0.2">
      <c r="D1945" s="391"/>
      <c r="E1945" s="390"/>
      <c r="F1945" s="390"/>
      <c r="G1945" s="390"/>
      <c r="H1945" s="390"/>
      <c r="K1945" s="390"/>
      <c r="M1945" s="390"/>
      <c r="O1945" s="390"/>
      <c r="S1945" s="390"/>
      <c r="T1945" s="390"/>
      <c r="U1945" s="390"/>
    </row>
    <row r="1946" spans="1:21" ht="12.75" customHeight="1" x14ac:dyDescent="0.2">
      <c r="C1946" s="88" t="s">
        <v>1484</v>
      </c>
      <c r="E1946" s="378"/>
      <c r="F1946" s="378"/>
      <c r="G1946" s="378"/>
      <c r="H1946" s="378"/>
      <c r="K1946" s="378"/>
      <c r="M1946" s="378"/>
      <c r="O1946" s="378"/>
      <c r="S1946" s="378"/>
      <c r="T1946" s="378"/>
      <c r="U1946" s="378"/>
    </row>
    <row r="1947" spans="1:21" ht="12.75" customHeight="1" x14ac:dyDescent="0.2">
      <c r="A1947" s="5">
        <v>17017620</v>
      </c>
      <c r="C1947" s="42">
        <v>56694</v>
      </c>
      <c r="D1947" s="43" t="s">
        <v>376</v>
      </c>
      <c r="E1947" s="378"/>
      <c r="F1947" s="378"/>
      <c r="G1947" s="378"/>
      <c r="H1947" s="378">
        <v>0</v>
      </c>
      <c r="I1947" s="497" t="e">
        <f>#REF!-G1947</f>
        <v>#REF!</v>
      </c>
      <c r="J1947" s="497">
        <f>H1947-G1947</f>
        <v>0</v>
      </c>
      <c r="K1947" s="378">
        <v>50000</v>
      </c>
      <c r="L1947" s="497">
        <f>K1947-H1947</f>
        <v>50000</v>
      </c>
      <c r="M1947" s="378">
        <v>50000</v>
      </c>
      <c r="N1947" s="497">
        <f>M1947-H1947</f>
        <v>50000</v>
      </c>
      <c r="O1947" s="378">
        <v>50000</v>
      </c>
      <c r="P1947" s="497">
        <f>O1947-H1947</f>
        <v>50000</v>
      </c>
      <c r="Q1947" s="389"/>
      <c r="R1947" s="389"/>
      <c r="S1947" s="378">
        <v>50000</v>
      </c>
      <c r="T1947" s="378">
        <v>50000</v>
      </c>
      <c r="U1947" s="378">
        <v>50000</v>
      </c>
    </row>
    <row r="1948" spans="1:21" ht="12.75" customHeight="1" x14ac:dyDescent="0.2">
      <c r="D1948" s="29"/>
      <c r="E1948" s="511"/>
      <c r="F1948" s="511"/>
      <c r="G1948" s="511"/>
      <c r="H1948" s="511">
        <f>SUM(H1947)</f>
        <v>0</v>
      </c>
      <c r="I1948" s="229" t="e">
        <f>#REF!-G1948</f>
        <v>#REF!</v>
      </c>
      <c r="J1948" s="229">
        <f>H1948-G1948</f>
        <v>0</v>
      </c>
      <c r="K1948" s="511">
        <f>SUM(K1947)</f>
        <v>50000</v>
      </c>
      <c r="L1948" s="229">
        <f>K1948-H1948</f>
        <v>50000</v>
      </c>
      <c r="M1948" s="511">
        <f>SUM(M1947)</f>
        <v>50000</v>
      </c>
      <c r="N1948" s="229">
        <f>M1948-H1948</f>
        <v>50000</v>
      </c>
      <c r="O1948" s="511">
        <f>SUM(O1947)</f>
        <v>50000</v>
      </c>
      <c r="P1948" s="229">
        <f>O1948-H1948</f>
        <v>50000</v>
      </c>
      <c r="S1948" s="511">
        <f>SUM(S1947)</f>
        <v>50000</v>
      </c>
      <c r="T1948" s="511">
        <f>SUM(T1947)</f>
        <v>50000</v>
      </c>
      <c r="U1948" s="511">
        <f>SUM(U1947)</f>
        <v>50000</v>
      </c>
    </row>
    <row r="1949" spans="1:21" ht="12.75" customHeight="1" x14ac:dyDescent="0.2">
      <c r="D1949" s="391"/>
      <c r="E1949" s="390"/>
      <c r="F1949" s="390"/>
      <c r="G1949" s="390"/>
      <c r="H1949" s="390"/>
      <c r="K1949" s="390"/>
      <c r="M1949" s="390"/>
      <c r="O1949" s="390"/>
      <c r="S1949" s="390"/>
      <c r="T1949" s="390"/>
      <c r="U1949" s="390"/>
    </row>
    <row r="1950" spans="1:21" ht="12.75" customHeight="1" x14ac:dyDescent="0.2">
      <c r="C1950" s="41" t="s">
        <v>315</v>
      </c>
      <c r="E1950" s="378"/>
      <c r="F1950" s="378"/>
      <c r="G1950" s="378"/>
      <c r="H1950" s="378"/>
      <c r="K1950" s="378"/>
      <c r="M1950" s="378"/>
      <c r="O1950" s="378"/>
      <c r="S1950" s="378"/>
      <c r="T1950" s="378"/>
      <c r="U1950" s="378"/>
    </row>
    <row r="1951" spans="1:21" ht="12.75" customHeight="1" x14ac:dyDescent="0.2">
      <c r="C1951" s="50" t="s">
        <v>316</v>
      </c>
      <c r="E1951" s="378"/>
      <c r="F1951" s="378"/>
      <c r="G1951" s="378"/>
      <c r="H1951" s="378"/>
      <c r="K1951" s="378"/>
      <c r="M1951" s="378"/>
      <c r="O1951" s="378"/>
      <c r="S1951" s="378"/>
      <c r="T1951" s="378"/>
      <c r="U1951" s="378"/>
    </row>
    <row r="1952" spans="1:21" ht="12.75" customHeight="1" x14ac:dyDescent="0.2">
      <c r="B1952" s="555">
        <v>600</v>
      </c>
      <c r="C1952" s="75" t="s">
        <v>341</v>
      </c>
      <c r="D1952" s="53" t="s">
        <v>342</v>
      </c>
      <c r="E1952" s="496">
        <f>E1940+E1937+E1933+E1929+E1919</f>
        <v>575000</v>
      </c>
      <c r="F1952" s="496">
        <f t="shared" ref="F1952" si="549">F1928+F1925+F1922+F1918+F1914+F1933+F1937+F1940</f>
        <v>1000000</v>
      </c>
      <c r="G1952" s="496">
        <f>G1928+G1925+G1922+G1918+G1914+G1933+G1937+G1940</f>
        <v>800000</v>
      </c>
      <c r="H1952" s="496">
        <f>H1928+H1925+H1922+H1918+H1914+H1933+H1937+H1940+H1943+H1947</f>
        <v>675000</v>
      </c>
      <c r="I1952" s="497" t="e">
        <f>#REF!-G1952</f>
        <v>#REF!</v>
      </c>
      <c r="J1952" s="497">
        <f>H1952-G1952</f>
        <v>-125000</v>
      </c>
      <c r="K1952" s="496">
        <f>K1928+K1925+K1922+K1918+K1914+K1933+K1937+K1940+K1943+K1947</f>
        <v>650000</v>
      </c>
      <c r="L1952" s="497">
        <f>K1952-H1952</f>
        <v>-25000</v>
      </c>
      <c r="M1952" s="496">
        <f>M1928+M1925+M1922+M1918+M1914+M1933+M1937+M1940+M1943+M1947</f>
        <v>650000</v>
      </c>
      <c r="N1952" s="497">
        <f>M1952-H1952</f>
        <v>-25000</v>
      </c>
      <c r="O1952" s="496">
        <f>O1928+O1925+O1922+O1918+O1914+O1933+O1937+O1940+O1943+O1947</f>
        <v>350000</v>
      </c>
      <c r="P1952" s="497">
        <f>O1952-H1952</f>
        <v>-325000</v>
      </c>
      <c r="Q1952" s="497"/>
      <c r="R1952" s="497"/>
      <c r="S1952" s="496">
        <f>S1928+S1925+S1922+S1918+S1914+S1933+S1937+S1940+S1943+S1947</f>
        <v>650000</v>
      </c>
      <c r="T1952" s="496">
        <f>T1928+T1925+T1922+T1918+T1914+T1933+T1937+T1940+T1943+T1947</f>
        <v>650000</v>
      </c>
      <c r="U1952" s="496">
        <f>U1928+U1925+U1922+U1918+U1914+U1933+U1937+U1940+U1943+U1947</f>
        <v>650000</v>
      </c>
    </row>
    <row r="1953" spans="3:21" ht="12.75" customHeight="1" x14ac:dyDescent="0.2">
      <c r="C1953" s="51"/>
      <c r="D1953" s="48" t="s">
        <v>70</v>
      </c>
      <c r="E1953" s="378">
        <f t="shared" ref="E1953" si="550">SUM(E1952)</f>
        <v>575000</v>
      </c>
      <c r="F1953" s="378">
        <f>SUM(F1952)</f>
        <v>1000000</v>
      </c>
      <c r="G1953" s="378">
        <f>SUM(G1952)</f>
        <v>800000</v>
      </c>
      <c r="H1953" s="378">
        <f>SUM(H1952)</f>
        <v>675000</v>
      </c>
      <c r="I1953" s="229" t="e">
        <f>#REF!-G1953</f>
        <v>#REF!</v>
      </c>
      <c r="J1953" s="229">
        <f>H1953-G1953</f>
        <v>-125000</v>
      </c>
      <c r="K1953" s="378">
        <f>SUM(K1952)</f>
        <v>650000</v>
      </c>
      <c r="L1953" s="229">
        <f>K1953-H1953</f>
        <v>-25000</v>
      </c>
      <c r="M1953" s="378">
        <f>SUM(M1952)</f>
        <v>650000</v>
      </c>
      <c r="N1953" s="229">
        <f>M1953-H1953</f>
        <v>-25000</v>
      </c>
      <c r="O1953" s="378">
        <f>SUM(O1952)</f>
        <v>350000</v>
      </c>
      <c r="P1953" s="229">
        <f>O1953-H1953</f>
        <v>-325000</v>
      </c>
      <c r="S1953" s="378">
        <f>SUM(S1952)</f>
        <v>650000</v>
      </c>
      <c r="T1953" s="378">
        <f>SUM(T1952)</f>
        <v>650000</v>
      </c>
      <c r="U1953" s="378">
        <f>SUM(U1952)</f>
        <v>650000</v>
      </c>
    </row>
    <row r="1954" spans="3:21" ht="12.75" customHeight="1" x14ac:dyDescent="0.2">
      <c r="C1954" s="51"/>
      <c r="E1954" s="378"/>
      <c r="F1954" s="378"/>
      <c r="G1954" s="378"/>
      <c r="H1954" s="378"/>
      <c r="I1954" s="530" t="e">
        <f>I1953/G1953</f>
        <v>#REF!</v>
      </c>
      <c r="J1954" s="536">
        <f>J1953/G1953</f>
        <v>-0.15625</v>
      </c>
      <c r="K1954" s="378"/>
      <c r="L1954" s="530" t="e">
        <f>L1953/#REF!</f>
        <v>#REF!</v>
      </c>
      <c r="M1954" s="378"/>
      <c r="N1954" s="530" t="e">
        <f>N1953/I1953</f>
        <v>#REF!</v>
      </c>
      <c r="O1954" s="378"/>
      <c r="P1954" s="565">
        <f>P1953/H1953</f>
        <v>-0.48148148148148145</v>
      </c>
      <c r="Q1954" s="530"/>
      <c r="R1954" s="530"/>
      <c r="S1954" s="378"/>
      <c r="T1954" s="378"/>
      <c r="U1954" s="378"/>
    </row>
    <row r="1955" spans="3:21" ht="12.75" customHeight="1" x14ac:dyDescent="0.2">
      <c r="C1955" s="51"/>
      <c r="E1955" s="378"/>
      <c r="F1955" s="378"/>
      <c r="G1955" s="378"/>
      <c r="H1955" s="378"/>
      <c r="K1955" s="378"/>
      <c r="M1955" s="378"/>
      <c r="O1955" s="378"/>
      <c r="S1955" s="378"/>
      <c r="T1955" s="378"/>
      <c r="U1955" s="378"/>
    </row>
    <row r="1956" spans="3:21" ht="12.75" customHeight="1" x14ac:dyDescent="0.2">
      <c r="C1956" s="51"/>
      <c r="D1956" s="391"/>
      <c r="E1956" s="390"/>
      <c r="F1956" s="390"/>
      <c r="G1956" s="390"/>
      <c r="H1956" s="390"/>
      <c r="I1956" s="389"/>
      <c r="J1956" s="389"/>
      <c r="K1956" s="390"/>
      <c r="L1956" s="389"/>
      <c r="M1956" s="390"/>
      <c r="N1956" s="389"/>
      <c r="O1956" s="390"/>
      <c r="P1956" s="389"/>
      <c r="Q1956" s="389"/>
      <c r="R1956" s="389"/>
      <c r="S1956" s="390"/>
      <c r="T1956" s="390"/>
      <c r="U1956" s="390"/>
    </row>
    <row r="1957" spans="3:21" ht="12.75" customHeight="1" x14ac:dyDescent="0.2">
      <c r="C1957" s="51"/>
      <c r="D1957" s="391" t="s">
        <v>123</v>
      </c>
      <c r="E1957" s="507" t="s">
        <v>784</v>
      </c>
      <c r="F1957" s="507" t="s">
        <v>783</v>
      </c>
      <c r="G1957" s="507" t="s">
        <v>1035</v>
      </c>
      <c r="H1957" s="507" t="s">
        <v>1130</v>
      </c>
      <c r="I1957" s="389"/>
      <c r="J1957" s="389"/>
      <c r="K1957" s="507" t="s">
        <v>1220</v>
      </c>
      <c r="L1957" s="389"/>
      <c r="M1957" s="507" t="s">
        <v>1220</v>
      </c>
      <c r="N1957" s="389"/>
      <c r="O1957" s="507" t="s">
        <v>1220</v>
      </c>
      <c r="P1957" s="389"/>
      <c r="Q1957" s="389"/>
      <c r="R1957" s="389"/>
      <c r="S1957" s="506" t="s">
        <v>1130</v>
      </c>
      <c r="T1957" s="506" t="s">
        <v>1130</v>
      </c>
      <c r="U1957" s="506" t="s">
        <v>1130</v>
      </c>
    </row>
    <row r="1958" spans="3:21" ht="27.75" customHeight="1" x14ac:dyDescent="0.25">
      <c r="C1958" s="51"/>
      <c r="D1958" s="561" t="s">
        <v>577</v>
      </c>
      <c r="E1958" s="507" t="s">
        <v>412</v>
      </c>
      <c r="F1958" s="507" t="s">
        <v>412</v>
      </c>
      <c r="G1958" s="507" t="s">
        <v>412</v>
      </c>
      <c r="H1958" s="507" t="s">
        <v>412</v>
      </c>
      <c r="I1958" s="389"/>
      <c r="J1958" s="389"/>
      <c r="K1958" s="507" t="s">
        <v>472</v>
      </c>
      <c r="L1958" s="389"/>
      <c r="M1958" s="507" t="s">
        <v>472</v>
      </c>
      <c r="N1958" s="389"/>
      <c r="O1958" s="507" t="s">
        <v>1456</v>
      </c>
      <c r="P1958" s="389"/>
      <c r="Q1958" s="389"/>
      <c r="R1958" s="389"/>
      <c r="S1958" s="508" t="s">
        <v>412</v>
      </c>
      <c r="T1958" s="508" t="s">
        <v>412</v>
      </c>
      <c r="U1958" s="508" t="s">
        <v>412</v>
      </c>
    </row>
    <row r="1959" spans="3:21" ht="12.75" customHeight="1" x14ac:dyDescent="0.2">
      <c r="C1959" s="51"/>
      <c r="D1959" s="563" t="s">
        <v>324</v>
      </c>
      <c r="E1959" s="388">
        <v>0</v>
      </c>
      <c r="F1959" s="388">
        <v>0</v>
      </c>
      <c r="G1959" s="388">
        <v>0</v>
      </c>
      <c r="H1959" s="388">
        <v>0</v>
      </c>
      <c r="I1959" s="389"/>
      <c r="J1959" s="389"/>
      <c r="K1959" s="388">
        <v>0</v>
      </c>
      <c r="L1959" s="389"/>
      <c r="M1959" s="388">
        <v>0</v>
      </c>
      <c r="N1959" s="389"/>
      <c r="O1959" s="388">
        <v>0</v>
      </c>
      <c r="P1959" s="389"/>
      <c r="Q1959" s="389"/>
      <c r="R1959" s="389"/>
      <c r="S1959" s="392">
        <v>0</v>
      </c>
      <c r="T1959" s="392">
        <v>0</v>
      </c>
      <c r="U1959" s="392">
        <v>0</v>
      </c>
    </row>
    <row r="1960" spans="3:21" ht="12.75" customHeight="1" x14ac:dyDescent="0.2">
      <c r="C1960" s="51"/>
      <c r="D1960" s="563" t="s">
        <v>397</v>
      </c>
      <c r="E1960" s="388">
        <v>0</v>
      </c>
      <c r="F1960" s="388">
        <v>0</v>
      </c>
      <c r="G1960" s="388">
        <v>0</v>
      </c>
      <c r="H1960" s="388">
        <v>0</v>
      </c>
      <c r="I1960" s="389"/>
      <c r="J1960" s="389"/>
      <c r="K1960" s="388">
        <v>0</v>
      </c>
      <c r="L1960" s="389"/>
      <c r="M1960" s="388">
        <v>0</v>
      </c>
      <c r="N1960" s="389"/>
      <c r="O1960" s="388">
        <v>0</v>
      </c>
      <c r="P1960" s="389"/>
      <c r="Q1960" s="389"/>
      <c r="R1960" s="389"/>
      <c r="S1960" s="392">
        <v>0</v>
      </c>
      <c r="T1960" s="392">
        <v>0</v>
      </c>
      <c r="U1960" s="392">
        <v>0</v>
      </c>
    </row>
    <row r="1961" spans="3:21" ht="12.75" customHeight="1" x14ac:dyDescent="0.2">
      <c r="C1961" s="51"/>
      <c r="D1961" s="563" t="s">
        <v>478</v>
      </c>
      <c r="E1961" s="388">
        <v>0</v>
      </c>
      <c r="F1961" s="388">
        <v>0</v>
      </c>
      <c r="G1961" s="388">
        <v>0</v>
      </c>
      <c r="H1961" s="388">
        <v>0</v>
      </c>
      <c r="I1961" s="389"/>
      <c r="J1961" s="389"/>
      <c r="K1961" s="388">
        <v>0</v>
      </c>
      <c r="L1961" s="389"/>
      <c r="M1961" s="388">
        <v>0</v>
      </c>
      <c r="N1961" s="389"/>
      <c r="O1961" s="388">
        <v>0</v>
      </c>
      <c r="P1961" s="389"/>
      <c r="Q1961" s="389"/>
      <c r="R1961" s="389"/>
      <c r="S1961" s="392">
        <v>0</v>
      </c>
      <c r="T1961" s="392">
        <v>0</v>
      </c>
      <c r="U1961" s="392">
        <v>0</v>
      </c>
    </row>
    <row r="1962" spans="3:21" ht="12.75" customHeight="1" x14ac:dyDescent="0.2">
      <c r="C1962" s="51"/>
      <c r="D1962" s="391"/>
      <c r="E1962" s="388"/>
      <c r="F1962" s="388"/>
      <c r="G1962" s="388"/>
      <c r="H1962" s="388"/>
      <c r="I1962" s="389"/>
      <c r="J1962" s="389"/>
      <c r="K1962" s="388"/>
      <c r="L1962" s="389"/>
      <c r="M1962" s="388"/>
      <c r="N1962" s="389"/>
      <c r="O1962" s="388"/>
      <c r="P1962" s="389"/>
      <c r="Q1962" s="389"/>
      <c r="R1962" s="389"/>
      <c r="S1962" s="392"/>
      <c r="T1962" s="392"/>
      <c r="U1962" s="392"/>
    </row>
    <row r="1963" spans="3:21" ht="21.75" customHeight="1" x14ac:dyDescent="0.25">
      <c r="C1963" s="51"/>
      <c r="D1963" s="562" t="s">
        <v>625</v>
      </c>
      <c r="E1963" s="388"/>
      <c r="F1963" s="388"/>
      <c r="G1963" s="388"/>
      <c r="H1963" s="388"/>
      <c r="I1963" s="389"/>
      <c r="J1963" s="389"/>
      <c r="K1963" s="388"/>
      <c r="L1963" s="389"/>
      <c r="M1963" s="388"/>
      <c r="N1963" s="389"/>
      <c r="O1963" s="388"/>
      <c r="P1963" s="389"/>
      <c r="Q1963" s="389"/>
      <c r="R1963" s="389"/>
      <c r="S1963" s="392"/>
      <c r="T1963" s="392"/>
      <c r="U1963" s="392"/>
    </row>
    <row r="1964" spans="3:21" ht="30.75" customHeight="1" x14ac:dyDescent="0.2">
      <c r="C1964" s="51"/>
      <c r="D1964" s="639" t="s">
        <v>1534</v>
      </c>
      <c r="E1964" s="639"/>
      <c r="F1964" s="639"/>
      <c r="G1964" s="639"/>
      <c r="H1964" s="639"/>
      <c r="I1964" s="639"/>
      <c r="J1964" s="639"/>
      <c r="K1964" s="639"/>
      <c r="L1964" s="639"/>
      <c r="M1964" s="639"/>
      <c r="N1964" s="639"/>
      <c r="O1964" s="639"/>
      <c r="P1964" s="388"/>
      <c r="Q1964" s="388"/>
      <c r="R1964" s="388"/>
      <c r="S1964" s="5"/>
      <c r="T1964" s="5"/>
      <c r="U1964" s="5"/>
    </row>
    <row r="1965" spans="3:21" ht="12.75" customHeight="1" x14ac:dyDescent="0.2">
      <c r="C1965" s="51"/>
      <c r="D1965" s="70"/>
      <c r="E1965" s="228"/>
      <c r="F1965" s="228"/>
      <c r="G1965" s="228"/>
      <c r="H1965" s="228"/>
      <c r="K1965" s="228"/>
      <c r="M1965" s="228"/>
      <c r="O1965" s="228"/>
      <c r="S1965" s="228"/>
      <c r="T1965" s="228"/>
      <c r="U1965" s="228"/>
    </row>
    <row r="1966" spans="3:21" ht="12.75" customHeight="1" x14ac:dyDescent="0.2">
      <c r="C1966" s="51"/>
      <c r="E1966" s="378"/>
      <c r="F1966" s="378"/>
      <c r="G1966" s="378"/>
      <c r="H1966" s="378"/>
      <c r="K1966" s="378"/>
      <c r="M1966" s="378"/>
      <c r="O1966" s="378"/>
      <c r="S1966" s="378"/>
      <c r="T1966" s="378"/>
      <c r="U1966" s="378"/>
    </row>
    <row r="1967" spans="3:21" ht="19.899999999999999" customHeight="1" x14ac:dyDescent="0.25">
      <c r="C1967" s="61" t="s">
        <v>358</v>
      </c>
      <c r="E1967" s="378"/>
      <c r="F1967" s="378"/>
      <c r="G1967" s="378"/>
      <c r="H1967" s="378"/>
      <c r="K1967" s="378"/>
      <c r="M1967" s="378"/>
      <c r="O1967" s="378"/>
      <c r="S1967" s="378"/>
      <c r="T1967" s="378"/>
      <c r="U1967" s="378"/>
    </row>
    <row r="1968" spans="3:21" ht="12.75" customHeight="1" x14ac:dyDescent="0.2">
      <c r="E1968" s="378"/>
      <c r="F1968" s="378"/>
      <c r="G1968" s="378"/>
      <c r="H1968" s="378"/>
      <c r="K1968" s="378"/>
      <c r="M1968" s="378"/>
      <c r="O1968" s="378"/>
      <c r="S1968" s="378"/>
      <c r="T1968" s="378"/>
      <c r="U1968" s="378"/>
    </row>
    <row r="1969" spans="1:21" ht="12.75" customHeight="1" x14ac:dyDescent="0.2">
      <c r="C1969" s="41" t="s">
        <v>39</v>
      </c>
      <c r="D1969" s="72"/>
      <c r="E1969" s="378"/>
      <c r="F1969" s="378"/>
      <c r="G1969" s="378"/>
      <c r="H1969" s="378"/>
      <c r="K1969" s="378"/>
      <c r="M1969" s="378"/>
      <c r="O1969" s="378"/>
      <c r="S1969" s="378"/>
      <c r="T1969" s="378"/>
      <c r="U1969" s="378"/>
    </row>
    <row r="1970" spans="1:21" ht="12" customHeight="1" x14ac:dyDescent="0.2">
      <c r="A1970" s="5">
        <v>17021010</v>
      </c>
      <c r="B1970" s="555">
        <v>100</v>
      </c>
      <c r="C1970" s="42">
        <v>50110</v>
      </c>
      <c r="D1970" s="43" t="s">
        <v>36</v>
      </c>
      <c r="E1970" s="229">
        <f>'102'!H2426</f>
        <v>505922</v>
      </c>
      <c r="F1970" s="229">
        <f>'102'!K2426</f>
        <v>505983</v>
      </c>
      <c r="G1970" s="229">
        <f>'102'!N2426</f>
        <v>516643</v>
      </c>
      <c r="H1970" s="229">
        <f>'102'!R2426</f>
        <v>552106</v>
      </c>
      <c r="I1970" s="229" t="e">
        <f>#REF!-G1970</f>
        <v>#REF!</v>
      </c>
      <c r="J1970" s="229">
        <f t="shared" ref="J1970:J1977" si="551">H1970-G1970</f>
        <v>35463</v>
      </c>
      <c r="K1970" s="229" t="e">
        <f>'102'!#REF!</f>
        <v>#REF!</v>
      </c>
      <c r="L1970" s="229" t="e">
        <f t="shared" ref="L1970:L1977" si="552">K1970-H1970</f>
        <v>#REF!</v>
      </c>
      <c r="M1970" s="229" t="e">
        <f>'102'!#REF!</f>
        <v>#REF!</v>
      </c>
      <c r="N1970" s="229" t="e">
        <f t="shared" ref="N1970:N1977" si="553">M1970-H1970</f>
        <v>#REF!</v>
      </c>
      <c r="O1970" s="229">
        <f>'102'!Z2426</f>
        <v>644627</v>
      </c>
      <c r="P1970" s="229">
        <f t="shared" ref="P1970:P1977" si="554">O1970-H1970</f>
        <v>92521</v>
      </c>
      <c r="S1970" s="229" t="e">
        <f>'102'!#REF!</f>
        <v>#REF!</v>
      </c>
      <c r="T1970" s="229" t="e">
        <f>'102'!#REF!</f>
        <v>#REF!</v>
      </c>
      <c r="U1970" s="229" t="e">
        <f>'102'!#REF!</f>
        <v>#REF!</v>
      </c>
    </row>
    <row r="1971" spans="1:21" ht="12.75" customHeight="1" x14ac:dyDescent="0.2">
      <c r="A1971" s="5">
        <v>17021010</v>
      </c>
      <c r="B1971" s="555">
        <v>101</v>
      </c>
      <c r="C1971" s="71" t="s">
        <v>184</v>
      </c>
      <c r="D1971" s="43" t="s">
        <v>37</v>
      </c>
      <c r="E1971" s="378">
        <v>7000</v>
      </c>
      <c r="F1971" s="378">
        <v>7000</v>
      </c>
      <c r="G1971" s="378">
        <v>2000</v>
      </c>
      <c r="H1971" s="378">
        <v>5500</v>
      </c>
      <c r="I1971" s="229" t="e">
        <f>#REF!-G1971</f>
        <v>#REF!</v>
      </c>
      <c r="J1971" s="229">
        <f t="shared" si="551"/>
        <v>3500</v>
      </c>
      <c r="K1971" s="378">
        <v>10000</v>
      </c>
      <c r="L1971" s="229">
        <f t="shared" si="552"/>
        <v>4500</v>
      </c>
      <c r="M1971" s="378">
        <v>10000</v>
      </c>
      <c r="N1971" s="229">
        <f t="shared" si="553"/>
        <v>4500</v>
      </c>
      <c r="O1971" s="378">
        <v>5500</v>
      </c>
      <c r="P1971" s="229">
        <f t="shared" si="554"/>
        <v>0</v>
      </c>
      <c r="S1971" s="378">
        <v>5500</v>
      </c>
      <c r="T1971" s="378">
        <v>5500</v>
      </c>
      <c r="U1971" s="378">
        <v>5500</v>
      </c>
    </row>
    <row r="1972" spans="1:21" ht="12.75" customHeight="1" x14ac:dyDescent="0.2">
      <c r="A1972" s="5">
        <v>17021010</v>
      </c>
      <c r="B1972" s="555">
        <v>100</v>
      </c>
      <c r="C1972" s="71">
        <v>50132</v>
      </c>
      <c r="D1972" s="43" t="s">
        <v>426</v>
      </c>
      <c r="E1972" s="378">
        <v>3000</v>
      </c>
      <c r="F1972" s="378">
        <v>3000</v>
      </c>
      <c r="G1972" s="378">
        <v>1000</v>
      </c>
      <c r="H1972" s="378">
        <v>1000</v>
      </c>
      <c r="I1972" s="229" t="e">
        <f>#REF!-G1972</f>
        <v>#REF!</v>
      </c>
      <c r="J1972" s="229">
        <f t="shared" si="551"/>
        <v>0</v>
      </c>
      <c r="K1972" s="378">
        <v>1000</v>
      </c>
      <c r="L1972" s="229">
        <f t="shared" si="552"/>
        <v>0</v>
      </c>
      <c r="M1972" s="378">
        <v>1000</v>
      </c>
      <c r="N1972" s="229">
        <f t="shared" si="553"/>
        <v>0</v>
      </c>
      <c r="O1972" s="378">
        <v>1000</v>
      </c>
      <c r="P1972" s="229">
        <f t="shared" si="554"/>
        <v>0</v>
      </c>
      <c r="S1972" s="378">
        <v>1000</v>
      </c>
      <c r="T1972" s="378">
        <v>1000</v>
      </c>
      <c r="U1972" s="378">
        <v>1000</v>
      </c>
    </row>
    <row r="1973" spans="1:21" ht="12.75" customHeight="1" x14ac:dyDescent="0.2">
      <c r="A1973" s="5">
        <v>17021010</v>
      </c>
      <c r="B1973" s="555">
        <v>500</v>
      </c>
      <c r="C1973" s="42">
        <v>55520</v>
      </c>
      <c r="D1973" s="43" t="s">
        <v>431</v>
      </c>
      <c r="E1973" s="378">
        <v>9000</v>
      </c>
      <c r="F1973" s="378">
        <v>9000</v>
      </c>
      <c r="G1973" s="378">
        <v>0</v>
      </c>
      <c r="H1973" s="378">
        <v>0</v>
      </c>
      <c r="I1973" s="229" t="e">
        <f>#REF!-G1973</f>
        <v>#REF!</v>
      </c>
      <c r="J1973" s="229">
        <f t="shared" si="551"/>
        <v>0</v>
      </c>
      <c r="K1973" s="378">
        <v>0</v>
      </c>
      <c r="L1973" s="229">
        <f t="shared" si="552"/>
        <v>0</v>
      </c>
      <c r="M1973" s="378">
        <v>0</v>
      </c>
      <c r="N1973" s="229">
        <f t="shared" si="553"/>
        <v>0</v>
      </c>
      <c r="O1973" s="378">
        <v>0</v>
      </c>
      <c r="P1973" s="229">
        <f t="shared" si="554"/>
        <v>0</v>
      </c>
      <c r="S1973" s="378">
        <v>0</v>
      </c>
      <c r="T1973" s="378">
        <v>0</v>
      </c>
      <c r="U1973" s="378">
        <v>0</v>
      </c>
    </row>
    <row r="1974" spans="1:21" ht="12.75" customHeight="1" x14ac:dyDescent="0.2">
      <c r="A1974" s="5">
        <v>17021010</v>
      </c>
      <c r="B1974" s="555">
        <v>600</v>
      </c>
      <c r="C1974" s="42">
        <v>56610</v>
      </c>
      <c r="D1974" s="43" t="s">
        <v>365</v>
      </c>
      <c r="E1974" s="378">
        <v>30000</v>
      </c>
      <c r="F1974" s="378">
        <v>30000</v>
      </c>
      <c r="G1974" s="378">
        <v>15000</v>
      </c>
      <c r="H1974" s="378">
        <v>15000</v>
      </c>
      <c r="I1974" s="229" t="e">
        <f>#REF!-G1974</f>
        <v>#REF!</v>
      </c>
      <c r="J1974" s="229">
        <f t="shared" si="551"/>
        <v>0</v>
      </c>
      <c r="K1974" s="378">
        <v>40000</v>
      </c>
      <c r="L1974" s="229">
        <f t="shared" si="552"/>
        <v>25000</v>
      </c>
      <c r="M1974" s="378">
        <v>40000</v>
      </c>
      <c r="N1974" s="229">
        <f t="shared" si="553"/>
        <v>25000</v>
      </c>
      <c r="O1974" s="378">
        <v>25000</v>
      </c>
      <c r="P1974" s="229">
        <f t="shared" si="554"/>
        <v>10000</v>
      </c>
      <c r="S1974" s="378">
        <v>15000</v>
      </c>
      <c r="T1974" s="378">
        <v>15000</v>
      </c>
      <c r="U1974" s="378">
        <v>15000</v>
      </c>
    </row>
    <row r="1975" spans="1:21" ht="12.75" customHeight="1" x14ac:dyDescent="0.2">
      <c r="A1975" s="5">
        <v>17021010</v>
      </c>
      <c r="B1975" s="555">
        <v>600</v>
      </c>
      <c r="C1975" s="42">
        <v>56694</v>
      </c>
      <c r="D1975" s="43" t="s">
        <v>376</v>
      </c>
      <c r="E1975" s="378">
        <v>18091</v>
      </c>
      <c r="F1975" s="378">
        <v>18030</v>
      </c>
      <c r="G1975" s="378">
        <v>15000</v>
      </c>
      <c r="H1975" s="378">
        <v>18500</v>
      </c>
      <c r="I1975" s="229" t="e">
        <f>#REF!-G1975</f>
        <v>#REF!</v>
      </c>
      <c r="J1975" s="229">
        <f t="shared" si="551"/>
        <v>3500</v>
      </c>
      <c r="K1975" s="378">
        <v>22000</v>
      </c>
      <c r="L1975" s="229">
        <f t="shared" si="552"/>
        <v>3500</v>
      </c>
      <c r="M1975" s="378">
        <v>22000</v>
      </c>
      <c r="N1975" s="229">
        <f t="shared" si="553"/>
        <v>3500</v>
      </c>
      <c r="O1975" s="378">
        <v>20000</v>
      </c>
      <c r="P1975" s="229">
        <f t="shared" si="554"/>
        <v>1500</v>
      </c>
      <c r="S1975" s="378">
        <v>18500</v>
      </c>
      <c r="T1975" s="378">
        <v>18500</v>
      </c>
      <c r="U1975" s="378">
        <v>18500</v>
      </c>
    </row>
    <row r="1976" spans="1:21" ht="12.75" customHeight="1" x14ac:dyDescent="0.2">
      <c r="A1976" s="5">
        <v>17021010</v>
      </c>
      <c r="B1976" s="154">
        <v>600</v>
      </c>
      <c r="C1976" s="42">
        <v>56695</v>
      </c>
      <c r="D1976" s="45" t="s">
        <v>298</v>
      </c>
      <c r="E1976" s="496">
        <v>10000</v>
      </c>
      <c r="F1976" s="496">
        <v>10000</v>
      </c>
      <c r="G1976" s="496">
        <v>10000</v>
      </c>
      <c r="H1976" s="496">
        <v>6000</v>
      </c>
      <c r="I1976" s="497" t="e">
        <f>#REF!-G1976</f>
        <v>#REF!</v>
      </c>
      <c r="J1976" s="497">
        <f t="shared" si="551"/>
        <v>-4000</v>
      </c>
      <c r="K1976" s="496">
        <v>10000</v>
      </c>
      <c r="L1976" s="497">
        <f t="shared" si="552"/>
        <v>4000</v>
      </c>
      <c r="M1976" s="496">
        <v>10000</v>
      </c>
      <c r="N1976" s="497">
        <f t="shared" si="553"/>
        <v>4000</v>
      </c>
      <c r="O1976" s="496">
        <v>10000</v>
      </c>
      <c r="P1976" s="497">
        <f t="shared" si="554"/>
        <v>4000</v>
      </c>
      <c r="Q1976" s="497"/>
      <c r="R1976" s="497"/>
      <c r="S1976" s="496">
        <v>6000</v>
      </c>
      <c r="T1976" s="496">
        <v>6000</v>
      </c>
      <c r="U1976" s="496">
        <v>6000</v>
      </c>
    </row>
    <row r="1977" spans="1:21" ht="12.75" customHeight="1" x14ac:dyDescent="0.2">
      <c r="C1977" s="42"/>
      <c r="D1977" s="43"/>
      <c r="E1977" s="378">
        <f t="shared" ref="E1977" si="555">SUM(E1970:E1976)</f>
        <v>583013</v>
      </c>
      <c r="F1977" s="378">
        <f>SUM(F1970:F1976)</f>
        <v>583013</v>
      </c>
      <c r="G1977" s="378">
        <f>SUM(G1970:G1976)</f>
        <v>559643</v>
      </c>
      <c r="H1977" s="378">
        <f>SUM(H1970:H1976)</f>
        <v>598106</v>
      </c>
      <c r="I1977" s="229" t="e">
        <f>#REF!-G1977</f>
        <v>#REF!</v>
      </c>
      <c r="J1977" s="229">
        <f t="shared" si="551"/>
        <v>38463</v>
      </c>
      <c r="K1977" s="378" t="e">
        <f>SUM(K1970:K1976)</f>
        <v>#REF!</v>
      </c>
      <c r="L1977" s="229" t="e">
        <f t="shared" si="552"/>
        <v>#REF!</v>
      </c>
      <c r="M1977" s="378" t="e">
        <f>SUM(M1970:M1976)</f>
        <v>#REF!</v>
      </c>
      <c r="N1977" s="229" t="e">
        <f t="shared" si="553"/>
        <v>#REF!</v>
      </c>
      <c r="O1977" s="378">
        <f>SUM(O1970:O1976)</f>
        <v>706127</v>
      </c>
      <c r="P1977" s="229">
        <f t="shared" si="554"/>
        <v>108021</v>
      </c>
      <c r="S1977" s="378" t="e">
        <f>SUM(S1970:S1976)</f>
        <v>#REF!</v>
      </c>
      <c r="T1977" s="378" t="e">
        <f>SUM(T1970:T1976)</f>
        <v>#REF!</v>
      </c>
      <c r="U1977" s="378" t="e">
        <f>SUM(U1970:U1976)</f>
        <v>#REF!</v>
      </c>
    </row>
    <row r="1978" spans="1:21" ht="12.75" customHeight="1" x14ac:dyDescent="0.2">
      <c r="C1978" s="42"/>
      <c r="D1978" s="43"/>
      <c r="E1978" s="378"/>
      <c r="F1978" s="378"/>
      <c r="G1978" s="378"/>
      <c r="H1978" s="378"/>
      <c r="K1978" s="378"/>
      <c r="M1978" s="378"/>
      <c r="O1978" s="378"/>
      <c r="S1978" s="378"/>
      <c r="T1978" s="378"/>
      <c r="U1978" s="378"/>
    </row>
    <row r="1979" spans="1:21" ht="12.75" customHeight="1" x14ac:dyDescent="0.2">
      <c r="C1979" s="41" t="s">
        <v>993</v>
      </c>
      <c r="D1979" s="72"/>
      <c r="E1979" s="378"/>
      <c r="F1979" s="378"/>
      <c r="G1979" s="378"/>
      <c r="H1979" s="378"/>
      <c r="K1979" s="378"/>
      <c r="M1979" s="378"/>
      <c r="O1979" s="378"/>
      <c r="S1979" s="378"/>
      <c r="T1979" s="378"/>
      <c r="U1979" s="378"/>
    </row>
    <row r="1980" spans="1:21" ht="12.75" customHeight="1" x14ac:dyDescent="0.2">
      <c r="A1980" s="5">
        <v>17029990</v>
      </c>
      <c r="B1980" s="555">
        <v>600</v>
      </c>
      <c r="C1980" s="42">
        <v>56694</v>
      </c>
      <c r="D1980" s="45" t="s">
        <v>376</v>
      </c>
      <c r="E1980" s="496">
        <v>6000</v>
      </c>
      <c r="F1980" s="496">
        <v>6000</v>
      </c>
      <c r="G1980" s="496">
        <v>5000</v>
      </c>
      <c r="H1980" s="496">
        <v>5000</v>
      </c>
      <c r="I1980" s="497" t="e">
        <f>#REF!-G1980</f>
        <v>#REF!</v>
      </c>
      <c r="J1980" s="497">
        <f>H1980-G1980</f>
        <v>0</v>
      </c>
      <c r="K1980" s="496">
        <v>10000</v>
      </c>
      <c r="L1980" s="497">
        <f>K1980-H1980</f>
        <v>5000</v>
      </c>
      <c r="M1980" s="496">
        <v>10000</v>
      </c>
      <c r="N1980" s="497">
        <f>M1980-H1980</f>
        <v>5000</v>
      </c>
      <c r="O1980" s="496">
        <v>10000</v>
      </c>
      <c r="P1980" s="497">
        <f>O1980-H1980</f>
        <v>5000</v>
      </c>
      <c r="Q1980" s="497"/>
      <c r="R1980" s="497"/>
      <c r="S1980" s="496">
        <v>5000</v>
      </c>
      <c r="T1980" s="496">
        <v>5000</v>
      </c>
      <c r="U1980" s="496">
        <v>5000</v>
      </c>
    </row>
    <row r="1981" spans="1:21" ht="12.75" customHeight="1" x14ac:dyDescent="0.2">
      <c r="E1981" s="378">
        <v>6000</v>
      </c>
      <c r="F1981" s="378">
        <f>F1980</f>
        <v>6000</v>
      </c>
      <c r="G1981" s="378">
        <f>G1980</f>
        <v>5000</v>
      </c>
      <c r="H1981" s="378">
        <f>H1980</f>
        <v>5000</v>
      </c>
      <c r="I1981" s="229" t="e">
        <f>#REF!-G1981</f>
        <v>#REF!</v>
      </c>
      <c r="J1981" s="229">
        <f>H1981-G1981</f>
        <v>0</v>
      </c>
      <c r="K1981" s="378">
        <f>K1980</f>
        <v>10000</v>
      </c>
      <c r="L1981" s="229">
        <f>K1981-H1981</f>
        <v>5000</v>
      </c>
      <c r="M1981" s="378">
        <f>M1980</f>
        <v>10000</v>
      </c>
      <c r="N1981" s="229">
        <f>M1981-H1981</f>
        <v>5000</v>
      </c>
      <c r="O1981" s="378">
        <f>O1980</f>
        <v>10000</v>
      </c>
      <c r="P1981" s="229">
        <f>O1981-H1981</f>
        <v>5000</v>
      </c>
      <c r="S1981" s="378">
        <f>S1980</f>
        <v>5000</v>
      </c>
      <c r="T1981" s="378">
        <f>T1980</f>
        <v>5000</v>
      </c>
      <c r="U1981" s="378">
        <f>U1980</f>
        <v>5000</v>
      </c>
    </row>
    <row r="1982" spans="1:21" ht="12.75" customHeight="1" x14ac:dyDescent="0.2">
      <c r="C1982" s="42"/>
      <c r="D1982" s="43"/>
      <c r="E1982" s="378"/>
      <c r="F1982" s="378"/>
      <c r="G1982" s="378"/>
      <c r="H1982" s="378"/>
      <c r="K1982" s="378"/>
      <c r="M1982" s="378"/>
      <c r="O1982" s="378"/>
      <c r="S1982" s="378"/>
      <c r="T1982" s="378"/>
      <c r="U1982" s="378"/>
    </row>
    <row r="1983" spans="1:21" ht="12.75" customHeight="1" x14ac:dyDescent="0.2">
      <c r="C1983" s="41" t="s">
        <v>315</v>
      </c>
      <c r="E1983" s="378"/>
      <c r="F1983" s="378"/>
      <c r="G1983" s="378"/>
      <c r="H1983" s="378"/>
      <c r="K1983" s="378"/>
      <c r="M1983" s="378"/>
      <c r="O1983" s="378"/>
      <c r="S1983" s="378"/>
      <c r="T1983" s="378"/>
      <c r="U1983" s="378"/>
    </row>
    <row r="1984" spans="1:21" ht="12.75" customHeight="1" x14ac:dyDescent="0.2">
      <c r="C1984" s="50" t="s">
        <v>316</v>
      </c>
      <c r="E1984" s="378"/>
      <c r="F1984" s="378"/>
      <c r="G1984" s="378"/>
      <c r="H1984" s="378"/>
      <c r="K1984" s="378"/>
      <c r="M1984" s="378"/>
      <c r="O1984" s="378"/>
      <c r="S1984" s="378"/>
      <c r="T1984" s="378"/>
      <c r="U1984" s="378"/>
    </row>
    <row r="1985" spans="2:21" ht="12.75" customHeight="1" x14ac:dyDescent="0.2">
      <c r="B1985" s="555">
        <v>100</v>
      </c>
      <c r="C1985" s="51" t="s">
        <v>317</v>
      </c>
      <c r="D1985" s="52" t="s">
        <v>339</v>
      </c>
      <c r="E1985" s="378">
        <f t="shared" ref="E1985:E1991" si="556">SUMIF($B$1970:$B$1980,$B1985,E$1970:E$1980)</f>
        <v>508922</v>
      </c>
      <c r="F1985" s="378">
        <f t="shared" ref="F1985:H1991" si="557">SUMIF($B$1970:$B$1980,$B1985,F$1970:F$1980)</f>
        <v>508983</v>
      </c>
      <c r="G1985" s="378">
        <f t="shared" si="557"/>
        <v>517643</v>
      </c>
      <c r="H1985" s="378">
        <f t="shared" si="557"/>
        <v>553106</v>
      </c>
      <c r="I1985" s="229" t="e">
        <f>#REF!-G1985</f>
        <v>#REF!</v>
      </c>
      <c r="J1985" s="229">
        <f t="shared" ref="J1985:J1992" si="558">H1985-G1985</f>
        <v>35463</v>
      </c>
      <c r="K1985" s="378" t="e">
        <f t="shared" ref="K1985:U1991" si="559">SUMIF($B$1970:$B$1980,$B1985,K$1970:K$1980)</f>
        <v>#REF!</v>
      </c>
      <c r="L1985" s="229" t="e">
        <f t="shared" ref="L1985:L1992" si="560">K1985-H1985</f>
        <v>#REF!</v>
      </c>
      <c r="M1985" s="378" t="e">
        <f t="shared" si="559"/>
        <v>#REF!</v>
      </c>
      <c r="N1985" s="229" t="e">
        <f t="shared" ref="N1985:N1992" si="561">M1985-H1985</f>
        <v>#REF!</v>
      </c>
      <c r="O1985" s="378">
        <f t="shared" si="559"/>
        <v>645627</v>
      </c>
      <c r="P1985" s="229">
        <f t="shared" ref="P1985:P1992" si="562">O1985-H1985</f>
        <v>92521</v>
      </c>
      <c r="S1985" s="378" t="e">
        <f t="shared" si="559"/>
        <v>#REF!</v>
      </c>
      <c r="T1985" s="378" t="e">
        <f t="shared" si="559"/>
        <v>#REF!</v>
      </c>
      <c r="U1985" s="378" t="e">
        <f t="shared" si="559"/>
        <v>#REF!</v>
      </c>
    </row>
    <row r="1986" spans="2:21" ht="12.75" customHeight="1" x14ac:dyDescent="0.2">
      <c r="B1986" s="555">
        <v>101</v>
      </c>
      <c r="C1986" s="51">
        <v>50130</v>
      </c>
      <c r="D1986" s="52" t="s">
        <v>37</v>
      </c>
      <c r="E1986" s="378">
        <f t="shared" si="556"/>
        <v>7000</v>
      </c>
      <c r="F1986" s="378">
        <f t="shared" si="557"/>
        <v>7000</v>
      </c>
      <c r="G1986" s="378">
        <f t="shared" si="557"/>
        <v>2000</v>
      </c>
      <c r="H1986" s="378">
        <f t="shared" si="557"/>
        <v>5500</v>
      </c>
      <c r="I1986" s="229" t="e">
        <f>#REF!-G1986</f>
        <v>#REF!</v>
      </c>
      <c r="J1986" s="229">
        <f t="shared" si="558"/>
        <v>3500</v>
      </c>
      <c r="K1986" s="378">
        <f t="shared" si="559"/>
        <v>10000</v>
      </c>
      <c r="L1986" s="229">
        <f t="shared" si="560"/>
        <v>4500</v>
      </c>
      <c r="M1986" s="378">
        <f t="shared" si="559"/>
        <v>10000</v>
      </c>
      <c r="N1986" s="229">
        <f t="shared" si="561"/>
        <v>4500</v>
      </c>
      <c r="O1986" s="378">
        <f t="shared" si="559"/>
        <v>5500</v>
      </c>
      <c r="P1986" s="229">
        <f t="shared" si="562"/>
        <v>0</v>
      </c>
      <c r="S1986" s="378">
        <f t="shared" si="559"/>
        <v>5500</v>
      </c>
      <c r="T1986" s="378">
        <f t="shared" si="559"/>
        <v>5500</v>
      </c>
      <c r="U1986" s="378">
        <f t="shared" si="559"/>
        <v>5500</v>
      </c>
    </row>
    <row r="1987" spans="2:21" ht="12.75" customHeight="1" x14ac:dyDescent="0.2">
      <c r="B1987" s="555">
        <v>200</v>
      </c>
      <c r="C1987" s="51">
        <v>52000</v>
      </c>
      <c r="D1987" s="52" t="s">
        <v>373</v>
      </c>
      <c r="E1987" s="378">
        <f t="shared" si="556"/>
        <v>0</v>
      </c>
      <c r="F1987" s="378">
        <f t="shared" si="557"/>
        <v>0</v>
      </c>
      <c r="G1987" s="378">
        <f t="shared" si="557"/>
        <v>0</v>
      </c>
      <c r="H1987" s="378">
        <f t="shared" si="557"/>
        <v>0</v>
      </c>
      <c r="I1987" s="229" t="e">
        <f>#REF!-G1987</f>
        <v>#REF!</v>
      </c>
      <c r="J1987" s="229">
        <f t="shared" si="558"/>
        <v>0</v>
      </c>
      <c r="K1987" s="378">
        <f t="shared" si="559"/>
        <v>0</v>
      </c>
      <c r="L1987" s="229">
        <f t="shared" si="560"/>
        <v>0</v>
      </c>
      <c r="M1987" s="378">
        <f t="shared" si="559"/>
        <v>0</v>
      </c>
      <c r="N1987" s="229">
        <f t="shared" si="561"/>
        <v>0</v>
      </c>
      <c r="O1987" s="378">
        <f t="shared" si="559"/>
        <v>0</v>
      </c>
      <c r="P1987" s="229">
        <f t="shared" si="562"/>
        <v>0</v>
      </c>
      <c r="S1987" s="378">
        <f t="shared" si="559"/>
        <v>0</v>
      </c>
      <c r="T1987" s="378">
        <f t="shared" si="559"/>
        <v>0</v>
      </c>
      <c r="U1987" s="378">
        <f t="shared" si="559"/>
        <v>0</v>
      </c>
    </row>
    <row r="1988" spans="2:21" ht="12.75" customHeight="1" x14ac:dyDescent="0.2">
      <c r="B1988" s="555">
        <v>300</v>
      </c>
      <c r="C1988" s="51" t="s">
        <v>86</v>
      </c>
      <c r="D1988" s="52" t="s">
        <v>573</v>
      </c>
      <c r="E1988" s="378">
        <f t="shared" si="556"/>
        <v>0</v>
      </c>
      <c r="F1988" s="378">
        <f t="shared" si="557"/>
        <v>0</v>
      </c>
      <c r="G1988" s="378">
        <f t="shared" si="557"/>
        <v>0</v>
      </c>
      <c r="H1988" s="378">
        <f t="shared" si="557"/>
        <v>0</v>
      </c>
      <c r="I1988" s="229" t="e">
        <f>#REF!-G1988</f>
        <v>#REF!</v>
      </c>
      <c r="J1988" s="229">
        <f t="shared" si="558"/>
        <v>0</v>
      </c>
      <c r="K1988" s="378">
        <f t="shared" si="559"/>
        <v>0</v>
      </c>
      <c r="L1988" s="229">
        <f t="shared" si="560"/>
        <v>0</v>
      </c>
      <c r="M1988" s="378">
        <f t="shared" si="559"/>
        <v>0</v>
      </c>
      <c r="N1988" s="229">
        <f t="shared" si="561"/>
        <v>0</v>
      </c>
      <c r="O1988" s="378">
        <f t="shared" si="559"/>
        <v>0</v>
      </c>
      <c r="P1988" s="229">
        <f t="shared" si="562"/>
        <v>0</v>
      </c>
      <c r="S1988" s="378">
        <f t="shared" si="559"/>
        <v>0</v>
      </c>
      <c r="T1988" s="378">
        <f t="shared" si="559"/>
        <v>0</v>
      </c>
      <c r="U1988" s="378">
        <f t="shared" si="559"/>
        <v>0</v>
      </c>
    </row>
    <row r="1989" spans="2:21" ht="12.75" customHeight="1" x14ac:dyDescent="0.2">
      <c r="B1989" s="555">
        <v>400</v>
      </c>
      <c r="C1989" s="51" t="s">
        <v>574</v>
      </c>
      <c r="D1989" s="52" t="s">
        <v>239</v>
      </c>
      <c r="E1989" s="378">
        <f t="shared" si="556"/>
        <v>0</v>
      </c>
      <c r="F1989" s="378">
        <f t="shared" si="557"/>
        <v>0</v>
      </c>
      <c r="G1989" s="378">
        <f t="shared" si="557"/>
        <v>0</v>
      </c>
      <c r="H1989" s="378">
        <f t="shared" si="557"/>
        <v>0</v>
      </c>
      <c r="I1989" s="229" t="e">
        <f>#REF!-G1989</f>
        <v>#REF!</v>
      </c>
      <c r="J1989" s="229">
        <f t="shared" si="558"/>
        <v>0</v>
      </c>
      <c r="K1989" s="378">
        <f t="shared" si="559"/>
        <v>0</v>
      </c>
      <c r="L1989" s="229">
        <f t="shared" si="560"/>
        <v>0</v>
      </c>
      <c r="M1989" s="378">
        <f t="shared" si="559"/>
        <v>0</v>
      </c>
      <c r="N1989" s="229">
        <f t="shared" si="561"/>
        <v>0</v>
      </c>
      <c r="O1989" s="378">
        <f t="shared" si="559"/>
        <v>0</v>
      </c>
      <c r="P1989" s="229">
        <f t="shared" si="562"/>
        <v>0</v>
      </c>
      <c r="S1989" s="378">
        <f t="shared" si="559"/>
        <v>0</v>
      </c>
      <c r="T1989" s="378">
        <f t="shared" si="559"/>
        <v>0</v>
      </c>
      <c r="U1989" s="378">
        <f t="shared" si="559"/>
        <v>0</v>
      </c>
    </row>
    <row r="1990" spans="2:21" ht="12.75" customHeight="1" x14ac:dyDescent="0.2">
      <c r="B1990" s="555">
        <v>500</v>
      </c>
      <c r="C1990" s="51" t="s">
        <v>132</v>
      </c>
      <c r="D1990" s="52" t="s">
        <v>340</v>
      </c>
      <c r="E1990" s="378">
        <f t="shared" si="556"/>
        <v>9000</v>
      </c>
      <c r="F1990" s="378">
        <f t="shared" si="557"/>
        <v>9000</v>
      </c>
      <c r="G1990" s="378">
        <f t="shared" si="557"/>
        <v>0</v>
      </c>
      <c r="H1990" s="378">
        <f t="shared" si="557"/>
        <v>0</v>
      </c>
      <c r="I1990" s="229" t="e">
        <f>#REF!-G1990</f>
        <v>#REF!</v>
      </c>
      <c r="J1990" s="229">
        <f t="shared" si="558"/>
        <v>0</v>
      </c>
      <c r="K1990" s="378">
        <f t="shared" si="559"/>
        <v>0</v>
      </c>
      <c r="L1990" s="229">
        <f t="shared" si="560"/>
        <v>0</v>
      </c>
      <c r="M1990" s="378">
        <f t="shared" si="559"/>
        <v>0</v>
      </c>
      <c r="N1990" s="229">
        <f t="shared" si="561"/>
        <v>0</v>
      </c>
      <c r="O1990" s="378">
        <f t="shared" si="559"/>
        <v>0</v>
      </c>
      <c r="P1990" s="229">
        <f t="shared" si="562"/>
        <v>0</v>
      </c>
      <c r="S1990" s="378">
        <f t="shared" si="559"/>
        <v>0</v>
      </c>
      <c r="T1990" s="378">
        <f t="shared" si="559"/>
        <v>0</v>
      </c>
      <c r="U1990" s="378">
        <f t="shared" si="559"/>
        <v>0</v>
      </c>
    </row>
    <row r="1991" spans="2:21" ht="12.75" customHeight="1" x14ac:dyDescent="0.2">
      <c r="B1991" s="555">
        <v>600</v>
      </c>
      <c r="C1991" s="51" t="s">
        <v>341</v>
      </c>
      <c r="D1991" s="53" t="s">
        <v>342</v>
      </c>
      <c r="E1991" s="496">
        <f t="shared" si="556"/>
        <v>64091</v>
      </c>
      <c r="F1991" s="496">
        <f t="shared" si="557"/>
        <v>64030</v>
      </c>
      <c r="G1991" s="496">
        <f t="shared" si="557"/>
        <v>45000</v>
      </c>
      <c r="H1991" s="496">
        <f t="shared" si="557"/>
        <v>44500</v>
      </c>
      <c r="I1991" s="497" t="e">
        <f>#REF!-G1991</f>
        <v>#REF!</v>
      </c>
      <c r="J1991" s="497">
        <f t="shared" si="558"/>
        <v>-500</v>
      </c>
      <c r="K1991" s="496">
        <f t="shared" si="559"/>
        <v>82000</v>
      </c>
      <c r="L1991" s="497">
        <f t="shared" si="560"/>
        <v>37500</v>
      </c>
      <c r="M1991" s="496">
        <f t="shared" si="559"/>
        <v>82000</v>
      </c>
      <c r="N1991" s="497">
        <f t="shared" si="561"/>
        <v>37500</v>
      </c>
      <c r="O1991" s="496">
        <f t="shared" si="559"/>
        <v>65000</v>
      </c>
      <c r="P1991" s="497">
        <f t="shared" si="562"/>
        <v>20500</v>
      </c>
      <c r="Q1991" s="497"/>
      <c r="R1991" s="497"/>
      <c r="S1991" s="496">
        <f t="shared" si="559"/>
        <v>44500</v>
      </c>
      <c r="T1991" s="496">
        <f t="shared" si="559"/>
        <v>44500</v>
      </c>
      <c r="U1991" s="496">
        <f t="shared" si="559"/>
        <v>44500</v>
      </c>
    </row>
    <row r="1992" spans="2:21" ht="12.75" customHeight="1" x14ac:dyDescent="0.2">
      <c r="C1992" s="51"/>
      <c r="D1992" s="48" t="s">
        <v>70</v>
      </c>
      <c r="E1992" s="378">
        <v>589013</v>
      </c>
      <c r="F1992" s="378">
        <f>SUM(F1985:F1991)</f>
        <v>589013</v>
      </c>
      <c r="G1992" s="378">
        <f>SUM(G1985:G1991)</f>
        <v>564643</v>
      </c>
      <c r="H1992" s="378">
        <f>SUM(H1985:H1991)</f>
        <v>603106</v>
      </c>
      <c r="I1992" s="229" t="e">
        <f>#REF!-G1992</f>
        <v>#REF!</v>
      </c>
      <c r="J1992" s="229">
        <f t="shared" si="558"/>
        <v>38463</v>
      </c>
      <c r="K1992" s="378" t="e">
        <f>SUM(K1985:K1991)</f>
        <v>#REF!</v>
      </c>
      <c r="L1992" s="229" t="e">
        <f t="shared" si="560"/>
        <v>#REF!</v>
      </c>
      <c r="M1992" s="378" t="e">
        <f>SUM(M1985:M1991)</f>
        <v>#REF!</v>
      </c>
      <c r="N1992" s="229" t="e">
        <f t="shared" si="561"/>
        <v>#REF!</v>
      </c>
      <c r="O1992" s="378">
        <f>SUM(O1985:O1991)</f>
        <v>716127</v>
      </c>
      <c r="P1992" s="229">
        <f t="shared" si="562"/>
        <v>113021</v>
      </c>
      <c r="S1992" s="378" t="e">
        <f>SUM(S1985:S1991)</f>
        <v>#REF!</v>
      </c>
      <c r="T1992" s="378" t="e">
        <f>SUM(T1985:T1991)</f>
        <v>#REF!</v>
      </c>
      <c r="U1992" s="378" t="e">
        <f>SUM(U1985:U1991)</f>
        <v>#REF!</v>
      </c>
    </row>
    <row r="1993" spans="2:21" ht="12.75" customHeight="1" x14ac:dyDescent="0.2">
      <c r="C1993" s="51"/>
      <c r="E1993" s="378"/>
      <c r="F1993" s="378"/>
      <c r="G1993" s="378"/>
      <c r="H1993" s="378"/>
      <c r="I1993" s="530" t="e">
        <f>I1992/G1992</f>
        <v>#REF!</v>
      </c>
      <c r="J1993" s="536">
        <f>J1992/G1992</f>
        <v>6.8119147850942988E-2</v>
      </c>
      <c r="K1993" s="378"/>
      <c r="L1993" s="530" t="e">
        <f>L1992/#REF!</f>
        <v>#REF!</v>
      </c>
      <c r="M1993" s="378"/>
      <c r="N1993" s="530" t="e">
        <f>N1992/I1992</f>
        <v>#REF!</v>
      </c>
      <c r="O1993" s="378"/>
      <c r="P1993" s="565">
        <f>P1992/H1992</f>
        <v>0.18739823513611206</v>
      </c>
      <c r="Q1993" s="530"/>
      <c r="R1993" s="530"/>
      <c r="S1993" s="378"/>
      <c r="T1993" s="378"/>
      <c r="U1993" s="378"/>
    </row>
    <row r="1994" spans="2:21" ht="12.75" customHeight="1" x14ac:dyDescent="0.2">
      <c r="C1994" s="51"/>
      <c r="E1994" s="378"/>
      <c r="F1994" s="378"/>
      <c r="G1994" s="378"/>
      <c r="H1994" s="378"/>
      <c r="K1994" s="378"/>
      <c r="M1994" s="378"/>
      <c r="O1994" s="378"/>
      <c r="S1994" s="378"/>
      <c r="T1994" s="378"/>
      <c r="U1994" s="378"/>
    </row>
    <row r="1995" spans="2:21" ht="12.75" customHeight="1" x14ac:dyDescent="0.2">
      <c r="C1995" s="51"/>
      <c r="D1995" s="391"/>
      <c r="E1995" s="390"/>
      <c r="F1995" s="390"/>
      <c r="G1995" s="390"/>
      <c r="H1995" s="390"/>
      <c r="I1995" s="389"/>
      <c r="J1995" s="389"/>
      <c r="K1995" s="390"/>
      <c r="L1995" s="389"/>
      <c r="M1995" s="390"/>
      <c r="N1995" s="389"/>
      <c r="O1995" s="390"/>
      <c r="P1995" s="389"/>
      <c r="Q1995" s="389"/>
      <c r="R1995" s="389"/>
      <c r="S1995" s="522"/>
      <c r="T1995" s="522"/>
      <c r="U1995" s="522"/>
    </row>
    <row r="1996" spans="2:21" ht="12.75" customHeight="1" x14ac:dyDescent="0.2">
      <c r="C1996" s="51"/>
      <c r="D1996" s="391" t="s">
        <v>123</v>
      </c>
      <c r="E1996" s="507" t="s">
        <v>784</v>
      </c>
      <c r="F1996" s="507" t="s">
        <v>783</v>
      </c>
      <c r="G1996" s="507" t="s">
        <v>1035</v>
      </c>
      <c r="H1996" s="507" t="s">
        <v>1130</v>
      </c>
      <c r="I1996" s="389"/>
      <c r="J1996" s="389"/>
      <c r="K1996" s="544" t="s">
        <v>1220</v>
      </c>
      <c r="L1996" s="389"/>
      <c r="M1996" s="544" t="s">
        <v>1220</v>
      </c>
      <c r="N1996" s="389"/>
      <c r="O1996" s="544" t="s">
        <v>1220</v>
      </c>
      <c r="P1996" s="389"/>
      <c r="Q1996" s="389"/>
      <c r="R1996" s="389"/>
      <c r="S1996" s="508" t="s">
        <v>1130</v>
      </c>
      <c r="T1996" s="508" t="s">
        <v>1130</v>
      </c>
      <c r="U1996" s="508" t="s">
        <v>1130</v>
      </c>
    </row>
    <row r="1997" spans="2:21" ht="30.75" customHeight="1" x14ac:dyDescent="0.25">
      <c r="C1997" s="51"/>
      <c r="D1997" s="561" t="s">
        <v>577</v>
      </c>
      <c r="E1997" s="507" t="s">
        <v>412</v>
      </c>
      <c r="F1997" s="507" t="s">
        <v>412</v>
      </c>
      <c r="G1997" s="507" t="s">
        <v>412</v>
      </c>
      <c r="H1997" s="507" t="s">
        <v>412</v>
      </c>
      <c r="I1997" s="389"/>
      <c r="J1997" s="389"/>
      <c r="K1997" s="541" t="s">
        <v>472</v>
      </c>
      <c r="L1997" s="389"/>
      <c r="M1997" s="541" t="s">
        <v>472</v>
      </c>
      <c r="N1997" s="389"/>
      <c r="O1997" s="541" t="s">
        <v>1456</v>
      </c>
      <c r="P1997" s="389"/>
      <c r="Q1997" s="389"/>
      <c r="R1997" s="389"/>
      <c r="S1997" s="508" t="s">
        <v>412</v>
      </c>
      <c r="T1997" s="508" t="s">
        <v>412</v>
      </c>
      <c r="U1997" s="508" t="s">
        <v>412</v>
      </c>
    </row>
    <row r="1998" spans="2:21" ht="12.75" customHeight="1" x14ac:dyDescent="0.2">
      <c r="C1998" s="51"/>
      <c r="D1998" s="563" t="s">
        <v>324</v>
      </c>
      <c r="E1998" s="388">
        <v>7</v>
      </c>
      <c r="F1998" s="389">
        <v>7</v>
      </c>
      <c r="G1998" s="389">
        <v>7</v>
      </c>
      <c r="H1998" s="389">
        <f>'102'!R2429</f>
        <v>7</v>
      </c>
      <c r="I1998" s="389"/>
      <c r="J1998" s="389"/>
      <c r="K1998" s="389" t="e">
        <f>'102'!#REF!</f>
        <v>#REF!</v>
      </c>
      <c r="L1998" s="389"/>
      <c r="M1998" s="389" t="e">
        <f>'102'!#REF!</f>
        <v>#REF!</v>
      </c>
      <c r="N1998" s="389"/>
      <c r="O1998" s="389">
        <f>'102'!Z2429</f>
        <v>8</v>
      </c>
      <c r="P1998" s="389"/>
      <c r="Q1998" s="389"/>
      <c r="R1998" s="389"/>
      <c r="S1998" s="393" t="e">
        <f>'102'!#REF!</f>
        <v>#REF!</v>
      </c>
      <c r="T1998" s="393" t="e">
        <f>'102'!#REF!</f>
        <v>#REF!</v>
      </c>
      <c r="U1998" s="393" t="e">
        <f>'102'!#REF!</f>
        <v>#REF!</v>
      </c>
    </row>
    <row r="1999" spans="2:21" ht="12.75" customHeight="1" x14ac:dyDescent="0.2">
      <c r="C1999" s="51"/>
      <c r="D1999" s="563" t="s">
        <v>397</v>
      </c>
      <c r="E1999" s="388">
        <v>1000000</v>
      </c>
      <c r="F1999" s="389">
        <v>625000</v>
      </c>
      <c r="G1999" s="389">
        <v>1975000</v>
      </c>
      <c r="H1999" s="389">
        <v>1500000</v>
      </c>
      <c r="I1999" s="389"/>
      <c r="J1999" s="389"/>
      <c r="K1999" s="389">
        <v>1500000</v>
      </c>
      <c r="L1999" s="389"/>
      <c r="M1999" s="389">
        <v>1500000</v>
      </c>
      <c r="N1999" s="389"/>
      <c r="O1999" s="389">
        <v>0</v>
      </c>
      <c r="P1999" s="389"/>
      <c r="Q1999" s="389"/>
      <c r="R1999" s="389"/>
      <c r="S1999" s="393">
        <v>1500000</v>
      </c>
      <c r="T1999" s="393">
        <v>1500000</v>
      </c>
      <c r="U1999" s="393">
        <v>1500000</v>
      </c>
    </row>
    <row r="2000" spans="2:21" ht="12.75" customHeight="1" x14ac:dyDescent="0.2">
      <c r="C2000" s="51"/>
      <c r="D2000" s="563" t="s">
        <v>478</v>
      </c>
      <c r="E2000" s="388">
        <v>118419</v>
      </c>
      <c r="F2000" s="389">
        <v>121972</v>
      </c>
      <c r="G2000" s="389">
        <v>1569165</v>
      </c>
      <c r="H2000" s="389">
        <v>112513</v>
      </c>
      <c r="I2000" s="389"/>
      <c r="J2000" s="389"/>
      <c r="K2000" s="389">
        <v>112513</v>
      </c>
      <c r="L2000" s="389"/>
      <c r="M2000" s="389">
        <v>112513</v>
      </c>
      <c r="N2000" s="389"/>
      <c r="O2000" s="389">
        <v>155777</v>
      </c>
      <c r="P2000" s="389"/>
      <c r="Q2000" s="389"/>
      <c r="R2000" s="389"/>
      <c r="S2000" s="393">
        <v>112513</v>
      </c>
      <c r="T2000" s="393">
        <v>112513</v>
      </c>
      <c r="U2000" s="393">
        <v>112513</v>
      </c>
    </row>
    <row r="2001" spans="1:21" ht="12.75" customHeight="1" x14ac:dyDescent="0.2">
      <c r="C2001" s="51"/>
      <c r="D2001" s="391"/>
      <c r="E2001" s="388"/>
      <c r="F2001" s="389"/>
      <c r="G2001" s="389"/>
      <c r="H2001" s="389"/>
      <c r="I2001" s="389"/>
      <c r="J2001" s="389"/>
      <c r="K2001" s="389"/>
      <c r="L2001" s="389"/>
      <c r="M2001" s="389"/>
      <c r="N2001" s="389"/>
      <c r="O2001" s="389"/>
      <c r="P2001" s="389"/>
      <c r="Q2001" s="389"/>
      <c r="R2001" s="389"/>
      <c r="S2001" s="393"/>
      <c r="T2001" s="393"/>
      <c r="U2001" s="393"/>
    </row>
    <row r="2002" spans="1:21" ht="23.25" customHeight="1" x14ac:dyDescent="0.25">
      <c r="C2002" s="51"/>
      <c r="D2002" s="562" t="s">
        <v>625</v>
      </c>
      <c r="E2002" s="388"/>
      <c r="F2002" s="389"/>
      <c r="G2002" s="389"/>
      <c r="H2002" s="389"/>
      <c r="I2002" s="389"/>
      <c r="J2002" s="389"/>
      <c r="K2002" s="389"/>
      <c r="L2002" s="389"/>
      <c r="M2002" s="389"/>
      <c r="N2002" s="389"/>
      <c r="O2002" s="389"/>
      <c r="P2002" s="389"/>
      <c r="Q2002" s="389"/>
      <c r="R2002" s="389"/>
      <c r="S2002" s="393"/>
      <c r="T2002" s="393"/>
      <c r="U2002" s="393"/>
    </row>
    <row r="2003" spans="1:21" ht="25.5" customHeight="1" x14ac:dyDescent="0.2">
      <c r="C2003" s="51"/>
      <c r="D2003" s="640" t="s">
        <v>1535</v>
      </c>
      <c r="E2003" s="640"/>
      <c r="F2003" s="640"/>
      <c r="G2003" s="640"/>
      <c r="H2003" s="640"/>
      <c r="I2003" s="640"/>
      <c r="J2003" s="640"/>
      <c r="K2003" s="640"/>
      <c r="L2003" s="640"/>
      <c r="M2003" s="640"/>
      <c r="N2003" s="640"/>
      <c r="O2003" s="640"/>
      <c r="P2003" s="388"/>
      <c r="Q2003" s="388"/>
      <c r="R2003" s="388"/>
      <c r="S2003" s="5"/>
      <c r="T2003" s="5"/>
      <c r="U2003" s="5"/>
    </row>
    <row r="2004" spans="1:21" ht="12.75" customHeight="1" x14ac:dyDescent="0.2">
      <c r="C2004" s="51"/>
      <c r="E2004" s="378"/>
      <c r="F2004" s="378"/>
      <c r="G2004" s="378"/>
      <c r="H2004" s="378"/>
      <c r="K2004" s="378"/>
      <c r="M2004" s="378"/>
      <c r="O2004" s="378"/>
      <c r="S2004" s="378"/>
      <c r="T2004" s="378"/>
      <c r="U2004" s="378"/>
    </row>
    <row r="2005" spans="1:21" ht="12.75" customHeight="1" x14ac:dyDescent="0.2">
      <c r="C2005" s="51"/>
      <c r="E2005" s="378"/>
      <c r="F2005" s="378"/>
      <c r="G2005" s="378"/>
      <c r="H2005" s="378"/>
      <c r="K2005" s="378"/>
      <c r="M2005" s="378"/>
      <c r="O2005" s="378"/>
      <c r="S2005" s="378"/>
      <c r="T2005" s="378"/>
      <c r="U2005" s="378"/>
    </row>
    <row r="2006" spans="1:21" ht="18" customHeight="1" x14ac:dyDescent="0.25">
      <c r="C2006" s="61" t="s">
        <v>1000</v>
      </c>
      <c r="D2006" s="79"/>
      <c r="E2006" s="378"/>
      <c r="F2006" s="378"/>
      <c r="G2006" s="378"/>
      <c r="H2006" s="378"/>
      <c r="K2006" s="378"/>
      <c r="M2006" s="378"/>
      <c r="O2006" s="378"/>
      <c r="S2006" s="378"/>
      <c r="T2006" s="378"/>
      <c r="U2006" s="378"/>
    </row>
    <row r="2007" spans="1:21" ht="6.75" customHeight="1" x14ac:dyDescent="0.2">
      <c r="E2007" s="378"/>
      <c r="F2007" s="378"/>
      <c r="G2007" s="378"/>
      <c r="H2007" s="378"/>
      <c r="K2007" s="378"/>
      <c r="M2007" s="378"/>
      <c r="O2007" s="378"/>
      <c r="S2007" s="378"/>
      <c r="T2007" s="378"/>
      <c r="U2007" s="378"/>
    </row>
    <row r="2008" spans="1:21" ht="12.75" customHeight="1" x14ac:dyDescent="0.2">
      <c r="C2008" s="41" t="s">
        <v>514</v>
      </c>
      <c r="D2008" s="72"/>
      <c r="E2008" s="378"/>
      <c r="F2008" s="378"/>
      <c r="G2008" s="378"/>
      <c r="H2008" s="378"/>
      <c r="K2008" s="378"/>
      <c r="M2008" s="378"/>
      <c r="O2008" s="378"/>
      <c r="S2008" s="378"/>
      <c r="T2008" s="378"/>
      <c r="U2008" s="378"/>
    </row>
    <row r="2009" spans="1:21" ht="12.75" customHeight="1" x14ac:dyDescent="0.2">
      <c r="A2009" s="5">
        <v>17041010</v>
      </c>
      <c r="B2009" s="555">
        <v>100</v>
      </c>
      <c r="C2009" s="42">
        <v>50110</v>
      </c>
      <c r="D2009" s="43" t="s">
        <v>36</v>
      </c>
      <c r="E2009" s="229">
        <f>'102'!H2440</f>
        <v>215035</v>
      </c>
      <c r="F2009" s="229">
        <f>'102'!K2440</f>
        <v>227043</v>
      </c>
      <c r="G2009" s="229">
        <f>'102'!N2440</f>
        <v>227843</v>
      </c>
      <c r="H2009" s="229">
        <f>'102'!R2440</f>
        <v>297978</v>
      </c>
      <c r="I2009" s="229" t="e">
        <f>#REF!-G2009</f>
        <v>#REF!</v>
      </c>
      <c r="J2009" s="229">
        <f t="shared" ref="J2009:J2020" si="563">H2009-G2009</f>
        <v>70135</v>
      </c>
      <c r="K2009" s="229" t="e">
        <f>'102'!#REF!</f>
        <v>#REF!</v>
      </c>
      <c r="L2009" s="229" t="e">
        <f t="shared" ref="L2009:L2020" si="564">K2009-H2009</f>
        <v>#REF!</v>
      </c>
      <c r="M2009" s="229" t="e">
        <f>'102'!#REF!</f>
        <v>#REF!</v>
      </c>
      <c r="N2009" s="229" t="e">
        <f t="shared" ref="N2009:N2020" si="565">M2009-H2009</f>
        <v>#REF!</v>
      </c>
      <c r="O2009" s="229">
        <f>'102'!Z2440</f>
        <v>291614</v>
      </c>
      <c r="P2009" s="229">
        <f t="shared" ref="P2009:P2020" si="566">O2009-H2009</f>
        <v>-6364</v>
      </c>
      <c r="S2009" s="229" t="e">
        <f>'102'!#REF!</f>
        <v>#REF!</v>
      </c>
      <c r="T2009" s="229" t="e">
        <f>'102'!#REF!</f>
        <v>#REF!</v>
      </c>
      <c r="U2009" s="229" t="e">
        <f>'102'!#REF!</f>
        <v>#REF!</v>
      </c>
    </row>
    <row r="2010" spans="1:21" ht="12.75" customHeight="1" x14ac:dyDescent="0.2">
      <c r="A2010" s="5">
        <v>17041010</v>
      </c>
      <c r="B2010" s="555">
        <v>101</v>
      </c>
      <c r="C2010" s="42">
        <v>50130</v>
      </c>
      <c r="D2010" s="43" t="s">
        <v>37</v>
      </c>
      <c r="E2010" s="378">
        <v>3000</v>
      </c>
      <c r="F2010" s="378">
        <v>3000</v>
      </c>
      <c r="G2010" s="378">
        <v>3000</v>
      </c>
      <c r="H2010" s="378">
        <v>0</v>
      </c>
      <c r="I2010" s="229" t="e">
        <f>#REF!-G2010</f>
        <v>#REF!</v>
      </c>
      <c r="J2010" s="229">
        <f t="shared" si="563"/>
        <v>-3000</v>
      </c>
      <c r="K2010" s="378">
        <v>0</v>
      </c>
      <c r="L2010" s="229">
        <f t="shared" si="564"/>
        <v>0</v>
      </c>
      <c r="M2010" s="378">
        <v>0</v>
      </c>
      <c r="N2010" s="229">
        <f t="shared" si="565"/>
        <v>0</v>
      </c>
      <c r="O2010" s="378">
        <v>0</v>
      </c>
      <c r="P2010" s="229">
        <f t="shared" si="566"/>
        <v>0</v>
      </c>
      <c r="S2010" s="378">
        <v>0</v>
      </c>
      <c r="T2010" s="378">
        <v>0</v>
      </c>
      <c r="U2010" s="378">
        <v>0</v>
      </c>
    </row>
    <row r="2011" spans="1:21" ht="12.75" customHeight="1" x14ac:dyDescent="0.2">
      <c r="A2011" s="5">
        <v>17041010</v>
      </c>
      <c r="B2011" s="555">
        <v>200</v>
      </c>
      <c r="C2011" s="42">
        <v>52230</v>
      </c>
      <c r="D2011" s="43" t="s">
        <v>469</v>
      </c>
      <c r="E2011" s="378">
        <v>1900000</v>
      </c>
      <c r="F2011" s="378">
        <v>1900000</v>
      </c>
      <c r="G2011" s="378">
        <v>1800000</v>
      </c>
      <c r="H2011" s="378">
        <v>0</v>
      </c>
      <c r="I2011" s="229" t="e">
        <f>#REF!-G2011</f>
        <v>#REF!</v>
      </c>
      <c r="J2011" s="229">
        <f t="shared" si="563"/>
        <v>-1800000</v>
      </c>
      <c r="K2011" s="378">
        <v>0</v>
      </c>
      <c r="L2011" s="229">
        <f t="shared" si="564"/>
        <v>0</v>
      </c>
      <c r="M2011" s="378">
        <v>0</v>
      </c>
      <c r="N2011" s="229">
        <f t="shared" si="565"/>
        <v>0</v>
      </c>
      <c r="O2011" s="378">
        <v>0</v>
      </c>
      <c r="P2011" s="229">
        <f t="shared" si="566"/>
        <v>0</v>
      </c>
      <c r="S2011" s="378">
        <v>0</v>
      </c>
      <c r="T2011" s="378">
        <v>0</v>
      </c>
      <c r="U2011" s="378">
        <v>0</v>
      </c>
    </row>
    <row r="2012" spans="1:21" ht="12.75" customHeight="1" x14ac:dyDescent="0.2">
      <c r="A2012" s="5">
        <v>17041010</v>
      </c>
      <c r="B2012" s="555">
        <v>500</v>
      </c>
      <c r="C2012" s="42">
        <v>55520</v>
      </c>
      <c r="D2012" s="43" t="s">
        <v>431</v>
      </c>
      <c r="E2012" s="378">
        <v>4600</v>
      </c>
      <c r="F2012" s="378">
        <v>4600</v>
      </c>
      <c r="G2012" s="378">
        <v>3220</v>
      </c>
      <c r="H2012" s="378">
        <v>2500</v>
      </c>
      <c r="I2012" s="229" t="e">
        <f>#REF!-G2012</f>
        <v>#REF!</v>
      </c>
      <c r="J2012" s="229">
        <f t="shared" si="563"/>
        <v>-720</v>
      </c>
      <c r="K2012" s="378">
        <v>2500</v>
      </c>
      <c r="L2012" s="229">
        <f t="shared" si="564"/>
        <v>0</v>
      </c>
      <c r="M2012" s="378">
        <v>2500</v>
      </c>
      <c r="N2012" s="229">
        <f t="shared" si="565"/>
        <v>0</v>
      </c>
      <c r="O2012" s="378">
        <v>2500</v>
      </c>
      <c r="P2012" s="229">
        <f t="shared" si="566"/>
        <v>0</v>
      </c>
      <c r="S2012" s="378">
        <v>2500</v>
      </c>
      <c r="T2012" s="378">
        <v>2500</v>
      </c>
      <c r="U2012" s="378">
        <v>2500</v>
      </c>
    </row>
    <row r="2013" spans="1:21" ht="12.75" customHeight="1" x14ac:dyDescent="0.2">
      <c r="A2013" s="5">
        <v>17041010</v>
      </c>
      <c r="B2013" s="555">
        <v>500</v>
      </c>
      <c r="C2013" s="42">
        <v>55538</v>
      </c>
      <c r="D2013" s="43" t="s">
        <v>282</v>
      </c>
      <c r="E2013" s="378">
        <v>0</v>
      </c>
      <c r="F2013" s="378">
        <v>0</v>
      </c>
      <c r="G2013" s="378">
        <v>0</v>
      </c>
      <c r="H2013" s="378">
        <v>0</v>
      </c>
      <c r="I2013" s="229" t="e">
        <f>#REF!-G2013</f>
        <v>#REF!</v>
      </c>
      <c r="J2013" s="229">
        <f t="shared" si="563"/>
        <v>0</v>
      </c>
      <c r="K2013" s="378">
        <v>0</v>
      </c>
      <c r="L2013" s="229">
        <f t="shared" si="564"/>
        <v>0</v>
      </c>
      <c r="M2013" s="378">
        <v>0</v>
      </c>
      <c r="N2013" s="229">
        <f t="shared" si="565"/>
        <v>0</v>
      </c>
      <c r="O2013" s="378">
        <v>0</v>
      </c>
      <c r="P2013" s="229">
        <f t="shared" si="566"/>
        <v>0</v>
      </c>
      <c r="S2013" s="378">
        <v>0</v>
      </c>
      <c r="T2013" s="378">
        <v>0</v>
      </c>
      <c r="U2013" s="378">
        <v>0</v>
      </c>
    </row>
    <row r="2014" spans="1:21" ht="12.75" customHeight="1" x14ac:dyDescent="0.2">
      <c r="A2014" s="5">
        <v>17041010</v>
      </c>
      <c r="B2014" s="555">
        <v>500</v>
      </c>
      <c r="C2014" s="42">
        <v>55560</v>
      </c>
      <c r="D2014" s="43" t="s">
        <v>603</v>
      </c>
      <c r="E2014" s="378">
        <v>1500</v>
      </c>
      <c r="F2014" s="378">
        <v>1500</v>
      </c>
      <c r="G2014" s="378">
        <v>1425</v>
      </c>
      <c r="H2014" s="378">
        <v>1425</v>
      </c>
      <c r="I2014" s="229" t="e">
        <f>#REF!-G2014</f>
        <v>#REF!</v>
      </c>
      <c r="J2014" s="229">
        <f t="shared" si="563"/>
        <v>0</v>
      </c>
      <c r="K2014" s="378">
        <v>1425</v>
      </c>
      <c r="L2014" s="229">
        <f t="shared" si="564"/>
        <v>0</v>
      </c>
      <c r="M2014" s="378">
        <v>1425</v>
      </c>
      <c r="N2014" s="229">
        <f t="shared" si="565"/>
        <v>0</v>
      </c>
      <c r="O2014" s="378">
        <v>1425</v>
      </c>
      <c r="P2014" s="229">
        <f t="shared" si="566"/>
        <v>0</v>
      </c>
      <c r="S2014" s="378">
        <v>1425</v>
      </c>
      <c r="T2014" s="378">
        <v>1425</v>
      </c>
      <c r="U2014" s="378">
        <v>1425</v>
      </c>
    </row>
    <row r="2015" spans="1:21" ht="12.75" customHeight="1" x14ac:dyDescent="0.2">
      <c r="A2015" s="5">
        <v>17041010</v>
      </c>
      <c r="B2015" s="555">
        <v>600</v>
      </c>
      <c r="C2015" s="42">
        <v>56623</v>
      </c>
      <c r="D2015" s="43" t="s">
        <v>128</v>
      </c>
      <c r="E2015" s="378">
        <v>1200</v>
      </c>
      <c r="F2015" s="378">
        <v>1200</v>
      </c>
      <c r="G2015" s="378">
        <v>1140</v>
      </c>
      <c r="H2015" s="378">
        <v>500</v>
      </c>
      <c r="I2015" s="229" t="e">
        <f>#REF!-G2015</f>
        <v>#REF!</v>
      </c>
      <c r="J2015" s="229">
        <f t="shared" si="563"/>
        <v>-640</v>
      </c>
      <c r="K2015" s="378">
        <v>500</v>
      </c>
      <c r="L2015" s="229">
        <f t="shared" si="564"/>
        <v>0</v>
      </c>
      <c r="M2015" s="378">
        <v>500</v>
      </c>
      <c r="N2015" s="229">
        <f t="shared" si="565"/>
        <v>0</v>
      </c>
      <c r="O2015" s="378">
        <v>500</v>
      </c>
      <c r="P2015" s="229">
        <f t="shared" si="566"/>
        <v>0</v>
      </c>
      <c r="S2015" s="378">
        <v>500</v>
      </c>
      <c r="T2015" s="378">
        <v>500</v>
      </c>
      <c r="U2015" s="378">
        <v>500</v>
      </c>
    </row>
    <row r="2016" spans="1:21" ht="12.75" customHeight="1" x14ac:dyDescent="0.2">
      <c r="A2016" s="5">
        <v>17041010</v>
      </c>
      <c r="B2016" s="555">
        <v>600</v>
      </c>
      <c r="C2016" s="42">
        <v>56656</v>
      </c>
      <c r="D2016" s="43" t="s">
        <v>546</v>
      </c>
      <c r="E2016" s="378">
        <v>55000</v>
      </c>
      <c r="F2016" s="378">
        <v>50000</v>
      </c>
      <c r="G2016" s="378">
        <v>30000</v>
      </c>
      <c r="H2016" s="378">
        <v>30000</v>
      </c>
      <c r="I2016" s="229" t="e">
        <f>#REF!-G2016</f>
        <v>#REF!</v>
      </c>
      <c r="J2016" s="229">
        <f t="shared" si="563"/>
        <v>0</v>
      </c>
      <c r="K2016" s="378">
        <v>30000</v>
      </c>
      <c r="L2016" s="229">
        <f t="shared" si="564"/>
        <v>0</v>
      </c>
      <c r="M2016" s="378">
        <v>30000</v>
      </c>
      <c r="N2016" s="229">
        <f t="shared" si="565"/>
        <v>0</v>
      </c>
      <c r="O2016" s="378">
        <v>30000</v>
      </c>
      <c r="P2016" s="229">
        <f t="shared" si="566"/>
        <v>0</v>
      </c>
      <c r="S2016" s="378">
        <v>30000</v>
      </c>
      <c r="T2016" s="378">
        <v>30000</v>
      </c>
      <c r="U2016" s="378">
        <v>30000</v>
      </c>
    </row>
    <row r="2017" spans="1:21" ht="13.5" customHeight="1" x14ac:dyDescent="0.2">
      <c r="A2017" s="5">
        <v>17041010</v>
      </c>
      <c r="B2017" s="555">
        <v>600</v>
      </c>
      <c r="C2017" s="65">
        <v>56694</v>
      </c>
      <c r="D2017" s="67" t="s">
        <v>33</v>
      </c>
      <c r="E2017" s="524">
        <v>400000</v>
      </c>
      <c r="F2017" s="524">
        <v>400000</v>
      </c>
      <c r="G2017" s="524">
        <v>400000</v>
      </c>
      <c r="H2017" s="523">
        <v>646500</v>
      </c>
      <c r="I2017" s="229" t="e">
        <f>#REF!-G2017</f>
        <v>#REF!</v>
      </c>
      <c r="J2017" s="229">
        <f t="shared" si="563"/>
        <v>246500</v>
      </c>
      <c r="K2017" s="523">
        <v>436500</v>
      </c>
      <c r="L2017" s="229">
        <f t="shared" si="564"/>
        <v>-210000</v>
      </c>
      <c r="M2017" s="523">
        <v>436500</v>
      </c>
      <c r="N2017" s="229">
        <f t="shared" si="565"/>
        <v>-210000</v>
      </c>
      <c r="O2017" s="523">
        <v>436500</v>
      </c>
      <c r="P2017" s="229">
        <f t="shared" si="566"/>
        <v>-210000</v>
      </c>
      <c r="S2017" s="523">
        <v>646500</v>
      </c>
      <c r="T2017" s="523">
        <v>646500</v>
      </c>
      <c r="U2017" s="523">
        <v>646500</v>
      </c>
    </row>
    <row r="2018" spans="1:21" ht="12.75" customHeight="1" x14ac:dyDescent="0.2">
      <c r="A2018" s="5">
        <v>17041010</v>
      </c>
      <c r="B2018" s="555">
        <v>600</v>
      </c>
      <c r="C2018" s="42">
        <v>56695</v>
      </c>
      <c r="D2018" s="43" t="s">
        <v>266</v>
      </c>
      <c r="E2018" s="378">
        <v>25000</v>
      </c>
      <c r="F2018" s="378">
        <v>25000</v>
      </c>
      <c r="G2018" s="378">
        <v>20000</v>
      </c>
      <c r="H2018" s="378">
        <v>35000</v>
      </c>
      <c r="I2018" s="229" t="e">
        <f>#REF!-G2018</f>
        <v>#REF!</v>
      </c>
      <c r="J2018" s="229">
        <f t="shared" si="563"/>
        <v>15000</v>
      </c>
      <c r="K2018" s="378">
        <v>35000</v>
      </c>
      <c r="L2018" s="229">
        <f t="shared" si="564"/>
        <v>0</v>
      </c>
      <c r="M2018" s="378">
        <v>35000</v>
      </c>
      <c r="N2018" s="229">
        <f t="shared" si="565"/>
        <v>0</v>
      </c>
      <c r="O2018" s="378">
        <v>35000</v>
      </c>
      <c r="P2018" s="229">
        <f t="shared" si="566"/>
        <v>0</v>
      </c>
      <c r="S2018" s="378">
        <v>35000</v>
      </c>
      <c r="T2018" s="378">
        <v>35000</v>
      </c>
      <c r="U2018" s="378">
        <v>35000</v>
      </c>
    </row>
    <row r="2019" spans="1:21" ht="12" customHeight="1" x14ac:dyDescent="0.2">
      <c r="A2019" s="5">
        <v>17041010</v>
      </c>
      <c r="B2019" s="555">
        <v>600</v>
      </c>
      <c r="C2019" s="42">
        <v>56699</v>
      </c>
      <c r="D2019" s="45" t="s">
        <v>676</v>
      </c>
      <c r="E2019" s="496">
        <v>45000</v>
      </c>
      <c r="F2019" s="496">
        <v>35000</v>
      </c>
      <c r="G2019" s="496">
        <v>20000</v>
      </c>
      <c r="H2019" s="496">
        <v>5000</v>
      </c>
      <c r="I2019" s="497" t="e">
        <f>#REF!-G2019</f>
        <v>#REF!</v>
      </c>
      <c r="J2019" s="497">
        <f t="shared" si="563"/>
        <v>-15000</v>
      </c>
      <c r="K2019" s="496">
        <v>5000</v>
      </c>
      <c r="L2019" s="497">
        <f t="shared" si="564"/>
        <v>0</v>
      </c>
      <c r="M2019" s="496">
        <v>5000</v>
      </c>
      <c r="N2019" s="497">
        <f t="shared" si="565"/>
        <v>0</v>
      </c>
      <c r="O2019" s="496">
        <v>5000</v>
      </c>
      <c r="P2019" s="497">
        <f t="shared" si="566"/>
        <v>0</v>
      </c>
      <c r="Q2019" s="497"/>
      <c r="R2019" s="497"/>
      <c r="S2019" s="496">
        <v>5000</v>
      </c>
      <c r="T2019" s="496">
        <v>5000</v>
      </c>
      <c r="U2019" s="496">
        <v>5000</v>
      </c>
    </row>
    <row r="2020" spans="1:21" ht="12.75" customHeight="1" x14ac:dyDescent="0.2">
      <c r="C2020" s="42"/>
      <c r="D2020" s="43"/>
      <c r="E2020" s="378">
        <f t="shared" ref="E2020" si="567">SUM(E2009:E2019)</f>
        <v>2650335</v>
      </c>
      <c r="F2020" s="378">
        <f>SUM(F2009:F2019)</f>
        <v>2647343</v>
      </c>
      <c r="G2020" s="378">
        <f>SUM(G2009:G2019)</f>
        <v>2506628</v>
      </c>
      <c r="H2020" s="378">
        <f>SUM(H2009:H2019)</f>
        <v>1018903</v>
      </c>
      <c r="I2020" s="229" t="e">
        <f>#REF!-G2020</f>
        <v>#REF!</v>
      </c>
      <c r="J2020" s="229">
        <f t="shared" si="563"/>
        <v>-1487725</v>
      </c>
      <c r="K2020" s="378" t="e">
        <f>SUM(K2009:K2019)</f>
        <v>#REF!</v>
      </c>
      <c r="L2020" s="229" t="e">
        <f t="shared" si="564"/>
        <v>#REF!</v>
      </c>
      <c r="M2020" s="378" t="e">
        <f>SUM(M2009:M2019)</f>
        <v>#REF!</v>
      </c>
      <c r="N2020" s="229" t="e">
        <f t="shared" si="565"/>
        <v>#REF!</v>
      </c>
      <c r="O2020" s="378">
        <f>SUM(O2009:O2019)</f>
        <v>802539</v>
      </c>
      <c r="P2020" s="229">
        <f t="shared" si="566"/>
        <v>-216364</v>
      </c>
      <c r="S2020" s="378" t="e">
        <f>SUM(S2009:S2019)</f>
        <v>#REF!</v>
      </c>
      <c r="T2020" s="378" t="e">
        <f>SUM(T2009:T2019)</f>
        <v>#REF!</v>
      </c>
      <c r="U2020" s="378" t="e">
        <f>SUM(U2009:U2019)</f>
        <v>#REF!</v>
      </c>
    </row>
    <row r="2021" spans="1:21" ht="12.75" customHeight="1" x14ac:dyDescent="0.2">
      <c r="C2021" s="42"/>
      <c r="D2021" s="43"/>
    </row>
    <row r="2022" spans="1:21" ht="12.75" customHeight="1" x14ac:dyDescent="0.2">
      <c r="C2022" s="76" t="s">
        <v>383</v>
      </c>
      <c r="D2022" s="62"/>
    </row>
    <row r="2023" spans="1:21" ht="12.75" customHeight="1" x14ac:dyDescent="0.2">
      <c r="A2023" s="5">
        <v>17047590</v>
      </c>
      <c r="B2023" s="555">
        <v>100</v>
      </c>
      <c r="C2023" s="42">
        <v>50110</v>
      </c>
      <c r="D2023" s="43" t="s">
        <v>36</v>
      </c>
      <c r="E2023" s="229">
        <f>'102'!H2466</f>
        <v>890146</v>
      </c>
      <c r="F2023" s="229">
        <f>'102'!K2466</f>
        <v>923687</v>
      </c>
      <c r="G2023" s="229">
        <f>'102'!N2466</f>
        <v>962692</v>
      </c>
      <c r="H2023" s="229">
        <f>'102'!R2466</f>
        <v>1059340</v>
      </c>
      <c r="I2023" s="229" t="e">
        <f>#REF!-G2023</f>
        <v>#REF!</v>
      </c>
      <c r="J2023" s="229">
        <f t="shared" ref="J2023:J2033" si="568">H2023-G2023</f>
        <v>96648</v>
      </c>
      <c r="K2023" s="229" t="e">
        <f>'102'!#REF!</f>
        <v>#REF!</v>
      </c>
      <c r="L2023" s="229" t="e">
        <f t="shared" ref="L2023:L2033" si="569">K2023-H2023</f>
        <v>#REF!</v>
      </c>
      <c r="M2023" s="229" t="e">
        <f>'102'!#REF!</f>
        <v>#REF!</v>
      </c>
      <c r="N2023" s="229" t="e">
        <f t="shared" ref="N2023:N2033" si="570">M2023-H2023</f>
        <v>#REF!</v>
      </c>
      <c r="O2023" s="229">
        <f>'102'!Z2466</f>
        <v>1059340</v>
      </c>
      <c r="P2023" s="229">
        <f t="shared" ref="P2023:P2033" si="571">O2023-H2023</f>
        <v>0</v>
      </c>
      <c r="S2023" s="229" t="e">
        <f>'102'!#REF!</f>
        <v>#REF!</v>
      </c>
      <c r="T2023" s="229" t="e">
        <f>'102'!#REF!</f>
        <v>#REF!</v>
      </c>
      <c r="U2023" s="229" t="e">
        <f>'102'!#REF!</f>
        <v>#REF!</v>
      </c>
    </row>
    <row r="2024" spans="1:21" ht="12.75" customHeight="1" x14ac:dyDescent="0.2">
      <c r="A2024" s="5">
        <v>17047590</v>
      </c>
      <c r="B2024" s="555">
        <v>101</v>
      </c>
      <c r="C2024" s="42">
        <v>50130</v>
      </c>
      <c r="D2024" s="43" t="s">
        <v>37</v>
      </c>
      <c r="E2024" s="378">
        <v>83000</v>
      </c>
      <c r="F2024" s="378">
        <v>100000</v>
      </c>
      <c r="G2024" s="378">
        <v>95000</v>
      </c>
      <c r="H2024" s="378">
        <v>100000</v>
      </c>
      <c r="I2024" s="229" t="e">
        <f>#REF!-G2024</f>
        <v>#REF!</v>
      </c>
      <c r="J2024" s="229">
        <f t="shared" si="568"/>
        <v>5000</v>
      </c>
      <c r="K2024" s="378">
        <v>100000</v>
      </c>
      <c r="L2024" s="229">
        <f t="shared" si="569"/>
        <v>0</v>
      </c>
      <c r="M2024" s="378">
        <v>100000</v>
      </c>
      <c r="N2024" s="229">
        <f t="shared" si="570"/>
        <v>0</v>
      </c>
      <c r="O2024" s="378">
        <v>100000</v>
      </c>
      <c r="P2024" s="229">
        <f t="shared" si="571"/>
        <v>0</v>
      </c>
      <c r="S2024" s="378">
        <v>100000</v>
      </c>
      <c r="T2024" s="378">
        <v>100000</v>
      </c>
      <c r="U2024" s="378">
        <v>100000</v>
      </c>
    </row>
    <row r="2025" spans="1:21" ht="12.75" customHeight="1" x14ac:dyDescent="0.2">
      <c r="A2025" s="5">
        <v>17047590</v>
      </c>
      <c r="B2025" s="555">
        <v>100</v>
      </c>
      <c r="C2025" s="42">
        <v>50132</v>
      </c>
      <c r="D2025" s="43" t="s">
        <v>426</v>
      </c>
      <c r="E2025" s="378">
        <v>0</v>
      </c>
      <c r="F2025" s="378">
        <v>0</v>
      </c>
      <c r="G2025" s="378">
        <v>0</v>
      </c>
      <c r="H2025" s="378">
        <v>0</v>
      </c>
      <c r="I2025" s="229" t="e">
        <f>#REF!-G2025</f>
        <v>#REF!</v>
      </c>
      <c r="J2025" s="229">
        <f t="shared" si="568"/>
        <v>0</v>
      </c>
      <c r="K2025" s="378">
        <v>3000</v>
      </c>
      <c r="L2025" s="229">
        <f t="shared" si="569"/>
        <v>3000</v>
      </c>
      <c r="M2025" s="378">
        <v>3000</v>
      </c>
      <c r="N2025" s="229">
        <f t="shared" si="570"/>
        <v>3000</v>
      </c>
      <c r="O2025" s="378">
        <v>3000</v>
      </c>
      <c r="P2025" s="229">
        <f t="shared" si="571"/>
        <v>3000</v>
      </c>
      <c r="S2025" s="378">
        <v>0</v>
      </c>
      <c r="T2025" s="378">
        <v>0</v>
      </c>
      <c r="U2025" s="378">
        <v>0</v>
      </c>
    </row>
    <row r="2026" spans="1:21" ht="12.75" customHeight="1" x14ac:dyDescent="0.2">
      <c r="A2026" s="5">
        <v>17047590</v>
      </c>
      <c r="B2026" s="555">
        <v>400</v>
      </c>
      <c r="C2026" s="42">
        <v>54411</v>
      </c>
      <c r="D2026" s="43" t="s">
        <v>96</v>
      </c>
      <c r="E2026" s="378">
        <v>18000</v>
      </c>
      <c r="F2026" s="378">
        <v>18000</v>
      </c>
      <c r="G2026" s="378">
        <v>7500</v>
      </c>
      <c r="H2026" s="378">
        <v>7500</v>
      </c>
      <c r="I2026" s="229" t="e">
        <f>#REF!-G2026</f>
        <v>#REF!</v>
      </c>
      <c r="J2026" s="229">
        <f t="shared" si="568"/>
        <v>0</v>
      </c>
      <c r="K2026" s="378">
        <v>7500</v>
      </c>
      <c r="L2026" s="229">
        <f t="shared" si="569"/>
        <v>0</v>
      </c>
      <c r="M2026" s="378">
        <v>7500</v>
      </c>
      <c r="N2026" s="229">
        <f t="shared" si="570"/>
        <v>0</v>
      </c>
      <c r="O2026" s="378">
        <v>7500</v>
      </c>
      <c r="P2026" s="229">
        <f t="shared" si="571"/>
        <v>0</v>
      </c>
      <c r="S2026" s="378">
        <v>7500</v>
      </c>
      <c r="T2026" s="378">
        <v>7500</v>
      </c>
      <c r="U2026" s="378">
        <v>7500</v>
      </c>
    </row>
    <row r="2027" spans="1:21" ht="12.75" customHeight="1" x14ac:dyDescent="0.2">
      <c r="A2027" s="5">
        <v>17047590</v>
      </c>
      <c r="B2027" s="555">
        <v>500</v>
      </c>
      <c r="C2027" s="42">
        <v>55538</v>
      </c>
      <c r="D2027" s="43" t="s">
        <v>535</v>
      </c>
      <c r="E2027" s="378">
        <v>35000</v>
      </c>
      <c r="F2027" s="378">
        <v>35000</v>
      </c>
      <c r="G2027" s="378">
        <v>30000</v>
      </c>
      <c r="H2027" s="378">
        <v>0</v>
      </c>
      <c r="I2027" s="229" t="e">
        <f>#REF!-G2027</f>
        <v>#REF!</v>
      </c>
      <c r="J2027" s="229">
        <f t="shared" si="568"/>
        <v>-30000</v>
      </c>
      <c r="K2027" s="378">
        <v>0</v>
      </c>
      <c r="L2027" s="229">
        <f t="shared" si="569"/>
        <v>0</v>
      </c>
      <c r="M2027" s="378">
        <v>0</v>
      </c>
      <c r="N2027" s="229">
        <f t="shared" si="570"/>
        <v>0</v>
      </c>
      <c r="O2027" s="378">
        <v>0</v>
      </c>
      <c r="P2027" s="229">
        <f t="shared" si="571"/>
        <v>0</v>
      </c>
      <c r="S2027" s="378">
        <v>0</v>
      </c>
      <c r="T2027" s="378">
        <v>0</v>
      </c>
      <c r="U2027" s="378">
        <v>0</v>
      </c>
    </row>
    <row r="2028" spans="1:21" ht="12.75" customHeight="1" x14ac:dyDescent="0.2">
      <c r="A2028" s="5">
        <v>17047590</v>
      </c>
      <c r="B2028" s="555">
        <v>500</v>
      </c>
      <c r="C2028" s="42">
        <v>55574</v>
      </c>
      <c r="D2028" s="43" t="s">
        <v>492</v>
      </c>
      <c r="E2028" s="378">
        <v>40000</v>
      </c>
      <c r="F2028" s="378">
        <v>40000</v>
      </c>
      <c r="G2028" s="378">
        <v>30000</v>
      </c>
      <c r="H2028" s="378">
        <v>10000</v>
      </c>
      <c r="I2028" s="229" t="e">
        <f>#REF!-G2028</f>
        <v>#REF!</v>
      </c>
      <c r="J2028" s="229">
        <f t="shared" si="568"/>
        <v>-20000</v>
      </c>
      <c r="K2028" s="378">
        <v>13000</v>
      </c>
      <c r="L2028" s="229">
        <f t="shared" si="569"/>
        <v>3000</v>
      </c>
      <c r="M2028" s="378">
        <v>13000</v>
      </c>
      <c r="N2028" s="229">
        <f t="shared" si="570"/>
        <v>3000</v>
      </c>
      <c r="O2028" s="378">
        <v>13000</v>
      </c>
      <c r="P2028" s="229">
        <f t="shared" si="571"/>
        <v>3000</v>
      </c>
      <c r="S2028" s="378">
        <v>10000</v>
      </c>
      <c r="T2028" s="378">
        <v>10000</v>
      </c>
      <c r="U2028" s="378">
        <v>10000</v>
      </c>
    </row>
    <row r="2029" spans="1:21" ht="12.75" customHeight="1" x14ac:dyDescent="0.2">
      <c r="A2029" s="5">
        <v>17047590</v>
      </c>
      <c r="B2029" s="555">
        <v>500</v>
      </c>
      <c r="C2029" s="42">
        <v>55586</v>
      </c>
      <c r="D2029" s="43" t="s">
        <v>347</v>
      </c>
      <c r="E2029" s="378">
        <v>8200</v>
      </c>
      <c r="F2029" s="378">
        <v>8200</v>
      </c>
      <c r="G2029" s="378">
        <v>7790</v>
      </c>
      <c r="H2029" s="378">
        <v>8000</v>
      </c>
      <c r="I2029" s="229" t="e">
        <f>#REF!-G2029</f>
        <v>#REF!</v>
      </c>
      <c r="J2029" s="229">
        <f t="shared" si="568"/>
        <v>210</v>
      </c>
      <c r="K2029" s="378">
        <v>5000</v>
      </c>
      <c r="L2029" s="229">
        <f t="shared" si="569"/>
        <v>-3000</v>
      </c>
      <c r="M2029" s="378">
        <v>5000</v>
      </c>
      <c r="N2029" s="229">
        <f t="shared" si="570"/>
        <v>-3000</v>
      </c>
      <c r="O2029" s="378">
        <v>5000</v>
      </c>
      <c r="P2029" s="229">
        <f t="shared" si="571"/>
        <v>-3000</v>
      </c>
      <c r="S2029" s="378">
        <v>8000</v>
      </c>
      <c r="T2029" s="378">
        <v>8000</v>
      </c>
      <c r="U2029" s="378">
        <v>8000</v>
      </c>
    </row>
    <row r="2030" spans="1:21" ht="12.75" customHeight="1" x14ac:dyDescent="0.2">
      <c r="A2030" s="5">
        <v>17047590</v>
      </c>
      <c r="B2030" s="555">
        <v>600</v>
      </c>
      <c r="C2030" s="42">
        <v>56615</v>
      </c>
      <c r="D2030" s="43" t="s">
        <v>26</v>
      </c>
      <c r="E2030" s="378">
        <v>3000</v>
      </c>
      <c r="F2030" s="378">
        <v>3000</v>
      </c>
      <c r="G2030" s="378">
        <v>0</v>
      </c>
      <c r="H2030" s="378">
        <v>3000</v>
      </c>
      <c r="I2030" s="229" t="e">
        <f>#REF!-G2030</f>
        <v>#REF!</v>
      </c>
      <c r="J2030" s="229">
        <f t="shared" si="568"/>
        <v>3000</v>
      </c>
      <c r="K2030" s="378">
        <v>3000</v>
      </c>
      <c r="L2030" s="229">
        <f t="shared" si="569"/>
        <v>0</v>
      </c>
      <c r="M2030" s="378">
        <v>3000</v>
      </c>
      <c r="N2030" s="229">
        <f t="shared" si="570"/>
        <v>0</v>
      </c>
      <c r="O2030" s="378">
        <v>3000</v>
      </c>
      <c r="P2030" s="229">
        <f t="shared" si="571"/>
        <v>0</v>
      </c>
      <c r="S2030" s="378">
        <v>3000</v>
      </c>
      <c r="T2030" s="378">
        <v>3000</v>
      </c>
      <c r="U2030" s="378">
        <v>3000</v>
      </c>
    </row>
    <row r="2031" spans="1:21" ht="12.75" customHeight="1" x14ac:dyDescent="0.2">
      <c r="A2031" s="5">
        <v>17047590</v>
      </c>
      <c r="B2031" s="555">
        <v>600</v>
      </c>
      <c r="C2031" s="42">
        <v>56623</v>
      </c>
      <c r="D2031" s="43" t="s">
        <v>128</v>
      </c>
      <c r="E2031" s="378">
        <v>38000</v>
      </c>
      <c r="F2031" s="378">
        <v>38000</v>
      </c>
      <c r="G2031" s="378">
        <v>40000</v>
      </c>
      <c r="H2031" s="378">
        <v>30000</v>
      </c>
      <c r="I2031" s="229" t="e">
        <f>#REF!-G2031</f>
        <v>#REF!</v>
      </c>
      <c r="J2031" s="229">
        <f t="shared" si="568"/>
        <v>-10000</v>
      </c>
      <c r="K2031" s="378">
        <v>30000</v>
      </c>
      <c r="L2031" s="229">
        <f t="shared" si="569"/>
        <v>0</v>
      </c>
      <c r="M2031" s="378">
        <v>30000</v>
      </c>
      <c r="N2031" s="229">
        <f t="shared" si="570"/>
        <v>0</v>
      </c>
      <c r="O2031" s="378">
        <v>30000</v>
      </c>
      <c r="P2031" s="229">
        <f t="shared" si="571"/>
        <v>0</v>
      </c>
      <c r="S2031" s="378">
        <v>30000</v>
      </c>
      <c r="T2031" s="378">
        <v>30000</v>
      </c>
      <c r="U2031" s="378">
        <v>30000</v>
      </c>
    </row>
    <row r="2032" spans="1:21" ht="12.75" customHeight="1" x14ac:dyDescent="0.2">
      <c r="A2032" s="5">
        <v>17047590</v>
      </c>
      <c r="B2032" s="555">
        <v>600</v>
      </c>
      <c r="C2032" s="42">
        <v>56694</v>
      </c>
      <c r="D2032" s="45" t="s">
        <v>33</v>
      </c>
      <c r="E2032" s="496">
        <v>75000</v>
      </c>
      <c r="F2032" s="496">
        <v>60000</v>
      </c>
      <c r="G2032" s="496">
        <v>50000</v>
      </c>
      <c r="H2032" s="496">
        <v>40000</v>
      </c>
      <c r="I2032" s="497" t="e">
        <f>#REF!-G2032</f>
        <v>#REF!</v>
      </c>
      <c r="J2032" s="497">
        <f t="shared" si="568"/>
        <v>-10000</v>
      </c>
      <c r="K2032" s="496">
        <v>40000</v>
      </c>
      <c r="L2032" s="497">
        <f t="shared" si="569"/>
        <v>0</v>
      </c>
      <c r="M2032" s="496">
        <v>40000</v>
      </c>
      <c r="N2032" s="497">
        <f t="shared" si="570"/>
        <v>0</v>
      </c>
      <c r="O2032" s="496">
        <v>40000</v>
      </c>
      <c r="P2032" s="497">
        <f t="shared" si="571"/>
        <v>0</v>
      </c>
      <c r="Q2032" s="497"/>
      <c r="R2032" s="497"/>
      <c r="S2032" s="496">
        <v>40000</v>
      </c>
      <c r="T2032" s="496">
        <v>40000</v>
      </c>
      <c r="U2032" s="496">
        <v>40000</v>
      </c>
    </row>
    <row r="2033" spans="1:21" ht="12.75" customHeight="1" x14ac:dyDescent="0.2">
      <c r="C2033" s="42"/>
      <c r="D2033" s="43"/>
      <c r="E2033" s="378">
        <f t="shared" ref="E2033:G2033" si="572">SUM(E2023:E2032)</f>
        <v>1190346</v>
      </c>
      <c r="F2033" s="378">
        <f t="shared" si="572"/>
        <v>1225887</v>
      </c>
      <c r="G2033" s="378">
        <f t="shared" si="572"/>
        <v>1222982</v>
      </c>
      <c r="H2033" s="378">
        <f>SUM(H2023:H2032)</f>
        <v>1257840</v>
      </c>
      <c r="I2033" s="229" t="e">
        <f>#REF!-G2033</f>
        <v>#REF!</v>
      </c>
      <c r="J2033" s="229">
        <f t="shared" si="568"/>
        <v>34858</v>
      </c>
      <c r="K2033" s="378" t="e">
        <f>SUM(K2023:K2032)</f>
        <v>#REF!</v>
      </c>
      <c r="L2033" s="229" t="e">
        <f t="shared" si="569"/>
        <v>#REF!</v>
      </c>
      <c r="M2033" s="378" t="e">
        <f>SUM(M2023:M2032)</f>
        <v>#REF!</v>
      </c>
      <c r="N2033" s="229" t="e">
        <f t="shared" si="570"/>
        <v>#REF!</v>
      </c>
      <c r="O2033" s="378">
        <f>SUM(O2023:O2032)</f>
        <v>1260840</v>
      </c>
      <c r="P2033" s="229">
        <f t="shared" si="571"/>
        <v>3000</v>
      </c>
      <c r="S2033" s="378" t="e">
        <f>SUM(S2023:S2032)</f>
        <v>#REF!</v>
      </c>
      <c r="T2033" s="378" t="e">
        <f>SUM(T2023:T2032)</f>
        <v>#REF!</v>
      </c>
      <c r="U2033" s="378" t="e">
        <f>SUM(U2023:U2032)</f>
        <v>#REF!</v>
      </c>
    </row>
    <row r="2034" spans="1:21" ht="6.75" customHeight="1" x14ac:dyDescent="0.2">
      <c r="C2034" s="42"/>
      <c r="D2034" s="43"/>
    </row>
    <row r="2035" spans="1:21" ht="12.75" customHeight="1" x14ac:dyDescent="0.2">
      <c r="C2035" s="76" t="s">
        <v>319</v>
      </c>
      <c r="D2035" s="62"/>
    </row>
    <row r="2036" spans="1:21" ht="12.75" customHeight="1" x14ac:dyDescent="0.2">
      <c r="A2036" s="5">
        <v>17047600</v>
      </c>
      <c r="B2036" s="555">
        <v>100</v>
      </c>
      <c r="C2036" s="42">
        <v>50110</v>
      </c>
      <c r="D2036" s="43" t="s">
        <v>36</v>
      </c>
      <c r="E2036" s="229">
        <f>'102'!H2533</f>
        <v>362384</v>
      </c>
      <c r="F2036" s="229">
        <f>'102'!K2533</f>
        <v>373288</v>
      </c>
      <c r="G2036" s="229">
        <f>'102'!N2533</f>
        <v>398722</v>
      </c>
      <c r="H2036" s="229">
        <f>'102'!R2533</f>
        <v>413175</v>
      </c>
      <c r="I2036" s="229" t="e">
        <f>#REF!-G2036</f>
        <v>#REF!</v>
      </c>
      <c r="J2036" s="229">
        <f t="shared" ref="J2036:J2041" si="573">H2036-G2036</f>
        <v>14453</v>
      </c>
      <c r="K2036" s="229" t="e">
        <f>'102'!#REF!</f>
        <v>#REF!</v>
      </c>
      <c r="L2036" s="229" t="e">
        <f t="shared" ref="L2036:L2041" si="574">K2036-H2036</f>
        <v>#REF!</v>
      </c>
      <c r="M2036" s="229" t="e">
        <f>'102'!#REF!</f>
        <v>#REF!</v>
      </c>
      <c r="N2036" s="229" t="e">
        <f t="shared" ref="N2036:N2041" si="575">M2036-H2036</f>
        <v>#REF!</v>
      </c>
      <c r="O2036" s="229">
        <f>'102'!Z2533</f>
        <v>462770</v>
      </c>
      <c r="P2036" s="229">
        <f t="shared" ref="P2036:P2041" si="576">O2036-H2036</f>
        <v>49595</v>
      </c>
      <c r="S2036" s="229" t="e">
        <f>'102'!#REF!</f>
        <v>#REF!</v>
      </c>
      <c r="T2036" s="229" t="e">
        <f>'102'!#REF!</f>
        <v>#REF!</v>
      </c>
      <c r="U2036" s="229" t="e">
        <f>'102'!#REF!</f>
        <v>#REF!</v>
      </c>
    </row>
    <row r="2037" spans="1:21" ht="12.75" customHeight="1" x14ac:dyDescent="0.2">
      <c r="C2037" s="42">
        <v>50130</v>
      </c>
      <c r="D2037" s="43" t="s">
        <v>37</v>
      </c>
      <c r="I2037" s="229" t="e">
        <f>#REF!-G2037</f>
        <v>#REF!</v>
      </c>
      <c r="J2037" s="229">
        <f t="shared" si="573"/>
        <v>0</v>
      </c>
      <c r="L2037" s="229">
        <f t="shared" si="574"/>
        <v>0</v>
      </c>
      <c r="N2037" s="229">
        <f t="shared" si="575"/>
        <v>0</v>
      </c>
      <c r="P2037" s="229">
        <f t="shared" si="576"/>
        <v>0</v>
      </c>
    </row>
    <row r="2038" spans="1:21" ht="12.75" customHeight="1" x14ac:dyDescent="0.2">
      <c r="A2038" s="5">
        <v>17047600</v>
      </c>
      <c r="B2038" s="555">
        <v>101</v>
      </c>
      <c r="C2038" s="42">
        <v>50130</v>
      </c>
      <c r="D2038" s="43" t="s">
        <v>37</v>
      </c>
      <c r="F2038" s="229">
        <v>3000</v>
      </c>
      <c r="G2038" s="229">
        <v>1500</v>
      </c>
      <c r="H2038" s="229">
        <v>750</v>
      </c>
      <c r="I2038" s="229" t="e">
        <f>#REF!-G2038</f>
        <v>#REF!</v>
      </c>
      <c r="J2038" s="229">
        <f t="shared" si="573"/>
        <v>-750</v>
      </c>
      <c r="K2038" s="229">
        <v>750</v>
      </c>
      <c r="L2038" s="229">
        <f t="shared" si="574"/>
        <v>0</v>
      </c>
      <c r="M2038" s="229">
        <v>750</v>
      </c>
      <c r="N2038" s="229">
        <f t="shared" si="575"/>
        <v>0</v>
      </c>
      <c r="O2038" s="229">
        <v>750</v>
      </c>
      <c r="P2038" s="229">
        <f t="shared" si="576"/>
        <v>0</v>
      </c>
      <c r="S2038" s="229">
        <v>750</v>
      </c>
      <c r="T2038" s="229">
        <v>750</v>
      </c>
      <c r="U2038" s="229">
        <v>750</v>
      </c>
    </row>
    <row r="2039" spans="1:21" ht="12.75" customHeight="1" x14ac:dyDescent="0.2">
      <c r="A2039" s="5">
        <v>17047600</v>
      </c>
      <c r="B2039" s="555">
        <v>500</v>
      </c>
      <c r="C2039" s="42">
        <v>55574</v>
      </c>
      <c r="D2039" s="43" t="s">
        <v>492</v>
      </c>
      <c r="E2039" s="378">
        <v>10000</v>
      </c>
      <c r="F2039" s="378">
        <v>10000</v>
      </c>
      <c r="G2039" s="378">
        <v>5000</v>
      </c>
      <c r="H2039" s="378">
        <v>5000</v>
      </c>
      <c r="I2039" s="229" t="e">
        <f>#REF!-G2039</f>
        <v>#REF!</v>
      </c>
      <c r="J2039" s="229">
        <f t="shared" si="573"/>
        <v>0</v>
      </c>
      <c r="K2039" s="378">
        <v>5000</v>
      </c>
      <c r="L2039" s="229">
        <f t="shared" si="574"/>
        <v>0</v>
      </c>
      <c r="M2039" s="378">
        <v>5000</v>
      </c>
      <c r="N2039" s="229">
        <f t="shared" si="575"/>
        <v>0</v>
      </c>
      <c r="O2039" s="378">
        <v>5000</v>
      </c>
      <c r="P2039" s="229">
        <f t="shared" si="576"/>
        <v>0</v>
      </c>
      <c r="S2039" s="378">
        <v>5000</v>
      </c>
      <c r="T2039" s="378">
        <v>5000</v>
      </c>
      <c r="U2039" s="378">
        <v>5000</v>
      </c>
    </row>
    <row r="2040" spans="1:21" ht="12.75" customHeight="1" x14ac:dyDescent="0.2">
      <c r="A2040" s="5">
        <v>17047600</v>
      </c>
      <c r="B2040" s="154">
        <v>500</v>
      </c>
      <c r="C2040" s="42">
        <v>55586</v>
      </c>
      <c r="D2040" s="45" t="s">
        <v>347</v>
      </c>
      <c r="E2040" s="496">
        <v>4000</v>
      </c>
      <c r="F2040" s="496">
        <v>4000</v>
      </c>
      <c r="G2040" s="496">
        <v>3000</v>
      </c>
      <c r="H2040" s="496">
        <v>5000</v>
      </c>
      <c r="I2040" s="497" t="e">
        <f>#REF!-G2040</f>
        <v>#REF!</v>
      </c>
      <c r="J2040" s="497">
        <f t="shared" si="573"/>
        <v>2000</v>
      </c>
      <c r="K2040" s="496">
        <v>5000</v>
      </c>
      <c r="L2040" s="497">
        <f t="shared" si="574"/>
        <v>0</v>
      </c>
      <c r="M2040" s="496">
        <v>5000</v>
      </c>
      <c r="N2040" s="497">
        <f t="shared" si="575"/>
        <v>0</v>
      </c>
      <c r="O2040" s="496">
        <v>5000</v>
      </c>
      <c r="P2040" s="497">
        <f t="shared" si="576"/>
        <v>0</v>
      </c>
      <c r="Q2040" s="497"/>
      <c r="R2040" s="497"/>
      <c r="S2040" s="496">
        <v>5000</v>
      </c>
      <c r="T2040" s="496">
        <v>5000</v>
      </c>
      <c r="U2040" s="496">
        <v>5000</v>
      </c>
    </row>
    <row r="2041" spans="1:21" ht="12.75" customHeight="1" x14ac:dyDescent="0.2">
      <c r="C2041" s="42"/>
      <c r="D2041" s="43"/>
      <c r="E2041" s="378">
        <f t="shared" ref="E2041" si="577">SUM(E2036:E2040)</f>
        <v>376384</v>
      </c>
      <c r="F2041" s="378">
        <f>SUM(F2036:F2040)</f>
        <v>390288</v>
      </c>
      <c r="G2041" s="378">
        <f>SUM(G2036:G2040)</f>
        <v>408222</v>
      </c>
      <c r="H2041" s="378">
        <f>SUM(H2036:H2040)</f>
        <v>423925</v>
      </c>
      <c r="I2041" s="229" t="e">
        <f>#REF!-G2041</f>
        <v>#REF!</v>
      </c>
      <c r="J2041" s="229">
        <f t="shared" si="573"/>
        <v>15703</v>
      </c>
      <c r="K2041" s="378" t="e">
        <f>SUM(K2036:K2040)</f>
        <v>#REF!</v>
      </c>
      <c r="L2041" s="229" t="e">
        <f t="shared" si="574"/>
        <v>#REF!</v>
      </c>
      <c r="M2041" s="378" t="e">
        <f>SUM(M2036:M2040)</f>
        <v>#REF!</v>
      </c>
      <c r="N2041" s="229" t="e">
        <f t="shared" si="575"/>
        <v>#REF!</v>
      </c>
      <c r="O2041" s="378">
        <f>SUM(O2036:O2040)</f>
        <v>473520</v>
      </c>
      <c r="P2041" s="229">
        <f t="shared" si="576"/>
        <v>49595</v>
      </c>
      <c r="S2041" s="378" t="e">
        <f>SUM(S2036:S2040)</f>
        <v>#REF!</v>
      </c>
      <c r="T2041" s="378" t="e">
        <f>SUM(T2036:T2040)</f>
        <v>#REF!</v>
      </c>
      <c r="U2041" s="378" t="e">
        <f>SUM(U2036:U2040)</f>
        <v>#REF!</v>
      </c>
    </row>
    <row r="2042" spans="1:21" ht="6.75" customHeight="1" x14ac:dyDescent="0.2">
      <c r="C2042" s="42"/>
      <c r="D2042" s="43"/>
    </row>
    <row r="2043" spans="1:21" ht="12.75" customHeight="1" x14ac:dyDescent="0.2">
      <c r="C2043" s="76" t="s">
        <v>320</v>
      </c>
      <c r="D2043" s="62"/>
    </row>
    <row r="2044" spans="1:21" ht="12.75" customHeight="1" x14ac:dyDescent="0.2">
      <c r="A2044" s="5">
        <v>17047610</v>
      </c>
      <c r="B2044" s="555">
        <v>100</v>
      </c>
      <c r="C2044" s="42">
        <v>50110</v>
      </c>
      <c r="D2044" s="43" t="s">
        <v>36</v>
      </c>
      <c r="E2044" s="229">
        <f>'102'!H2564</f>
        <v>747887</v>
      </c>
      <c r="F2044" s="229">
        <f>'102'!K2564</f>
        <v>747139</v>
      </c>
      <c r="G2044" s="229">
        <f>'102'!N2564</f>
        <v>718389</v>
      </c>
      <c r="H2044" s="229">
        <f>'102'!R2564</f>
        <v>749330</v>
      </c>
      <c r="I2044" s="229" t="e">
        <f>#REF!-G2044</f>
        <v>#REF!</v>
      </c>
      <c r="J2044" s="229">
        <f>H2044-G2044</f>
        <v>30941</v>
      </c>
      <c r="K2044" s="229" t="e">
        <f>'102'!#REF!</f>
        <v>#REF!</v>
      </c>
      <c r="L2044" s="229" t="e">
        <f t="shared" ref="L2044:L2051" si="578">K2044-H2044</f>
        <v>#REF!</v>
      </c>
      <c r="M2044" s="229" t="e">
        <f>'102'!#REF!</f>
        <v>#REF!</v>
      </c>
      <c r="N2044" s="229" t="e">
        <f>M2044-H2044</f>
        <v>#REF!</v>
      </c>
      <c r="O2044" s="229">
        <f>'102'!Z2564</f>
        <v>663756</v>
      </c>
      <c r="P2044" s="229">
        <f t="shared" ref="P2044:P2051" si="579">O2044-H2044</f>
        <v>-85574</v>
      </c>
      <c r="S2044" s="229" t="e">
        <f>'102'!#REF!</f>
        <v>#REF!</v>
      </c>
      <c r="T2044" s="229" t="e">
        <f>'102'!#REF!</f>
        <v>#REF!</v>
      </c>
      <c r="U2044" s="229" t="e">
        <f>'102'!#REF!</f>
        <v>#REF!</v>
      </c>
    </row>
    <row r="2045" spans="1:21" ht="12.75" customHeight="1" x14ac:dyDescent="0.2">
      <c r="A2045" s="5">
        <v>17047610</v>
      </c>
      <c r="B2045" s="555">
        <v>101</v>
      </c>
      <c r="C2045" s="42">
        <v>50130</v>
      </c>
      <c r="D2045" s="43" t="s">
        <v>37</v>
      </c>
      <c r="E2045" s="378">
        <v>27000</v>
      </c>
      <c r="F2045" s="378">
        <v>27000</v>
      </c>
      <c r="G2045" s="378">
        <v>20000</v>
      </c>
      <c r="H2045" s="378">
        <v>30000</v>
      </c>
      <c r="I2045" s="229" t="e">
        <f>#REF!-G2045</f>
        <v>#REF!</v>
      </c>
      <c r="J2045" s="229">
        <f>H2045-G2045</f>
        <v>10000</v>
      </c>
      <c r="K2045" s="378">
        <v>30000</v>
      </c>
      <c r="L2045" s="229">
        <f t="shared" si="578"/>
        <v>0</v>
      </c>
      <c r="M2045" s="378">
        <v>30000</v>
      </c>
      <c r="N2045" s="229">
        <f>M2045-H2045</f>
        <v>0</v>
      </c>
      <c r="O2045" s="378">
        <v>30000</v>
      </c>
      <c r="P2045" s="229">
        <f t="shared" si="579"/>
        <v>0</v>
      </c>
      <c r="S2045" s="378">
        <v>30000</v>
      </c>
      <c r="T2045" s="378">
        <v>30000</v>
      </c>
      <c r="U2045" s="378">
        <v>30000</v>
      </c>
    </row>
    <row r="2046" spans="1:21" ht="12.75" customHeight="1" x14ac:dyDescent="0.2">
      <c r="A2046" s="5">
        <v>17047610</v>
      </c>
      <c r="B2046" s="555">
        <v>100</v>
      </c>
      <c r="C2046" s="42">
        <v>50132</v>
      </c>
      <c r="D2046" s="43" t="s">
        <v>426</v>
      </c>
      <c r="E2046" s="378"/>
      <c r="F2046" s="378"/>
      <c r="G2046" s="378"/>
      <c r="H2046" s="378"/>
      <c r="K2046" s="378">
        <v>3000</v>
      </c>
      <c r="M2046" s="378">
        <v>3000</v>
      </c>
      <c r="O2046" s="378">
        <v>3000</v>
      </c>
      <c r="S2046" s="378"/>
      <c r="T2046" s="378"/>
      <c r="U2046" s="378"/>
    </row>
    <row r="2047" spans="1:21" ht="12.75" customHeight="1" x14ac:dyDescent="0.2">
      <c r="A2047" s="5">
        <v>17047610</v>
      </c>
      <c r="B2047" s="555">
        <v>500</v>
      </c>
      <c r="C2047" s="42">
        <v>55586</v>
      </c>
      <c r="D2047" s="43" t="s">
        <v>347</v>
      </c>
      <c r="E2047" s="378">
        <v>12000</v>
      </c>
      <c r="F2047" s="378">
        <v>12000</v>
      </c>
      <c r="G2047" s="378">
        <v>12000</v>
      </c>
      <c r="H2047" s="378">
        <v>12000</v>
      </c>
      <c r="I2047" s="229" t="e">
        <f>#REF!-G2047</f>
        <v>#REF!</v>
      </c>
      <c r="J2047" s="229">
        <f>H2047-G2047</f>
        <v>0</v>
      </c>
      <c r="K2047" s="378">
        <v>9000</v>
      </c>
      <c r="L2047" s="229">
        <f t="shared" si="578"/>
        <v>-3000</v>
      </c>
      <c r="M2047" s="378">
        <v>9000</v>
      </c>
      <c r="N2047" s="229">
        <f>M2047-H2047</f>
        <v>-3000</v>
      </c>
      <c r="O2047" s="378">
        <v>9000</v>
      </c>
      <c r="P2047" s="229">
        <f t="shared" si="579"/>
        <v>-3000</v>
      </c>
      <c r="S2047" s="378">
        <v>12000</v>
      </c>
      <c r="T2047" s="378">
        <v>12000</v>
      </c>
      <c r="U2047" s="378">
        <v>12000</v>
      </c>
    </row>
    <row r="2048" spans="1:21" ht="12.75" customHeight="1" x14ac:dyDescent="0.2">
      <c r="A2048" s="5">
        <v>17047610</v>
      </c>
      <c r="B2048" s="555">
        <v>600</v>
      </c>
      <c r="C2048" s="42">
        <v>56615</v>
      </c>
      <c r="D2048" s="43" t="s">
        <v>26</v>
      </c>
      <c r="E2048" s="378">
        <v>15000</v>
      </c>
      <c r="F2048" s="378">
        <v>15000</v>
      </c>
      <c r="G2048" s="378">
        <v>10000</v>
      </c>
      <c r="H2048" s="378">
        <v>7500</v>
      </c>
      <c r="I2048" s="229" t="e">
        <f>#REF!-G2048</f>
        <v>#REF!</v>
      </c>
      <c r="J2048" s="229">
        <f>H2048-G2048</f>
        <v>-2500</v>
      </c>
      <c r="K2048" s="378">
        <v>7500</v>
      </c>
      <c r="L2048" s="229">
        <f t="shared" si="578"/>
        <v>0</v>
      </c>
      <c r="M2048" s="378">
        <v>7500</v>
      </c>
      <c r="N2048" s="229">
        <f>M2048-H2048</f>
        <v>0</v>
      </c>
      <c r="O2048" s="378">
        <v>7500</v>
      </c>
      <c r="P2048" s="229">
        <f t="shared" si="579"/>
        <v>0</v>
      </c>
      <c r="S2048" s="378">
        <v>7500</v>
      </c>
      <c r="T2048" s="378">
        <v>7500</v>
      </c>
      <c r="U2048" s="378">
        <v>7500</v>
      </c>
    </row>
    <row r="2049" spans="1:21" ht="12" customHeight="1" x14ac:dyDescent="0.2">
      <c r="A2049" s="5">
        <v>17047610</v>
      </c>
      <c r="B2049" s="555">
        <v>600</v>
      </c>
      <c r="C2049" s="65">
        <v>56694</v>
      </c>
      <c r="D2049" s="67" t="s">
        <v>376</v>
      </c>
      <c r="E2049" s="524">
        <v>60000</v>
      </c>
      <c r="F2049" s="524">
        <v>50000</v>
      </c>
      <c r="G2049" s="524">
        <v>40000</v>
      </c>
      <c r="H2049" s="524">
        <v>40000</v>
      </c>
      <c r="I2049" s="229" t="e">
        <f>#REF!-G2049</f>
        <v>#REF!</v>
      </c>
      <c r="J2049" s="229">
        <f>H2049-G2049</f>
        <v>0</v>
      </c>
      <c r="K2049" s="524">
        <v>40000</v>
      </c>
      <c r="L2049" s="229">
        <f t="shared" si="578"/>
        <v>0</v>
      </c>
      <c r="M2049" s="524">
        <v>40000</v>
      </c>
      <c r="N2049" s="229">
        <f>M2049-H2049</f>
        <v>0</v>
      </c>
      <c r="O2049" s="524">
        <v>40000</v>
      </c>
      <c r="P2049" s="229">
        <f t="shared" si="579"/>
        <v>0</v>
      </c>
      <c r="S2049" s="524">
        <v>40000</v>
      </c>
      <c r="T2049" s="524">
        <v>40000</v>
      </c>
      <c r="U2049" s="524">
        <v>40000</v>
      </c>
    </row>
    <row r="2050" spans="1:21" ht="5.25" customHeight="1" x14ac:dyDescent="0.2">
      <c r="C2050" s="65"/>
      <c r="D2050" s="66"/>
      <c r="E2050" s="520"/>
      <c r="F2050" s="520"/>
      <c r="G2050" s="520"/>
      <c r="H2050" s="520"/>
      <c r="I2050" s="497" t="e">
        <f>#REF!-G2050</f>
        <v>#REF!</v>
      </c>
      <c r="J2050" s="497">
        <f>H2050-G2050</f>
        <v>0</v>
      </c>
      <c r="K2050" s="520"/>
      <c r="L2050" s="497">
        <f t="shared" si="578"/>
        <v>0</v>
      </c>
      <c r="M2050" s="520"/>
      <c r="N2050" s="497">
        <f>M2050-H2050</f>
        <v>0</v>
      </c>
      <c r="O2050" s="520"/>
      <c r="P2050" s="497">
        <f t="shared" si="579"/>
        <v>0</v>
      </c>
      <c r="Q2050" s="497"/>
      <c r="R2050" s="497"/>
      <c r="S2050" s="520"/>
      <c r="T2050" s="520"/>
      <c r="U2050" s="520"/>
    </row>
    <row r="2051" spans="1:21" ht="12.75" customHeight="1" x14ac:dyDescent="0.2">
      <c r="C2051" s="42"/>
      <c r="D2051" s="43"/>
      <c r="E2051" s="378">
        <f t="shared" ref="E2051" si="580">SUM(E2044:E2049)</f>
        <v>861887</v>
      </c>
      <c r="F2051" s="378">
        <f>SUM(F2044:F2049)</f>
        <v>851139</v>
      </c>
      <c r="G2051" s="378">
        <f>SUM(G2044:G2049)</f>
        <v>800389</v>
      </c>
      <c r="H2051" s="378">
        <f>SUM(H2044:H2049)</f>
        <v>838830</v>
      </c>
      <c r="I2051" s="229" t="e">
        <f>#REF!-G2051</f>
        <v>#REF!</v>
      </c>
      <c r="J2051" s="229">
        <f>H2051-G2051</f>
        <v>38441</v>
      </c>
      <c r="K2051" s="378" t="e">
        <f>SUM(K2044:K2049)</f>
        <v>#REF!</v>
      </c>
      <c r="L2051" s="229" t="e">
        <f t="shared" si="578"/>
        <v>#REF!</v>
      </c>
      <c r="M2051" s="378" t="e">
        <f>SUM(M2044:M2049)</f>
        <v>#REF!</v>
      </c>
      <c r="N2051" s="229" t="e">
        <f>M2051-H2051</f>
        <v>#REF!</v>
      </c>
      <c r="O2051" s="378">
        <f>SUM(O2044:O2049)</f>
        <v>753256</v>
      </c>
      <c r="P2051" s="229">
        <f t="shared" si="579"/>
        <v>-85574</v>
      </c>
      <c r="S2051" s="378" t="e">
        <f>SUM(S2044:S2049)</f>
        <v>#REF!</v>
      </c>
      <c r="T2051" s="378" t="e">
        <f>SUM(T2044:T2049)</f>
        <v>#REF!</v>
      </c>
      <c r="U2051" s="378" t="e">
        <f>SUM(U2044:U2049)</f>
        <v>#REF!</v>
      </c>
    </row>
    <row r="2052" spans="1:21" ht="11.25" customHeight="1" x14ac:dyDescent="0.2">
      <c r="C2052" s="78"/>
      <c r="D2052" s="43"/>
      <c r="E2052" s="378"/>
      <c r="F2052" s="378"/>
      <c r="G2052" s="378"/>
      <c r="H2052" s="378"/>
      <c r="K2052" s="378"/>
      <c r="M2052" s="378"/>
      <c r="O2052" s="378"/>
      <c r="S2052" s="378"/>
      <c r="T2052" s="378"/>
      <c r="U2052" s="378"/>
    </row>
    <row r="2053" spans="1:21" ht="4.5" customHeight="1" x14ac:dyDescent="0.2">
      <c r="C2053" s="78"/>
      <c r="D2053" s="43"/>
      <c r="E2053" s="378"/>
      <c r="F2053" s="378"/>
      <c r="G2053" s="378"/>
      <c r="H2053" s="378"/>
      <c r="K2053" s="378"/>
      <c r="M2053" s="378"/>
      <c r="O2053" s="378"/>
      <c r="S2053" s="378"/>
      <c r="T2053" s="378"/>
      <c r="U2053" s="378"/>
    </row>
    <row r="2054" spans="1:21" ht="12.75" customHeight="1" x14ac:dyDescent="0.2">
      <c r="C2054" s="92" t="s">
        <v>315</v>
      </c>
      <c r="E2054" s="378"/>
      <c r="F2054" s="378"/>
      <c r="G2054" s="378"/>
      <c r="H2054" s="378"/>
      <c r="K2054" s="378"/>
      <c r="M2054" s="378"/>
      <c r="O2054" s="378"/>
      <c r="S2054" s="378"/>
      <c r="T2054" s="378"/>
      <c r="U2054" s="378"/>
    </row>
    <row r="2055" spans="1:21" ht="3.75" customHeight="1" x14ac:dyDescent="0.2">
      <c r="C2055" s="50" t="s">
        <v>316</v>
      </c>
      <c r="E2055" s="378"/>
      <c r="F2055" s="378"/>
      <c r="G2055" s="378"/>
      <c r="H2055" s="378"/>
      <c r="K2055" s="378"/>
      <c r="M2055" s="378"/>
      <c r="O2055" s="378"/>
      <c r="S2055" s="378"/>
      <c r="T2055" s="378"/>
      <c r="U2055" s="378"/>
    </row>
    <row r="2056" spans="1:21" ht="12.75" customHeight="1" x14ac:dyDescent="0.2">
      <c r="B2056" s="555">
        <v>100</v>
      </c>
      <c r="C2056" s="51" t="s">
        <v>317</v>
      </c>
      <c r="D2056" s="52" t="s">
        <v>339</v>
      </c>
      <c r="E2056" s="378">
        <f t="shared" ref="E2056:G2063" si="581">SUMIF($B$2009:$B$2049,$B2056,E$2009:E$2049)</f>
        <v>2215452</v>
      </c>
      <c r="F2056" s="378">
        <f t="shared" si="581"/>
        <v>2271157</v>
      </c>
      <c r="G2056" s="378">
        <f t="shared" si="581"/>
        <v>2307646</v>
      </c>
      <c r="H2056" s="378">
        <f t="shared" ref="H2056:H2063" si="582">SUMIF($B$2009:$B$2049,$B2056,H$2009:H$2049)</f>
        <v>2519823</v>
      </c>
      <c r="I2056" s="229" t="e">
        <f>#REF!-G2056</f>
        <v>#REF!</v>
      </c>
      <c r="J2056" s="229">
        <f t="shared" ref="J2056:J2064" si="583">H2056-G2056</f>
        <v>212177</v>
      </c>
      <c r="K2056" s="378" t="e">
        <f t="shared" ref="K2056:O2063" si="584">SUMIF($B$2009:$B$2049,$B2056,K$2009:K$2049)</f>
        <v>#REF!</v>
      </c>
      <c r="L2056" s="229" t="e">
        <f t="shared" ref="L2056:L2064" si="585">K2056-H2056</f>
        <v>#REF!</v>
      </c>
      <c r="M2056" s="378" t="e">
        <f t="shared" si="584"/>
        <v>#REF!</v>
      </c>
      <c r="N2056" s="229" t="e">
        <f t="shared" ref="N2056:N2064" si="586">M2056-H2056</f>
        <v>#REF!</v>
      </c>
      <c r="O2056" s="378">
        <f t="shared" si="584"/>
        <v>2483480</v>
      </c>
      <c r="P2056" s="229">
        <f t="shared" ref="P2056:P2064" si="587">O2056-H2056</f>
        <v>-36343</v>
      </c>
      <c r="S2056" s="378" t="e">
        <f t="shared" ref="S2056:U2063" si="588">SUMIF($B$2009:$B$2049,$B2056,S$2009:S$2049)</f>
        <v>#REF!</v>
      </c>
      <c r="T2056" s="378" t="e">
        <f t="shared" si="588"/>
        <v>#REF!</v>
      </c>
      <c r="U2056" s="378" t="e">
        <f t="shared" si="588"/>
        <v>#REF!</v>
      </c>
    </row>
    <row r="2057" spans="1:21" ht="12.75" customHeight="1" x14ac:dyDescent="0.2">
      <c r="B2057" s="555">
        <v>101</v>
      </c>
      <c r="C2057" s="51">
        <v>50130</v>
      </c>
      <c r="D2057" s="52" t="s">
        <v>37</v>
      </c>
      <c r="E2057" s="378">
        <f t="shared" si="581"/>
        <v>113000</v>
      </c>
      <c r="F2057" s="378">
        <f t="shared" si="581"/>
        <v>133000</v>
      </c>
      <c r="G2057" s="378">
        <f t="shared" si="581"/>
        <v>119500</v>
      </c>
      <c r="H2057" s="378">
        <f t="shared" si="582"/>
        <v>130750</v>
      </c>
      <c r="I2057" s="229" t="e">
        <f>#REF!-G2057</f>
        <v>#REF!</v>
      </c>
      <c r="J2057" s="229">
        <f t="shared" si="583"/>
        <v>11250</v>
      </c>
      <c r="K2057" s="378">
        <f t="shared" si="584"/>
        <v>130750</v>
      </c>
      <c r="L2057" s="229">
        <f t="shared" si="585"/>
        <v>0</v>
      </c>
      <c r="M2057" s="378">
        <f t="shared" si="584"/>
        <v>130750</v>
      </c>
      <c r="N2057" s="229">
        <f t="shared" si="586"/>
        <v>0</v>
      </c>
      <c r="O2057" s="378">
        <f t="shared" si="584"/>
        <v>130750</v>
      </c>
      <c r="P2057" s="229">
        <f t="shared" si="587"/>
        <v>0</v>
      </c>
      <c r="S2057" s="378">
        <f t="shared" si="588"/>
        <v>130750</v>
      </c>
      <c r="T2057" s="378">
        <f t="shared" si="588"/>
        <v>130750</v>
      </c>
      <c r="U2057" s="378">
        <f t="shared" si="588"/>
        <v>130750</v>
      </c>
    </row>
    <row r="2058" spans="1:21" ht="12.75" customHeight="1" x14ac:dyDescent="0.2">
      <c r="B2058" s="555">
        <v>200</v>
      </c>
      <c r="C2058" s="51">
        <v>52000</v>
      </c>
      <c r="D2058" s="52" t="s">
        <v>373</v>
      </c>
      <c r="E2058" s="378">
        <f t="shared" si="581"/>
        <v>1900000</v>
      </c>
      <c r="F2058" s="378">
        <f t="shared" si="581"/>
        <v>1900000</v>
      </c>
      <c r="G2058" s="378">
        <f t="shared" si="581"/>
        <v>1800000</v>
      </c>
      <c r="H2058" s="378">
        <f t="shared" si="582"/>
        <v>0</v>
      </c>
      <c r="I2058" s="229" t="e">
        <f>#REF!-G2058</f>
        <v>#REF!</v>
      </c>
      <c r="J2058" s="229">
        <f t="shared" si="583"/>
        <v>-1800000</v>
      </c>
      <c r="K2058" s="378">
        <f t="shared" si="584"/>
        <v>0</v>
      </c>
      <c r="L2058" s="229">
        <f t="shared" si="585"/>
        <v>0</v>
      </c>
      <c r="M2058" s="378">
        <f t="shared" si="584"/>
        <v>0</v>
      </c>
      <c r="N2058" s="229">
        <f t="shared" si="586"/>
        <v>0</v>
      </c>
      <c r="O2058" s="378">
        <f t="shared" si="584"/>
        <v>0</v>
      </c>
      <c r="P2058" s="229">
        <f t="shared" si="587"/>
        <v>0</v>
      </c>
      <c r="S2058" s="378">
        <f t="shared" si="588"/>
        <v>0</v>
      </c>
      <c r="T2058" s="378">
        <f t="shared" si="588"/>
        <v>0</v>
      </c>
      <c r="U2058" s="378">
        <f t="shared" si="588"/>
        <v>0</v>
      </c>
    </row>
    <row r="2059" spans="1:21" ht="12.75" customHeight="1" x14ac:dyDescent="0.2">
      <c r="B2059" s="555">
        <v>800</v>
      </c>
      <c r="C2059" s="51" t="s">
        <v>351</v>
      </c>
      <c r="D2059" s="93" t="s">
        <v>325</v>
      </c>
      <c r="E2059" s="378">
        <f t="shared" si="581"/>
        <v>0</v>
      </c>
      <c r="F2059" s="378">
        <f t="shared" si="581"/>
        <v>0</v>
      </c>
      <c r="G2059" s="378">
        <f t="shared" si="581"/>
        <v>0</v>
      </c>
      <c r="H2059" s="378">
        <f t="shared" si="582"/>
        <v>0</v>
      </c>
      <c r="I2059" s="229" t="e">
        <f>#REF!-G2059</f>
        <v>#REF!</v>
      </c>
      <c r="J2059" s="229">
        <f t="shared" si="583"/>
        <v>0</v>
      </c>
      <c r="K2059" s="378">
        <f t="shared" si="584"/>
        <v>0</v>
      </c>
      <c r="L2059" s="229">
        <f t="shared" si="585"/>
        <v>0</v>
      </c>
      <c r="M2059" s="378">
        <f t="shared" si="584"/>
        <v>0</v>
      </c>
      <c r="N2059" s="229">
        <f t="shared" si="586"/>
        <v>0</v>
      </c>
      <c r="O2059" s="378">
        <f t="shared" si="584"/>
        <v>0</v>
      </c>
      <c r="P2059" s="229">
        <f t="shared" si="587"/>
        <v>0</v>
      </c>
      <c r="S2059" s="378">
        <f t="shared" si="588"/>
        <v>0</v>
      </c>
      <c r="T2059" s="378">
        <f t="shared" si="588"/>
        <v>0</v>
      </c>
      <c r="U2059" s="378">
        <f t="shared" si="588"/>
        <v>0</v>
      </c>
    </row>
    <row r="2060" spans="1:21" ht="12.75" customHeight="1" x14ac:dyDescent="0.2">
      <c r="B2060" s="555">
        <v>300</v>
      </c>
      <c r="C2060" s="51" t="s">
        <v>86</v>
      </c>
      <c r="D2060" s="52" t="s">
        <v>573</v>
      </c>
      <c r="E2060" s="378">
        <f t="shared" si="581"/>
        <v>0</v>
      </c>
      <c r="F2060" s="378">
        <f t="shared" si="581"/>
        <v>0</v>
      </c>
      <c r="G2060" s="378">
        <f t="shared" si="581"/>
        <v>0</v>
      </c>
      <c r="H2060" s="378">
        <f t="shared" si="582"/>
        <v>0</v>
      </c>
      <c r="I2060" s="229" t="e">
        <f>#REF!-G2060</f>
        <v>#REF!</v>
      </c>
      <c r="J2060" s="229">
        <f t="shared" si="583"/>
        <v>0</v>
      </c>
      <c r="K2060" s="378">
        <f t="shared" si="584"/>
        <v>0</v>
      </c>
      <c r="L2060" s="229">
        <f t="shared" si="585"/>
        <v>0</v>
      </c>
      <c r="M2060" s="378">
        <f t="shared" si="584"/>
        <v>0</v>
      </c>
      <c r="N2060" s="229">
        <f t="shared" si="586"/>
        <v>0</v>
      </c>
      <c r="O2060" s="378">
        <f t="shared" si="584"/>
        <v>0</v>
      </c>
      <c r="P2060" s="229">
        <f t="shared" si="587"/>
        <v>0</v>
      </c>
      <c r="S2060" s="378">
        <f t="shared" si="588"/>
        <v>0</v>
      </c>
      <c r="T2060" s="378">
        <f t="shared" si="588"/>
        <v>0</v>
      </c>
      <c r="U2060" s="378">
        <f t="shared" si="588"/>
        <v>0</v>
      </c>
    </row>
    <row r="2061" spans="1:21" ht="12.75" customHeight="1" x14ac:dyDescent="0.2">
      <c r="B2061" s="555">
        <v>400</v>
      </c>
      <c r="C2061" s="51" t="s">
        <v>574</v>
      </c>
      <c r="D2061" s="52" t="s">
        <v>239</v>
      </c>
      <c r="E2061" s="378">
        <f t="shared" si="581"/>
        <v>18000</v>
      </c>
      <c r="F2061" s="378">
        <f t="shared" si="581"/>
        <v>18000</v>
      </c>
      <c r="G2061" s="378">
        <f t="shared" si="581"/>
        <v>7500</v>
      </c>
      <c r="H2061" s="378">
        <f t="shared" si="582"/>
        <v>7500</v>
      </c>
      <c r="I2061" s="229" t="e">
        <f>#REF!-G2061</f>
        <v>#REF!</v>
      </c>
      <c r="J2061" s="229">
        <f t="shared" si="583"/>
        <v>0</v>
      </c>
      <c r="K2061" s="378">
        <f t="shared" si="584"/>
        <v>7500</v>
      </c>
      <c r="L2061" s="229">
        <f t="shared" si="585"/>
        <v>0</v>
      </c>
      <c r="M2061" s="378">
        <f t="shared" si="584"/>
        <v>7500</v>
      </c>
      <c r="N2061" s="229">
        <f t="shared" si="586"/>
        <v>0</v>
      </c>
      <c r="O2061" s="378">
        <f t="shared" si="584"/>
        <v>7500</v>
      </c>
      <c r="P2061" s="229">
        <f t="shared" si="587"/>
        <v>0</v>
      </c>
      <c r="S2061" s="378">
        <f t="shared" si="588"/>
        <v>7500</v>
      </c>
      <c r="T2061" s="378">
        <f t="shared" si="588"/>
        <v>7500</v>
      </c>
      <c r="U2061" s="378">
        <f t="shared" si="588"/>
        <v>7500</v>
      </c>
    </row>
    <row r="2062" spans="1:21" ht="12.75" customHeight="1" x14ac:dyDescent="0.2">
      <c r="B2062" s="555">
        <v>500</v>
      </c>
      <c r="C2062" s="51" t="s">
        <v>132</v>
      </c>
      <c r="D2062" s="52" t="s">
        <v>340</v>
      </c>
      <c r="E2062" s="378">
        <f t="shared" si="581"/>
        <v>115300</v>
      </c>
      <c r="F2062" s="378">
        <f t="shared" si="581"/>
        <v>115300</v>
      </c>
      <c r="G2062" s="378">
        <f t="shared" si="581"/>
        <v>92435</v>
      </c>
      <c r="H2062" s="378">
        <f t="shared" si="582"/>
        <v>43925</v>
      </c>
      <c r="I2062" s="229" t="e">
        <f>#REF!-G2062</f>
        <v>#REF!</v>
      </c>
      <c r="J2062" s="229">
        <f t="shared" si="583"/>
        <v>-48510</v>
      </c>
      <c r="K2062" s="378">
        <f t="shared" si="584"/>
        <v>40925</v>
      </c>
      <c r="L2062" s="229">
        <f t="shared" si="585"/>
        <v>-3000</v>
      </c>
      <c r="M2062" s="378">
        <f t="shared" si="584"/>
        <v>40925</v>
      </c>
      <c r="N2062" s="229">
        <f t="shared" si="586"/>
        <v>-3000</v>
      </c>
      <c r="O2062" s="378">
        <f t="shared" si="584"/>
        <v>40925</v>
      </c>
      <c r="P2062" s="229">
        <f t="shared" si="587"/>
        <v>-3000</v>
      </c>
      <c r="S2062" s="378">
        <f t="shared" si="588"/>
        <v>43925</v>
      </c>
      <c r="T2062" s="378">
        <f t="shared" si="588"/>
        <v>43925</v>
      </c>
      <c r="U2062" s="378">
        <f t="shared" si="588"/>
        <v>43925</v>
      </c>
    </row>
    <row r="2063" spans="1:21" ht="12.75" customHeight="1" x14ac:dyDescent="0.2">
      <c r="B2063" s="555">
        <v>600</v>
      </c>
      <c r="C2063" s="51" t="s">
        <v>341</v>
      </c>
      <c r="D2063" s="53" t="s">
        <v>342</v>
      </c>
      <c r="E2063" s="496">
        <f t="shared" si="581"/>
        <v>717200</v>
      </c>
      <c r="F2063" s="496">
        <f t="shared" si="581"/>
        <v>677200</v>
      </c>
      <c r="G2063" s="496">
        <f t="shared" si="581"/>
        <v>611140</v>
      </c>
      <c r="H2063" s="496">
        <f t="shared" si="582"/>
        <v>837500</v>
      </c>
      <c r="I2063" s="497" t="e">
        <f>#REF!-G2063</f>
        <v>#REF!</v>
      </c>
      <c r="J2063" s="497">
        <f t="shared" si="583"/>
        <v>226360</v>
      </c>
      <c r="K2063" s="496">
        <f t="shared" si="584"/>
        <v>627500</v>
      </c>
      <c r="L2063" s="497">
        <f t="shared" si="585"/>
        <v>-210000</v>
      </c>
      <c r="M2063" s="496">
        <f t="shared" si="584"/>
        <v>627500</v>
      </c>
      <c r="N2063" s="497">
        <f t="shared" si="586"/>
        <v>-210000</v>
      </c>
      <c r="O2063" s="496">
        <f t="shared" si="584"/>
        <v>627500</v>
      </c>
      <c r="P2063" s="497">
        <f t="shared" si="587"/>
        <v>-210000</v>
      </c>
      <c r="Q2063" s="497"/>
      <c r="R2063" s="497"/>
      <c r="S2063" s="496">
        <f t="shared" si="588"/>
        <v>837500</v>
      </c>
      <c r="T2063" s="496">
        <f t="shared" si="588"/>
        <v>837500</v>
      </c>
      <c r="U2063" s="496">
        <f t="shared" si="588"/>
        <v>837500</v>
      </c>
    </row>
    <row r="2064" spans="1:21" ht="12.75" customHeight="1" x14ac:dyDescent="0.2">
      <c r="C2064" s="51"/>
      <c r="D2064" s="48" t="s">
        <v>70</v>
      </c>
      <c r="E2064" s="378">
        <f t="shared" ref="E2064" si="589">SUM(E2056:E2063)</f>
        <v>5078952</v>
      </c>
      <c r="F2064" s="378">
        <f>SUM(F2056:F2063)</f>
        <v>5114657</v>
      </c>
      <c r="G2064" s="378">
        <f>SUM(G2056:G2063)</f>
        <v>4938221</v>
      </c>
      <c r="H2064" s="378">
        <f>SUM(H2056:H2063)</f>
        <v>3539498</v>
      </c>
      <c r="I2064" s="229" t="e">
        <f>#REF!-G2064</f>
        <v>#REF!</v>
      </c>
      <c r="J2064" s="229">
        <f t="shared" si="583"/>
        <v>-1398723</v>
      </c>
      <c r="K2064" s="378" t="e">
        <f>SUM(K2056:K2063)</f>
        <v>#REF!</v>
      </c>
      <c r="L2064" s="229" t="e">
        <f t="shared" si="585"/>
        <v>#REF!</v>
      </c>
      <c r="M2064" s="378" t="e">
        <f>SUM(M2056:M2063)</f>
        <v>#REF!</v>
      </c>
      <c r="N2064" s="229" t="e">
        <f t="shared" si="586"/>
        <v>#REF!</v>
      </c>
      <c r="O2064" s="378">
        <f>SUM(O2056:O2063)</f>
        <v>3290155</v>
      </c>
      <c r="P2064" s="229">
        <f t="shared" si="587"/>
        <v>-249343</v>
      </c>
      <c r="S2064" s="378" t="e">
        <f>SUM(S2056:S2063)</f>
        <v>#REF!</v>
      </c>
      <c r="T2064" s="378" t="e">
        <f>SUM(T2056:T2063)</f>
        <v>#REF!</v>
      </c>
      <c r="U2064" s="378" t="e">
        <f>SUM(U2056:U2063)</f>
        <v>#REF!</v>
      </c>
    </row>
    <row r="2065" spans="1:21" ht="12.75" customHeight="1" x14ac:dyDescent="0.2">
      <c r="C2065" s="51"/>
      <c r="E2065" s="378"/>
      <c r="F2065" s="378"/>
      <c r="G2065" s="378"/>
      <c r="H2065" s="378"/>
      <c r="I2065" s="530" t="e">
        <f>I2064/G2064</f>
        <v>#REF!</v>
      </c>
      <c r="J2065" s="536">
        <f>J2064/G2064</f>
        <v>-0.2832443100460672</v>
      </c>
      <c r="K2065" s="378"/>
      <c r="L2065" s="530" t="e">
        <f>L2064/#REF!</f>
        <v>#REF!</v>
      </c>
      <c r="M2065" s="378"/>
      <c r="N2065" s="530" t="e">
        <f>N2064/I2064</f>
        <v>#REF!</v>
      </c>
      <c r="O2065" s="378"/>
      <c r="P2065" s="565">
        <f>P2064/H2064</f>
        <v>-7.04458654871397E-2</v>
      </c>
      <c r="Q2065" s="530"/>
      <c r="R2065" s="530"/>
      <c r="S2065" s="378"/>
      <c r="T2065" s="378"/>
      <c r="U2065" s="378"/>
    </row>
    <row r="2066" spans="1:21" ht="12.75" customHeight="1" x14ac:dyDescent="0.2">
      <c r="C2066" s="51"/>
      <c r="D2066" s="391"/>
      <c r="E2066" s="390"/>
      <c r="F2066" s="390"/>
      <c r="G2066" s="390"/>
      <c r="H2066" s="390"/>
      <c r="I2066" s="389"/>
      <c r="J2066" s="389"/>
      <c r="K2066" s="390"/>
      <c r="L2066" s="389"/>
      <c r="M2066" s="390"/>
      <c r="N2066" s="389"/>
      <c r="O2066" s="390"/>
      <c r="P2066" s="389"/>
      <c r="Q2066" s="389"/>
      <c r="R2066" s="389"/>
      <c r="S2066" s="390"/>
      <c r="T2066" s="390"/>
      <c r="U2066" s="390"/>
    </row>
    <row r="2067" spans="1:21" ht="12.75" customHeight="1" x14ac:dyDescent="0.2">
      <c r="C2067" s="51"/>
      <c r="D2067" s="391" t="s">
        <v>123</v>
      </c>
      <c r="E2067" s="507" t="s">
        <v>784</v>
      </c>
      <c r="F2067" s="507" t="s">
        <v>783</v>
      </c>
      <c r="G2067" s="507" t="s">
        <v>1035</v>
      </c>
      <c r="H2067" s="507" t="s">
        <v>1130</v>
      </c>
      <c r="I2067" s="389"/>
      <c r="J2067" s="389"/>
      <c r="K2067" s="507" t="s">
        <v>1220</v>
      </c>
      <c r="L2067" s="389"/>
      <c r="M2067" s="507" t="s">
        <v>1220</v>
      </c>
      <c r="N2067" s="389"/>
      <c r="O2067" s="507" t="s">
        <v>1220</v>
      </c>
      <c r="P2067" s="389"/>
      <c r="Q2067" s="389"/>
      <c r="R2067" s="389"/>
      <c r="S2067" s="506" t="s">
        <v>1130</v>
      </c>
      <c r="T2067" s="506" t="s">
        <v>1130</v>
      </c>
      <c r="U2067" s="506" t="s">
        <v>1130</v>
      </c>
    </row>
    <row r="2068" spans="1:21" ht="33" customHeight="1" x14ac:dyDescent="0.25">
      <c r="C2068" s="51"/>
      <c r="D2068" s="561" t="s">
        <v>577</v>
      </c>
      <c r="E2068" s="507" t="s">
        <v>412</v>
      </c>
      <c r="F2068" s="507" t="s">
        <v>412</v>
      </c>
      <c r="G2068" s="507" t="s">
        <v>412</v>
      </c>
      <c r="H2068" s="507" t="s">
        <v>412</v>
      </c>
      <c r="I2068" s="389"/>
      <c r="J2068" s="389"/>
      <c r="K2068" s="507" t="s">
        <v>472</v>
      </c>
      <c r="L2068" s="389"/>
      <c r="M2068" s="507" t="s">
        <v>472</v>
      </c>
      <c r="N2068" s="389"/>
      <c r="O2068" s="507" t="s">
        <v>1456</v>
      </c>
      <c r="P2068" s="389"/>
      <c r="Q2068" s="389"/>
      <c r="R2068" s="389"/>
      <c r="S2068" s="508" t="s">
        <v>412</v>
      </c>
      <c r="T2068" s="508" t="s">
        <v>412</v>
      </c>
      <c r="U2068" s="508" t="s">
        <v>412</v>
      </c>
    </row>
    <row r="2069" spans="1:21" ht="12.75" customHeight="1" x14ac:dyDescent="0.2">
      <c r="C2069" s="51"/>
      <c r="D2069" s="563" t="s">
        <v>324</v>
      </c>
      <c r="E2069" s="388">
        <v>34</v>
      </c>
      <c r="F2069" s="388">
        <v>34</v>
      </c>
      <c r="G2069" s="388">
        <v>34</v>
      </c>
      <c r="H2069" s="388">
        <f>'102'!R2570</f>
        <v>36</v>
      </c>
      <c r="I2069" s="389"/>
      <c r="J2069" s="389"/>
      <c r="K2069" s="388" t="e">
        <f>'102'!#REF!</f>
        <v>#REF!</v>
      </c>
      <c r="L2069" s="389"/>
      <c r="M2069" s="388" t="e">
        <f>'102'!#REF!</f>
        <v>#REF!</v>
      </c>
      <c r="N2069" s="389"/>
      <c r="O2069" s="388">
        <f>'102'!Z2570</f>
        <v>36</v>
      </c>
      <c r="P2069" s="389"/>
      <c r="Q2069" s="389"/>
      <c r="R2069" s="389"/>
      <c r="S2069" s="392" t="e">
        <f>'102'!#REF!</f>
        <v>#REF!</v>
      </c>
      <c r="T2069" s="392" t="e">
        <f>'102'!#REF!</f>
        <v>#REF!</v>
      </c>
      <c r="U2069" s="392" t="e">
        <f>'102'!#REF!</f>
        <v>#REF!</v>
      </c>
    </row>
    <row r="2070" spans="1:21" ht="12.75" customHeight="1" x14ac:dyDescent="0.2">
      <c r="C2070" s="51"/>
      <c r="D2070" s="563" t="s">
        <v>397</v>
      </c>
      <c r="E2070" s="388">
        <v>1280000</v>
      </c>
      <c r="F2070" s="388">
        <v>1370000</v>
      </c>
      <c r="G2070" s="388">
        <v>1800000</v>
      </c>
      <c r="H2070" s="388">
        <v>2150000</v>
      </c>
      <c r="I2070" s="389"/>
      <c r="J2070" s="389"/>
      <c r="K2070" s="388">
        <v>2150000</v>
      </c>
      <c r="L2070" s="389"/>
      <c r="M2070" s="388">
        <v>2150000</v>
      </c>
      <c r="N2070" s="389"/>
      <c r="O2070" s="388">
        <v>0</v>
      </c>
      <c r="P2070" s="389"/>
      <c r="Q2070" s="389"/>
      <c r="R2070" s="389"/>
      <c r="S2070" s="392">
        <v>2150000</v>
      </c>
      <c r="T2070" s="392">
        <v>2150000</v>
      </c>
      <c r="U2070" s="392">
        <v>2150000</v>
      </c>
    </row>
    <row r="2071" spans="1:21" ht="12.75" customHeight="1" x14ac:dyDescent="0.2">
      <c r="C2071" s="51"/>
      <c r="D2071" s="563" t="s">
        <v>478</v>
      </c>
      <c r="E2071" s="388">
        <v>0</v>
      </c>
      <c r="F2071" s="388">
        <v>0</v>
      </c>
      <c r="G2071" s="388">
        <v>0</v>
      </c>
      <c r="H2071" s="388">
        <v>0</v>
      </c>
      <c r="I2071" s="389"/>
      <c r="J2071" s="389"/>
      <c r="K2071" s="388">
        <v>0</v>
      </c>
      <c r="L2071" s="389"/>
      <c r="M2071" s="388">
        <v>0</v>
      </c>
      <c r="N2071" s="389"/>
      <c r="O2071" s="388">
        <v>0</v>
      </c>
      <c r="P2071" s="389"/>
      <c r="Q2071" s="389"/>
      <c r="R2071" s="389"/>
      <c r="S2071" s="392">
        <v>0</v>
      </c>
      <c r="T2071" s="392">
        <v>0</v>
      </c>
      <c r="U2071" s="392">
        <v>0</v>
      </c>
    </row>
    <row r="2072" spans="1:21" ht="6.75" customHeight="1" x14ac:dyDescent="0.2">
      <c r="C2072" s="51"/>
      <c r="D2072" s="391"/>
      <c r="E2072" s="388"/>
      <c r="F2072" s="388"/>
      <c r="G2072" s="388"/>
      <c r="H2072" s="388"/>
      <c r="I2072" s="389"/>
      <c r="J2072" s="389"/>
      <c r="K2072" s="388"/>
      <c r="L2072" s="389"/>
      <c r="M2072" s="388"/>
      <c r="N2072" s="389"/>
      <c r="O2072" s="388"/>
      <c r="P2072" s="389"/>
      <c r="Q2072" s="389"/>
      <c r="R2072" s="389"/>
      <c r="S2072" s="392"/>
      <c r="T2072" s="392"/>
      <c r="U2072" s="392"/>
    </row>
    <row r="2073" spans="1:21" ht="21.75" customHeight="1" x14ac:dyDescent="0.25">
      <c r="C2073" s="51"/>
      <c r="D2073" s="562" t="s">
        <v>625</v>
      </c>
      <c r="E2073" s="388"/>
      <c r="F2073" s="388"/>
      <c r="G2073" s="388"/>
      <c r="H2073" s="388"/>
      <c r="I2073" s="389"/>
      <c r="J2073" s="389"/>
      <c r="K2073" s="388"/>
      <c r="L2073" s="389"/>
      <c r="M2073" s="388"/>
      <c r="N2073" s="389"/>
      <c r="O2073" s="388"/>
      <c r="P2073" s="389"/>
      <c r="Q2073" s="389"/>
      <c r="R2073" s="389"/>
      <c r="S2073" s="392"/>
      <c r="T2073" s="392"/>
      <c r="U2073" s="392"/>
    </row>
    <row r="2074" spans="1:21" x14ac:dyDescent="0.2">
      <c r="C2074" s="51"/>
      <c r="D2074" s="639" t="s">
        <v>1536</v>
      </c>
      <c r="E2074" s="639"/>
      <c r="F2074" s="639"/>
      <c r="G2074" s="639"/>
      <c r="H2074" s="639"/>
      <c r="I2074" s="639"/>
      <c r="J2074" s="639"/>
      <c r="K2074" s="639"/>
      <c r="L2074" s="639"/>
      <c r="M2074" s="639"/>
      <c r="N2074" s="639"/>
      <c r="O2074" s="639"/>
      <c r="P2074" s="533"/>
      <c r="Q2074" s="533"/>
      <c r="R2074" s="533"/>
      <c r="S2074" s="5"/>
      <c r="T2074" s="5"/>
      <c r="U2074" s="5"/>
    </row>
    <row r="2075" spans="1:21" ht="12.75" customHeight="1" x14ac:dyDescent="0.2">
      <c r="C2075" s="51"/>
      <c r="D2075" s="70"/>
      <c r="E2075" s="228"/>
      <c r="F2075" s="228"/>
      <c r="G2075" s="228"/>
      <c r="H2075" s="228"/>
      <c r="K2075" s="228"/>
      <c r="M2075" s="228"/>
      <c r="O2075" s="228"/>
      <c r="S2075" s="228"/>
      <c r="T2075" s="228"/>
      <c r="U2075" s="228"/>
    </row>
    <row r="2076" spans="1:21" ht="12.75" customHeight="1" x14ac:dyDescent="0.2">
      <c r="C2076" s="51"/>
      <c r="D2076" s="70"/>
      <c r="E2076" s="228"/>
      <c r="F2076" s="228"/>
      <c r="G2076" s="228"/>
      <c r="H2076" s="228"/>
      <c r="K2076" s="228"/>
      <c r="M2076" s="228"/>
      <c r="O2076" s="228"/>
      <c r="S2076" s="228"/>
      <c r="T2076" s="228"/>
      <c r="U2076" s="228"/>
    </row>
    <row r="2077" spans="1:21" ht="18" customHeight="1" x14ac:dyDescent="0.25">
      <c r="C2077" s="61" t="s">
        <v>545</v>
      </c>
      <c r="E2077" s="378"/>
      <c r="F2077" s="378"/>
      <c r="G2077" s="378"/>
      <c r="H2077" s="378"/>
      <c r="K2077" s="378"/>
      <c r="M2077" s="378"/>
      <c r="O2077" s="378"/>
      <c r="S2077" s="378"/>
      <c r="T2077" s="378"/>
      <c r="U2077" s="378"/>
    </row>
    <row r="2078" spans="1:21" ht="12.75" customHeight="1" x14ac:dyDescent="0.2">
      <c r="E2078" s="378"/>
      <c r="F2078" s="378"/>
      <c r="G2078" s="378"/>
      <c r="H2078" s="378"/>
      <c r="K2078" s="378"/>
      <c r="M2078" s="378"/>
      <c r="O2078" s="378"/>
      <c r="S2078" s="378"/>
      <c r="T2078" s="378"/>
      <c r="U2078" s="378"/>
    </row>
    <row r="2079" spans="1:21" ht="12.75" customHeight="1" x14ac:dyDescent="0.2">
      <c r="C2079" s="41" t="s">
        <v>161</v>
      </c>
      <c r="D2079" s="72"/>
      <c r="E2079" s="378"/>
      <c r="F2079" s="378"/>
      <c r="G2079" s="378"/>
      <c r="H2079" s="378"/>
      <c r="K2079" s="378"/>
      <c r="M2079" s="378"/>
      <c r="O2079" s="378"/>
      <c r="S2079" s="378"/>
      <c r="T2079" s="378"/>
      <c r="U2079" s="378"/>
    </row>
    <row r="2080" spans="1:21" ht="11.25" customHeight="1" x14ac:dyDescent="0.2">
      <c r="A2080" s="5">
        <v>17051010</v>
      </c>
      <c r="B2080" s="555">
        <v>100</v>
      </c>
      <c r="C2080" s="42">
        <v>50110</v>
      </c>
      <c r="D2080" s="43" t="s">
        <v>36</v>
      </c>
      <c r="E2080" s="229">
        <f>'102'!H2592</f>
        <v>145990</v>
      </c>
      <c r="F2080" s="229">
        <f>'102'!K2592</f>
        <v>183873</v>
      </c>
      <c r="G2080" s="229">
        <f>'102'!N2592</f>
        <v>186687</v>
      </c>
      <c r="H2080" s="229">
        <f>'102'!R2592</f>
        <v>200751</v>
      </c>
      <c r="I2080" s="229" t="e">
        <f>#REF!-G2080</f>
        <v>#REF!</v>
      </c>
      <c r="J2080" s="229">
        <f t="shared" ref="J2080:J2088" si="590">H2080-G2080</f>
        <v>14064</v>
      </c>
      <c r="K2080" s="229" t="e">
        <f>'102'!#REF!</f>
        <v>#REF!</v>
      </c>
      <c r="L2080" s="229" t="e">
        <f t="shared" ref="L2080:L2088" si="591">K2080-H2080</f>
        <v>#REF!</v>
      </c>
      <c r="M2080" s="229" t="e">
        <f>'102'!#REF!</f>
        <v>#REF!</v>
      </c>
      <c r="N2080" s="229" t="e">
        <f t="shared" ref="N2080:N2088" si="592">M2080-H2080</f>
        <v>#REF!</v>
      </c>
      <c r="O2080" s="229">
        <f>'102'!Z2592</f>
        <v>202659</v>
      </c>
      <c r="P2080" s="229">
        <f t="shared" ref="P2080:P2088" si="593">O2080-H2080</f>
        <v>1908</v>
      </c>
      <c r="S2080" s="229" t="e">
        <f>'102'!#REF!</f>
        <v>#REF!</v>
      </c>
      <c r="T2080" s="229" t="e">
        <f>'102'!#REF!</f>
        <v>#REF!</v>
      </c>
      <c r="U2080" s="229" t="e">
        <f>'102'!#REF!</f>
        <v>#REF!</v>
      </c>
    </row>
    <row r="2081" spans="1:21" ht="11.25" customHeight="1" x14ac:dyDescent="0.2">
      <c r="B2081" s="555">
        <v>200</v>
      </c>
      <c r="C2081" s="42">
        <v>52260</v>
      </c>
      <c r="D2081" s="43" t="s">
        <v>76</v>
      </c>
      <c r="E2081" s="378">
        <v>0</v>
      </c>
      <c r="F2081" s="378">
        <v>0</v>
      </c>
      <c r="G2081" s="378">
        <v>0</v>
      </c>
      <c r="H2081" s="378">
        <v>0</v>
      </c>
      <c r="I2081" s="229" t="e">
        <f>#REF!-G2081</f>
        <v>#REF!</v>
      </c>
      <c r="J2081" s="229">
        <f t="shared" si="590"/>
        <v>0</v>
      </c>
      <c r="K2081" s="378">
        <v>0</v>
      </c>
      <c r="L2081" s="229">
        <f t="shared" si="591"/>
        <v>0</v>
      </c>
      <c r="M2081" s="378">
        <v>0</v>
      </c>
      <c r="N2081" s="229">
        <f t="shared" si="592"/>
        <v>0</v>
      </c>
      <c r="O2081" s="378">
        <v>0</v>
      </c>
      <c r="P2081" s="229">
        <f t="shared" si="593"/>
        <v>0</v>
      </c>
      <c r="S2081" s="378">
        <v>0</v>
      </c>
      <c r="T2081" s="378">
        <v>0</v>
      </c>
      <c r="U2081" s="378">
        <v>0</v>
      </c>
    </row>
    <row r="2082" spans="1:21" ht="12.75" customHeight="1" x14ac:dyDescent="0.2">
      <c r="A2082" s="5">
        <v>17051010</v>
      </c>
      <c r="B2082" s="555">
        <v>500</v>
      </c>
      <c r="C2082" s="42">
        <v>55520</v>
      </c>
      <c r="D2082" s="43" t="s">
        <v>431</v>
      </c>
      <c r="E2082" s="378">
        <v>1000</v>
      </c>
      <c r="F2082" s="378">
        <v>2000</v>
      </c>
      <c r="G2082" s="378">
        <v>0</v>
      </c>
      <c r="H2082" s="378">
        <v>0</v>
      </c>
      <c r="I2082" s="229" t="e">
        <f>#REF!-G2082</f>
        <v>#REF!</v>
      </c>
      <c r="J2082" s="229">
        <f t="shared" si="590"/>
        <v>0</v>
      </c>
      <c r="K2082" s="378">
        <v>0</v>
      </c>
      <c r="L2082" s="229">
        <f t="shared" si="591"/>
        <v>0</v>
      </c>
      <c r="M2082" s="378">
        <v>0</v>
      </c>
      <c r="N2082" s="229">
        <f t="shared" si="592"/>
        <v>0</v>
      </c>
      <c r="O2082" s="378">
        <v>0</v>
      </c>
      <c r="P2082" s="229">
        <f t="shared" si="593"/>
        <v>0</v>
      </c>
      <c r="S2082" s="378">
        <v>0</v>
      </c>
      <c r="T2082" s="378">
        <v>0</v>
      </c>
      <c r="U2082" s="378">
        <v>0</v>
      </c>
    </row>
    <row r="2083" spans="1:21" ht="12.75" customHeight="1" x14ac:dyDescent="0.2">
      <c r="A2083" s="5">
        <v>17051010</v>
      </c>
      <c r="B2083" s="555">
        <v>500</v>
      </c>
      <c r="C2083" s="42">
        <v>55579</v>
      </c>
      <c r="D2083" s="43" t="s">
        <v>505</v>
      </c>
      <c r="E2083" s="378">
        <v>500</v>
      </c>
      <c r="F2083" s="378">
        <v>0</v>
      </c>
      <c r="G2083" s="378">
        <v>0</v>
      </c>
      <c r="H2083" s="378">
        <v>0</v>
      </c>
      <c r="I2083" s="229" t="e">
        <f>#REF!-G2083</f>
        <v>#REF!</v>
      </c>
      <c r="J2083" s="229">
        <f t="shared" si="590"/>
        <v>0</v>
      </c>
      <c r="K2083" s="378">
        <v>0</v>
      </c>
      <c r="L2083" s="229">
        <f t="shared" si="591"/>
        <v>0</v>
      </c>
      <c r="M2083" s="378">
        <v>0</v>
      </c>
      <c r="N2083" s="229">
        <f t="shared" si="592"/>
        <v>0</v>
      </c>
      <c r="O2083" s="378">
        <v>0</v>
      </c>
      <c r="P2083" s="229">
        <f t="shared" si="593"/>
        <v>0</v>
      </c>
      <c r="S2083" s="378">
        <v>0</v>
      </c>
      <c r="T2083" s="378">
        <v>0</v>
      </c>
      <c r="U2083" s="378">
        <v>0</v>
      </c>
    </row>
    <row r="2084" spans="1:21" ht="12.75" customHeight="1" x14ac:dyDescent="0.2">
      <c r="A2084" s="5">
        <v>17051010</v>
      </c>
      <c r="B2084" s="555">
        <v>600</v>
      </c>
      <c r="C2084" s="42">
        <v>56662</v>
      </c>
      <c r="D2084" s="43" t="s">
        <v>541</v>
      </c>
      <c r="E2084" s="378">
        <v>0</v>
      </c>
      <c r="F2084" s="378">
        <v>0</v>
      </c>
      <c r="G2084" s="378">
        <v>0</v>
      </c>
      <c r="H2084" s="378">
        <v>0</v>
      </c>
      <c r="I2084" s="229" t="e">
        <f>#REF!-G2084</f>
        <v>#REF!</v>
      </c>
      <c r="J2084" s="229">
        <f t="shared" si="590"/>
        <v>0</v>
      </c>
      <c r="K2084" s="378">
        <v>0</v>
      </c>
      <c r="L2084" s="229">
        <f t="shared" si="591"/>
        <v>0</v>
      </c>
      <c r="M2084" s="378">
        <v>0</v>
      </c>
      <c r="N2084" s="229">
        <f t="shared" si="592"/>
        <v>0</v>
      </c>
      <c r="O2084" s="378">
        <v>0</v>
      </c>
      <c r="P2084" s="229">
        <f t="shared" si="593"/>
        <v>0</v>
      </c>
      <c r="S2084" s="378">
        <v>0</v>
      </c>
      <c r="T2084" s="378">
        <v>0</v>
      </c>
      <c r="U2084" s="378">
        <v>0</v>
      </c>
    </row>
    <row r="2085" spans="1:21" ht="12.75" customHeight="1" x14ac:dyDescent="0.2">
      <c r="A2085" s="5">
        <v>17051010</v>
      </c>
      <c r="B2085" s="555">
        <v>600</v>
      </c>
      <c r="C2085" s="71">
        <v>56694</v>
      </c>
      <c r="D2085" s="43" t="s">
        <v>185</v>
      </c>
      <c r="E2085" s="378">
        <v>2700</v>
      </c>
      <c r="F2085" s="378">
        <v>22200</v>
      </c>
      <c r="G2085" s="378">
        <v>18000</v>
      </c>
      <c r="H2085" s="378">
        <v>18000</v>
      </c>
      <c r="I2085" s="229" t="e">
        <f>#REF!-G2085</f>
        <v>#REF!</v>
      </c>
      <c r="J2085" s="229">
        <f t="shared" si="590"/>
        <v>0</v>
      </c>
      <c r="K2085" s="378">
        <v>18000</v>
      </c>
      <c r="L2085" s="229">
        <f t="shared" si="591"/>
        <v>0</v>
      </c>
      <c r="M2085" s="378">
        <v>18000</v>
      </c>
      <c r="N2085" s="229">
        <f t="shared" si="592"/>
        <v>0</v>
      </c>
      <c r="O2085" s="378">
        <v>10000</v>
      </c>
      <c r="P2085" s="229">
        <f t="shared" si="593"/>
        <v>-8000</v>
      </c>
      <c r="S2085" s="378">
        <v>18000</v>
      </c>
      <c r="T2085" s="378">
        <v>18000</v>
      </c>
      <c r="U2085" s="378">
        <v>18000</v>
      </c>
    </row>
    <row r="2086" spans="1:21" ht="12.75" customHeight="1" x14ac:dyDescent="0.2">
      <c r="A2086" s="5">
        <v>17051010</v>
      </c>
      <c r="B2086" s="555">
        <v>600</v>
      </c>
      <c r="C2086" s="71">
        <v>56695</v>
      </c>
      <c r="D2086" s="43" t="s">
        <v>298</v>
      </c>
      <c r="E2086" s="378">
        <v>5000</v>
      </c>
      <c r="F2086" s="378">
        <v>5000</v>
      </c>
      <c r="G2086" s="378">
        <v>5000</v>
      </c>
      <c r="H2086" s="378">
        <v>5000</v>
      </c>
      <c r="I2086" s="229" t="e">
        <f>#REF!-G2086</f>
        <v>#REF!</v>
      </c>
      <c r="J2086" s="229">
        <f t="shared" si="590"/>
        <v>0</v>
      </c>
      <c r="K2086" s="378">
        <v>5000</v>
      </c>
      <c r="L2086" s="229">
        <f t="shared" si="591"/>
        <v>0</v>
      </c>
      <c r="M2086" s="378">
        <v>5000</v>
      </c>
      <c r="N2086" s="229">
        <f t="shared" si="592"/>
        <v>0</v>
      </c>
      <c r="O2086" s="378">
        <v>5000</v>
      </c>
      <c r="P2086" s="229">
        <f t="shared" si="593"/>
        <v>0</v>
      </c>
      <c r="S2086" s="378">
        <v>5000</v>
      </c>
      <c r="T2086" s="378">
        <v>5000</v>
      </c>
      <c r="U2086" s="378">
        <v>5000</v>
      </c>
    </row>
    <row r="2087" spans="1:21" ht="12.75" customHeight="1" x14ac:dyDescent="0.2">
      <c r="A2087" s="5">
        <v>17051010</v>
      </c>
      <c r="B2087" s="154">
        <v>600</v>
      </c>
      <c r="C2087" s="42">
        <v>56696</v>
      </c>
      <c r="D2087" s="45" t="s">
        <v>547</v>
      </c>
      <c r="E2087" s="496">
        <v>20000</v>
      </c>
      <c r="F2087" s="496">
        <v>0</v>
      </c>
      <c r="G2087" s="496">
        <v>0</v>
      </c>
      <c r="H2087" s="496">
        <v>0</v>
      </c>
      <c r="I2087" s="497" t="e">
        <f>#REF!-G2087</f>
        <v>#REF!</v>
      </c>
      <c r="J2087" s="497">
        <f t="shared" si="590"/>
        <v>0</v>
      </c>
      <c r="K2087" s="496">
        <v>0</v>
      </c>
      <c r="L2087" s="497">
        <f t="shared" si="591"/>
        <v>0</v>
      </c>
      <c r="M2087" s="496">
        <v>0</v>
      </c>
      <c r="N2087" s="497">
        <f t="shared" si="592"/>
        <v>0</v>
      </c>
      <c r="O2087" s="496">
        <v>0</v>
      </c>
      <c r="P2087" s="497">
        <f t="shared" si="593"/>
        <v>0</v>
      </c>
      <c r="Q2087" s="497"/>
      <c r="R2087" s="497"/>
      <c r="S2087" s="496">
        <v>0</v>
      </c>
      <c r="T2087" s="496">
        <v>0</v>
      </c>
      <c r="U2087" s="496">
        <v>0</v>
      </c>
    </row>
    <row r="2088" spans="1:21" ht="12.75" customHeight="1" x14ac:dyDescent="0.2">
      <c r="E2088" s="378">
        <f t="shared" ref="E2088" si="594">SUM(E2080:E2087)</f>
        <v>175190</v>
      </c>
      <c r="F2088" s="378">
        <f>SUM(F2080:F2087)</f>
        <v>213073</v>
      </c>
      <c r="G2088" s="378">
        <f>SUM(G2080:G2087)</f>
        <v>209687</v>
      </c>
      <c r="H2088" s="378">
        <f>SUM(H2080:H2087)</f>
        <v>223751</v>
      </c>
      <c r="I2088" s="229" t="e">
        <f>#REF!-G2088</f>
        <v>#REF!</v>
      </c>
      <c r="J2088" s="229">
        <f t="shared" si="590"/>
        <v>14064</v>
      </c>
      <c r="K2088" s="378" t="e">
        <f>SUM(K2080:K2087)</f>
        <v>#REF!</v>
      </c>
      <c r="L2088" s="229" t="e">
        <f t="shared" si="591"/>
        <v>#REF!</v>
      </c>
      <c r="M2088" s="378" t="e">
        <f>SUM(M2080:M2087)</f>
        <v>#REF!</v>
      </c>
      <c r="N2088" s="229" t="e">
        <f t="shared" si="592"/>
        <v>#REF!</v>
      </c>
      <c r="O2088" s="378">
        <f>SUM(O2080:O2087)</f>
        <v>217659</v>
      </c>
      <c r="P2088" s="229">
        <f t="shared" si="593"/>
        <v>-6092</v>
      </c>
      <c r="S2088" s="378" t="e">
        <f>SUM(S2080:S2087)</f>
        <v>#REF!</v>
      </c>
      <c r="T2088" s="378" t="e">
        <f>SUM(T2080:T2087)</f>
        <v>#REF!</v>
      </c>
      <c r="U2088" s="378" t="e">
        <f>SUM(U2080:U2087)</f>
        <v>#REF!</v>
      </c>
    </row>
    <row r="2089" spans="1:21" ht="12.75" customHeight="1" x14ac:dyDescent="0.2">
      <c r="E2089" s="378"/>
      <c r="F2089" s="378"/>
      <c r="G2089" s="378"/>
      <c r="H2089" s="378"/>
      <c r="K2089" s="378"/>
      <c r="M2089" s="378"/>
      <c r="O2089" s="378"/>
      <c r="S2089" s="378"/>
      <c r="T2089" s="378"/>
      <c r="U2089" s="378"/>
    </row>
    <row r="2090" spans="1:21" ht="12.75" customHeight="1" x14ac:dyDescent="0.2">
      <c r="E2090" s="378"/>
      <c r="F2090" s="378"/>
      <c r="G2090" s="378"/>
      <c r="H2090" s="378"/>
      <c r="K2090" s="378"/>
      <c r="M2090" s="378"/>
      <c r="O2090" s="378"/>
      <c r="S2090" s="378"/>
      <c r="T2090" s="378"/>
      <c r="U2090" s="378"/>
    </row>
    <row r="2091" spans="1:21" ht="12.75" customHeight="1" x14ac:dyDescent="0.2">
      <c r="C2091" s="92" t="s">
        <v>315</v>
      </c>
      <c r="E2091" s="378"/>
      <c r="F2091" s="378"/>
      <c r="G2091" s="378"/>
      <c r="H2091" s="378"/>
      <c r="K2091" s="378"/>
      <c r="M2091" s="378"/>
      <c r="O2091" s="378"/>
      <c r="S2091" s="378"/>
      <c r="T2091" s="378"/>
      <c r="U2091" s="378"/>
    </row>
    <row r="2092" spans="1:21" ht="12.75" customHeight="1" x14ac:dyDescent="0.2">
      <c r="C2092" s="50" t="s">
        <v>316</v>
      </c>
      <c r="E2092" s="378"/>
      <c r="F2092" s="378"/>
      <c r="G2092" s="378"/>
      <c r="H2092" s="378"/>
      <c r="K2092" s="378"/>
      <c r="M2092" s="378"/>
      <c r="O2092" s="378"/>
      <c r="S2092" s="378"/>
      <c r="T2092" s="378"/>
      <c r="U2092" s="378"/>
    </row>
    <row r="2093" spans="1:21" ht="12.75" customHeight="1" x14ac:dyDescent="0.2">
      <c r="B2093" s="555">
        <v>100</v>
      </c>
      <c r="C2093" s="51" t="s">
        <v>317</v>
      </c>
      <c r="D2093" s="52" t="s">
        <v>339</v>
      </c>
      <c r="E2093" s="229">
        <f t="shared" ref="E2093:E2099" si="595">SUMIF($B$2080:$B$2087,$B2093,E$2080:E$2087)</f>
        <v>145990</v>
      </c>
      <c r="F2093" s="229">
        <f t="shared" ref="F2093:H2099" si="596">SUMIF($B$2080:$B$2087,$B2093,F$2080:F$2087)</f>
        <v>183873</v>
      </c>
      <c r="G2093" s="229">
        <f t="shared" si="596"/>
        <v>186687</v>
      </c>
      <c r="H2093" s="229">
        <f t="shared" si="596"/>
        <v>200751</v>
      </c>
      <c r="I2093" s="229" t="e">
        <f>#REF!-G2093</f>
        <v>#REF!</v>
      </c>
      <c r="J2093" s="229">
        <f t="shared" ref="J2093:J2100" si="597">H2093-G2093</f>
        <v>14064</v>
      </c>
      <c r="K2093" s="229" t="e">
        <f t="shared" ref="K2093:U2099" si="598">SUMIF($B$2080:$B$2087,$B2093,K$2080:K$2087)</f>
        <v>#REF!</v>
      </c>
      <c r="L2093" s="229" t="e">
        <f t="shared" ref="L2093:L2100" si="599">K2093-H2093</f>
        <v>#REF!</v>
      </c>
      <c r="M2093" s="229" t="e">
        <f t="shared" si="598"/>
        <v>#REF!</v>
      </c>
      <c r="N2093" s="229" t="e">
        <f t="shared" ref="N2093:N2100" si="600">M2093-H2093</f>
        <v>#REF!</v>
      </c>
      <c r="O2093" s="229">
        <f t="shared" si="598"/>
        <v>202659</v>
      </c>
      <c r="P2093" s="229">
        <f t="shared" ref="P2093:P2100" si="601">O2093-H2093</f>
        <v>1908</v>
      </c>
      <c r="S2093" s="229" t="e">
        <f t="shared" si="598"/>
        <v>#REF!</v>
      </c>
      <c r="T2093" s="229" t="e">
        <f t="shared" si="598"/>
        <v>#REF!</v>
      </c>
      <c r="U2093" s="229" t="e">
        <f t="shared" si="598"/>
        <v>#REF!</v>
      </c>
    </row>
    <row r="2094" spans="1:21" ht="12.75" customHeight="1" x14ac:dyDescent="0.2">
      <c r="B2094" s="555">
        <v>101</v>
      </c>
      <c r="C2094" s="51">
        <v>50130</v>
      </c>
      <c r="D2094" s="52" t="s">
        <v>37</v>
      </c>
      <c r="E2094" s="229">
        <f t="shared" si="595"/>
        <v>0</v>
      </c>
      <c r="F2094" s="229">
        <f t="shared" si="596"/>
        <v>0</v>
      </c>
      <c r="G2094" s="229">
        <f t="shared" si="596"/>
        <v>0</v>
      </c>
      <c r="H2094" s="229">
        <f t="shared" si="596"/>
        <v>0</v>
      </c>
      <c r="I2094" s="229" t="e">
        <f>#REF!-G2094</f>
        <v>#REF!</v>
      </c>
      <c r="J2094" s="229">
        <f t="shared" si="597"/>
        <v>0</v>
      </c>
      <c r="K2094" s="229">
        <f t="shared" si="598"/>
        <v>0</v>
      </c>
      <c r="L2094" s="229">
        <f t="shared" si="599"/>
        <v>0</v>
      </c>
      <c r="M2094" s="229">
        <f t="shared" si="598"/>
        <v>0</v>
      </c>
      <c r="N2094" s="229">
        <f t="shared" si="600"/>
        <v>0</v>
      </c>
      <c r="O2094" s="229">
        <f t="shared" si="598"/>
        <v>0</v>
      </c>
      <c r="P2094" s="229">
        <f t="shared" si="601"/>
        <v>0</v>
      </c>
      <c r="S2094" s="229">
        <f t="shared" si="598"/>
        <v>0</v>
      </c>
      <c r="T2094" s="229">
        <f t="shared" si="598"/>
        <v>0</v>
      </c>
      <c r="U2094" s="229">
        <f t="shared" si="598"/>
        <v>0</v>
      </c>
    </row>
    <row r="2095" spans="1:21" ht="12.75" customHeight="1" x14ac:dyDescent="0.2">
      <c r="B2095" s="555">
        <v>200</v>
      </c>
      <c r="C2095" s="51">
        <v>52000</v>
      </c>
      <c r="D2095" s="52" t="s">
        <v>373</v>
      </c>
      <c r="E2095" s="229">
        <f t="shared" si="595"/>
        <v>0</v>
      </c>
      <c r="F2095" s="229">
        <f t="shared" si="596"/>
        <v>0</v>
      </c>
      <c r="G2095" s="229">
        <f t="shared" si="596"/>
        <v>0</v>
      </c>
      <c r="H2095" s="229">
        <f t="shared" si="596"/>
        <v>0</v>
      </c>
      <c r="I2095" s="229" t="e">
        <f>#REF!-G2095</f>
        <v>#REF!</v>
      </c>
      <c r="J2095" s="229">
        <f t="shared" si="597"/>
        <v>0</v>
      </c>
      <c r="K2095" s="229">
        <f t="shared" si="598"/>
        <v>0</v>
      </c>
      <c r="L2095" s="229">
        <f t="shared" si="599"/>
        <v>0</v>
      </c>
      <c r="M2095" s="229">
        <f t="shared" si="598"/>
        <v>0</v>
      </c>
      <c r="N2095" s="229">
        <f t="shared" si="600"/>
        <v>0</v>
      </c>
      <c r="O2095" s="229">
        <f t="shared" si="598"/>
        <v>0</v>
      </c>
      <c r="P2095" s="229">
        <f t="shared" si="601"/>
        <v>0</v>
      </c>
      <c r="S2095" s="229">
        <f t="shared" si="598"/>
        <v>0</v>
      </c>
      <c r="T2095" s="229">
        <f t="shared" si="598"/>
        <v>0</v>
      </c>
      <c r="U2095" s="229">
        <f t="shared" si="598"/>
        <v>0</v>
      </c>
    </row>
    <row r="2096" spans="1:21" ht="12.75" customHeight="1" x14ac:dyDescent="0.2">
      <c r="B2096" s="555">
        <v>300</v>
      </c>
      <c r="C2096" s="51" t="s">
        <v>86</v>
      </c>
      <c r="D2096" s="52" t="s">
        <v>573</v>
      </c>
      <c r="E2096" s="229">
        <f t="shared" si="595"/>
        <v>0</v>
      </c>
      <c r="F2096" s="229">
        <f t="shared" si="596"/>
        <v>0</v>
      </c>
      <c r="G2096" s="229">
        <f t="shared" si="596"/>
        <v>0</v>
      </c>
      <c r="H2096" s="229">
        <f t="shared" si="596"/>
        <v>0</v>
      </c>
      <c r="I2096" s="229" t="e">
        <f>#REF!-G2096</f>
        <v>#REF!</v>
      </c>
      <c r="J2096" s="229">
        <f t="shared" si="597"/>
        <v>0</v>
      </c>
      <c r="K2096" s="229">
        <f t="shared" si="598"/>
        <v>0</v>
      </c>
      <c r="L2096" s="229">
        <f t="shared" si="599"/>
        <v>0</v>
      </c>
      <c r="M2096" s="229">
        <f t="shared" si="598"/>
        <v>0</v>
      </c>
      <c r="N2096" s="229">
        <f t="shared" si="600"/>
        <v>0</v>
      </c>
      <c r="O2096" s="229">
        <f t="shared" si="598"/>
        <v>0</v>
      </c>
      <c r="P2096" s="229">
        <f t="shared" si="601"/>
        <v>0</v>
      </c>
      <c r="S2096" s="229">
        <f t="shared" si="598"/>
        <v>0</v>
      </c>
      <c r="T2096" s="229">
        <f t="shared" si="598"/>
        <v>0</v>
      </c>
      <c r="U2096" s="229">
        <f t="shared" si="598"/>
        <v>0</v>
      </c>
    </row>
    <row r="2097" spans="2:21" ht="12.75" customHeight="1" x14ac:dyDescent="0.2">
      <c r="B2097" s="555">
        <v>400</v>
      </c>
      <c r="C2097" s="51" t="s">
        <v>574</v>
      </c>
      <c r="D2097" s="52" t="s">
        <v>239</v>
      </c>
      <c r="E2097" s="229">
        <f t="shared" si="595"/>
        <v>0</v>
      </c>
      <c r="F2097" s="229">
        <f t="shared" si="596"/>
        <v>0</v>
      </c>
      <c r="G2097" s="229">
        <f t="shared" si="596"/>
        <v>0</v>
      </c>
      <c r="H2097" s="229">
        <f t="shared" si="596"/>
        <v>0</v>
      </c>
      <c r="I2097" s="229" t="e">
        <f>#REF!-G2097</f>
        <v>#REF!</v>
      </c>
      <c r="J2097" s="229">
        <f t="shared" si="597"/>
        <v>0</v>
      </c>
      <c r="K2097" s="229">
        <f t="shared" si="598"/>
        <v>0</v>
      </c>
      <c r="L2097" s="229">
        <f t="shared" si="599"/>
        <v>0</v>
      </c>
      <c r="M2097" s="229">
        <f t="shared" si="598"/>
        <v>0</v>
      </c>
      <c r="N2097" s="229">
        <f t="shared" si="600"/>
        <v>0</v>
      </c>
      <c r="O2097" s="229">
        <f t="shared" si="598"/>
        <v>0</v>
      </c>
      <c r="P2097" s="229">
        <f t="shared" si="601"/>
        <v>0</v>
      </c>
      <c r="S2097" s="229">
        <f t="shared" si="598"/>
        <v>0</v>
      </c>
      <c r="T2097" s="229">
        <f t="shared" si="598"/>
        <v>0</v>
      </c>
      <c r="U2097" s="229">
        <f t="shared" si="598"/>
        <v>0</v>
      </c>
    </row>
    <row r="2098" spans="2:21" ht="12.75" customHeight="1" x14ac:dyDescent="0.2">
      <c r="B2098" s="555">
        <v>500</v>
      </c>
      <c r="C2098" s="51" t="s">
        <v>132</v>
      </c>
      <c r="D2098" s="52" t="s">
        <v>340</v>
      </c>
      <c r="E2098" s="229">
        <f t="shared" si="595"/>
        <v>1500</v>
      </c>
      <c r="F2098" s="229">
        <f t="shared" si="596"/>
        <v>2000</v>
      </c>
      <c r="G2098" s="229">
        <f t="shared" si="596"/>
        <v>0</v>
      </c>
      <c r="H2098" s="229">
        <f t="shared" si="596"/>
        <v>0</v>
      </c>
      <c r="I2098" s="229" t="e">
        <f>#REF!-G2098</f>
        <v>#REF!</v>
      </c>
      <c r="J2098" s="229">
        <f t="shared" si="597"/>
        <v>0</v>
      </c>
      <c r="K2098" s="229">
        <f t="shared" si="598"/>
        <v>0</v>
      </c>
      <c r="L2098" s="229">
        <f t="shared" si="599"/>
        <v>0</v>
      </c>
      <c r="M2098" s="229">
        <f t="shared" si="598"/>
        <v>0</v>
      </c>
      <c r="N2098" s="229">
        <f t="shared" si="600"/>
        <v>0</v>
      </c>
      <c r="O2098" s="229">
        <f t="shared" si="598"/>
        <v>0</v>
      </c>
      <c r="P2098" s="229">
        <f t="shared" si="601"/>
        <v>0</v>
      </c>
      <c r="S2098" s="229">
        <f t="shared" si="598"/>
        <v>0</v>
      </c>
      <c r="T2098" s="229">
        <f t="shared" si="598"/>
        <v>0</v>
      </c>
      <c r="U2098" s="229">
        <f t="shared" si="598"/>
        <v>0</v>
      </c>
    </row>
    <row r="2099" spans="2:21" ht="12.75" customHeight="1" x14ac:dyDescent="0.2">
      <c r="B2099" s="555">
        <v>600</v>
      </c>
      <c r="C2099" s="51" t="s">
        <v>341</v>
      </c>
      <c r="D2099" s="53" t="s">
        <v>342</v>
      </c>
      <c r="E2099" s="497">
        <f t="shared" si="595"/>
        <v>27700</v>
      </c>
      <c r="F2099" s="497">
        <f t="shared" si="596"/>
        <v>27200</v>
      </c>
      <c r="G2099" s="497">
        <f t="shared" si="596"/>
        <v>23000</v>
      </c>
      <c r="H2099" s="497">
        <f t="shared" si="596"/>
        <v>23000</v>
      </c>
      <c r="I2099" s="497" t="e">
        <f>#REF!-G2099</f>
        <v>#REF!</v>
      </c>
      <c r="J2099" s="497">
        <f t="shared" si="597"/>
        <v>0</v>
      </c>
      <c r="K2099" s="497">
        <f t="shared" si="598"/>
        <v>23000</v>
      </c>
      <c r="L2099" s="497">
        <f t="shared" si="599"/>
        <v>0</v>
      </c>
      <c r="M2099" s="497">
        <f t="shared" si="598"/>
        <v>23000</v>
      </c>
      <c r="N2099" s="497">
        <f t="shared" si="600"/>
        <v>0</v>
      </c>
      <c r="O2099" s="497">
        <f t="shared" si="598"/>
        <v>15000</v>
      </c>
      <c r="P2099" s="497">
        <f t="shared" si="601"/>
        <v>-8000</v>
      </c>
      <c r="Q2099" s="497"/>
      <c r="R2099" s="497"/>
      <c r="S2099" s="497">
        <f t="shared" si="598"/>
        <v>23000</v>
      </c>
      <c r="T2099" s="497">
        <f t="shared" si="598"/>
        <v>23000</v>
      </c>
      <c r="U2099" s="497">
        <f t="shared" si="598"/>
        <v>23000</v>
      </c>
    </row>
    <row r="2100" spans="2:21" ht="12.75" customHeight="1" x14ac:dyDescent="0.2">
      <c r="B2100" s="5"/>
      <c r="C2100" s="51"/>
      <c r="D2100" s="48" t="s">
        <v>70</v>
      </c>
      <c r="E2100" s="229">
        <v>175190</v>
      </c>
      <c r="F2100" s="229">
        <f>SUM(F2093:F2099)</f>
        <v>213073</v>
      </c>
      <c r="G2100" s="229">
        <f>SUM(G2093:G2099)</f>
        <v>209687</v>
      </c>
      <c r="H2100" s="229">
        <f>SUM(H2093:H2099)</f>
        <v>223751</v>
      </c>
      <c r="I2100" s="229" t="e">
        <f>#REF!-G2100</f>
        <v>#REF!</v>
      </c>
      <c r="J2100" s="229">
        <f t="shared" si="597"/>
        <v>14064</v>
      </c>
      <c r="K2100" s="229" t="e">
        <f>SUM(K2093:K2099)</f>
        <v>#REF!</v>
      </c>
      <c r="L2100" s="229" t="e">
        <f t="shared" si="599"/>
        <v>#REF!</v>
      </c>
      <c r="M2100" s="229" t="e">
        <f>SUM(M2093:M2099)</f>
        <v>#REF!</v>
      </c>
      <c r="N2100" s="229" t="e">
        <f t="shared" si="600"/>
        <v>#REF!</v>
      </c>
      <c r="O2100" s="229">
        <f>SUM(O2093:O2099)</f>
        <v>217659</v>
      </c>
      <c r="P2100" s="229">
        <f t="shared" si="601"/>
        <v>-6092</v>
      </c>
      <c r="S2100" s="229" t="e">
        <f>SUM(S2093:S2099)</f>
        <v>#REF!</v>
      </c>
      <c r="T2100" s="229" t="e">
        <f>SUM(T2093:T2099)</f>
        <v>#REF!</v>
      </c>
      <c r="U2100" s="229" t="e">
        <f>SUM(U2093:U2099)</f>
        <v>#REF!</v>
      </c>
    </row>
    <row r="2101" spans="2:21" ht="12.75" customHeight="1" x14ac:dyDescent="0.2">
      <c r="B2101" s="5"/>
      <c r="C2101" s="51"/>
      <c r="I2101" s="530" t="e">
        <f>I2100/G2100</f>
        <v>#REF!</v>
      </c>
      <c r="J2101" s="536">
        <f>J2100/G2100</f>
        <v>6.7071396891557417E-2</v>
      </c>
      <c r="L2101" s="530" t="e">
        <f>L2100/#REF!</f>
        <v>#REF!</v>
      </c>
      <c r="N2101" s="530" t="e">
        <f>N2100/I2100</f>
        <v>#REF!</v>
      </c>
      <c r="P2101" s="565">
        <f>P2100/H2100</f>
        <v>-2.7226693958909681E-2</v>
      </c>
      <c r="Q2101" s="530"/>
      <c r="R2101" s="530"/>
    </row>
    <row r="2102" spans="2:21" x14ac:dyDescent="0.2">
      <c r="B2102" s="5"/>
      <c r="C2102" s="51"/>
      <c r="E2102" s="378"/>
    </row>
    <row r="2103" spans="2:21" ht="12.75" customHeight="1" x14ac:dyDescent="0.2">
      <c r="B2103" s="5"/>
      <c r="C2103" s="51"/>
      <c r="D2103" s="391" t="s">
        <v>123</v>
      </c>
      <c r="E2103" s="507" t="s">
        <v>784</v>
      </c>
      <c r="F2103" s="507" t="s">
        <v>783</v>
      </c>
      <c r="G2103" s="507" t="s">
        <v>1035</v>
      </c>
      <c r="H2103" s="507" t="s">
        <v>1130</v>
      </c>
      <c r="I2103" s="389"/>
      <c r="J2103" s="389"/>
      <c r="K2103" s="507" t="s">
        <v>1220</v>
      </c>
      <c r="L2103" s="389"/>
      <c r="M2103" s="507" t="s">
        <v>1220</v>
      </c>
      <c r="N2103" s="389"/>
      <c r="O2103" s="507" t="s">
        <v>1220</v>
      </c>
      <c r="P2103" s="389"/>
      <c r="Q2103" s="389"/>
      <c r="R2103" s="389"/>
      <c r="S2103" s="506" t="s">
        <v>1130</v>
      </c>
      <c r="T2103" s="506" t="s">
        <v>1130</v>
      </c>
      <c r="U2103" s="506" t="s">
        <v>1130</v>
      </c>
    </row>
    <row r="2104" spans="2:21" ht="31.5" customHeight="1" x14ac:dyDescent="0.25">
      <c r="B2104" s="5"/>
      <c r="C2104" s="51"/>
      <c r="D2104" s="561" t="s">
        <v>577</v>
      </c>
      <c r="E2104" s="507" t="s">
        <v>412</v>
      </c>
      <c r="F2104" s="507" t="s">
        <v>412</v>
      </c>
      <c r="G2104" s="507" t="s">
        <v>412</v>
      </c>
      <c r="H2104" s="507" t="s">
        <v>412</v>
      </c>
      <c r="I2104" s="389"/>
      <c r="J2104" s="389"/>
      <c r="K2104" s="507" t="s">
        <v>472</v>
      </c>
      <c r="L2104" s="389"/>
      <c r="M2104" s="507" t="s">
        <v>472</v>
      </c>
      <c r="N2104" s="389"/>
      <c r="O2104" s="507" t="s">
        <v>1456</v>
      </c>
      <c r="P2104" s="389"/>
      <c r="Q2104" s="389"/>
      <c r="R2104" s="389"/>
      <c r="S2104" s="508" t="s">
        <v>412</v>
      </c>
      <c r="T2104" s="508" t="s">
        <v>412</v>
      </c>
      <c r="U2104" s="508" t="s">
        <v>412</v>
      </c>
    </row>
    <row r="2105" spans="2:21" ht="12.75" customHeight="1" x14ac:dyDescent="0.2">
      <c r="B2105" s="5"/>
      <c r="C2105" s="51"/>
      <c r="D2105" s="563" t="s">
        <v>324</v>
      </c>
      <c r="E2105" s="388">
        <v>2</v>
      </c>
      <c r="F2105" s="388">
        <v>3</v>
      </c>
      <c r="G2105" s="388">
        <v>3</v>
      </c>
      <c r="H2105" s="388">
        <f>'102'!R2595</f>
        <v>4</v>
      </c>
      <c r="I2105" s="389"/>
      <c r="J2105" s="389"/>
      <c r="K2105" s="388" t="e">
        <f>'102'!#REF!</f>
        <v>#REF!</v>
      </c>
      <c r="L2105" s="389"/>
      <c r="M2105" s="388" t="e">
        <f>'102'!#REF!</f>
        <v>#REF!</v>
      </c>
      <c r="N2105" s="389"/>
      <c r="O2105" s="388">
        <f>'102'!Z2595</f>
        <v>4</v>
      </c>
      <c r="P2105" s="389"/>
      <c r="Q2105" s="389"/>
      <c r="R2105" s="389"/>
      <c r="S2105" s="392" t="e">
        <f>'102'!#REF!</f>
        <v>#REF!</v>
      </c>
      <c r="T2105" s="392" t="e">
        <f>'102'!#REF!</f>
        <v>#REF!</v>
      </c>
      <c r="U2105" s="392" t="e">
        <f>'102'!#REF!</f>
        <v>#REF!</v>
      </c>
    </row>
    <row r="2106" spans="2:21" ht="12.75" customHeight="1" x14ac:dyDescent="0.2">
      <c r="B2106" s="5"/>
      <c r="C2106" s="51"/>
      <c r="D2106" s="563" t="s">
        <v>397</v>
      </c>
      <c r="E2106" s="388">
        <v>0</v>
      </c>
      <c r="F2106" s="388">
        <v>10000</v>
      </c>
      <c r="G2106" s="388">
        <v>0</v>
      </c>
      <c r="H2106" s="388">
        <v>0</v>
      </c>
      <c r="I2106" s="389"/>
      <c r="J2106" s="389"/>
      <c r="K2106" s="388">
        <v>0</v>
      </c>
      <c r="L2106" s="389"/>
      <c r="M2106" s="388">
        <v>0</v>
      </c>
      <c r="N2106" s="389"/>
      <c r="O2106" s="388">
        <v>0</v>
      </c>
      <c r="P2106" s="389"/>
      <c r="Q2106" s="389"/>
      <c r="R2106" s="389"/>
      <c r="S2106" s="392">
        <v>0</v>
      </c>
      <c r="T2106" s="392">
        <v>0</v>
      </c>
      <c r="U2106" s="392">
        <v>0</v>
      </c>
    </row>
    <row r="2107" spans="2:21" ht="12.75" customHeight="1" x14ac:dyDescent="0.2">
      <c r="B2107" s="5"/>
      <c r="C2107" s="51"/>
      <c r="D2107" s="563" t="s">
        <v>478</v>
      </c>
      <c r="E2107" s="388">
        <v>170000</v>
      </c>
      <c r="F2107" s="388">
        <v>5000</v>
      </c>
      <c r="G2107" s="388">
        <v>10000</v>
      </c>
      <c r="H2107" s="388">
        <v>10000</v>
      </c>
      <c r="I2107" s="389"/>
      <c r="J2107" s="389"/>
      <c r="K2107" s="388">
        <v>10000</v>
      </c>
      <c r="L2107" s="389"/>
      <c r="M2107" s="388">
        <v>10000</v>
      </c>
      <c r="N2107" s="389"/>
      <c r="O2107" s="388">
        <v>60000</v>
      </c>
      <c r="P2107" s="389"/>
      <c r="Q2107" s="389"/>
      <c r="R2107" s="389"/>
      <c r="S2107" s="392">
        <v>10000</v>
      </c>
      <c r="T2107" s="392">
        <v>10000</v>
      </c>
      <c r="U2107" s="392">
        <v>10000</v>
      </c>
    </row>
    <row r="2108" spans="2:21" ht="12.75" customHeight="1" x14ac:dyDescent="0.2">
      <c r="B2108" s="5"/>
      <c r="C2108" s="51"/>
      <c r="D2108" s="391"/>
      <c r="E2108" s="388"/>
      <c r="F2108" s="388"/>
      <c r="G2108" s="388"/>
      <c r="H2108" s="388"/>
      <c r="I2108" s="389"/>
      <c r="J2108" s="389"/>
      <c r="K2108" s="388"/>
      <c r="L2108" s="389"/>
      <c r="M2108" s="388"/>
      <c r="N2108" s="389"/>
      <c r="O2108" s="388"/>
      <c r="P2108" s="389"/>
      <c r="Q2108" s="389"/>
      <c r="R2108" s="389"/>
      <c r="S2108" s="392"/>
      <c r="T2108" s="392"/>
      <c r="U2108" s="392"/>
    </row>
    <row r="2109" spans="2:21" ht="18" customHeight="1" x14ac:dyDescent="0.25">
      <c r="B2109" s="5"/>
      <c r="C2109" s="51"/>
      <c r="D2109" s="562" t="s">
        <v>625</v>
      </c>
      <c r="E2109" s="388"/>
      <c r="F2109" s="388"/>
      <c r="G2109" s="388"/>
      <c r="H2109" s="388"/>
      <c r="I2109" s="389"/>
      <c r="J2109" s="389"/>
      <c r="K2109" s="388"/>
      <c r="L2109" s="389"/>
      <c r="M2109" s="388"/>
      <c r="N2109" s="389"/>
      <c r="O2109" s="388"/>
      <c r="P2109" s="389"/>
      <c r="Q2109" s="389"/>
      <c r="R2109" s="389"/>
      <c r="S2109" s="392"/>
      <c r="T2109" s="392"/>
      <c r="U2109" s="392"/>
    </row>
    <row r="2110" spans="2:21" ht="20.25" customHeight="1" x14ac:dyDescent="0.2">
      <c r="B2110" s="5"/>
      <c r="C2110" s="51"/>
      <c r="D2110" s="638" t="s">
        <v>1537</v>
      </c>
      <c r="E2110" s="638"/>
      <c r="F2110" s="638"/>
      <c r="G2110" s="638"/>
      <c r="H2110" s="638"/>
      <c r="I2110" s="638"/>
      <c r="J2110" s="638"/>
      <c r="K2110" s="638"/>
      <c r="L2110" s="638"/>
      <c r="M2110" s="638"/>
      <c r="N2110" s="638"/>
      <c r="O2110" s="638"/>
      <c r="P2110" s="388"/>
      <c r="Q2110" s="388"/>
      <c r="R2110" s="388"/>
      <c r="S2110" s="5"/>
      <c r="T2110" s="5"/>
      <c r="U2110" s="5"/>
    </row>
    <row r="2111" spans="2:21" ht="12.75" customHeight="1" x14ac:dyDescent="0.2">
      <c r="B2111" s="5"/>
      <c r="C2111" s="51"/>
      <c r="D2111" s="638"/>
      <c r="E2111" s="638"/>
      <c r="F2111" s="638"/>
      <c r="G2111" s="638"/>
      <c r="H2111" s="638"/>
      <c r="I2111" s="638"/>
      <c r="J2111" s="638"/>
      <c r="K2111" s="638"/>
      <c r="L2111" s="638"/>
      <c r="M2111" s="638"/>
      <c r="N2111" s="638"/>
      <c r="O2111" s="638"/>
      <c r="P2111" s="388"/>
      <c r="Q2111" s="388"/>
      <c r="R2111" s="388"/>
      <c r="S2111" s="5"/>
      <c r="T2111" s="5"/>
      <c r="U2111" s="5"/>
    </row>
    <row r="2112" spans="2:21" ht="12.75" customHeight="1" x14ac:dyDescent="0.2">
      <c r="B2112" s="5"/>
      <c r="C2112" s="51"/>
      <c r="D2112" s="70"/>
      <c r="E2112" s="228"/>
      <c r="F2112" s="228"/>
      <c r="G2112" s="228"/>
      <c r="H2112" s="228"/>
      <c r="K2112" s="228"/>
      <c r="M2112" s="228"/>
      <c r="O2112" s="228"/>
      <c r="S2112" s="228"/>
      <c r="T2112" s="228"/>
      <c r="U2112" s="228"/>
    </row>
    <row r="2113" spans="1:21" ht="12.75" customHeight="1" x14ac:dyDescent="0.2">
      <c r="B2113" s="5"/>
      <c r="C2113" s="51"/>
      <c r="E2113" s="228"/>
      <c r="F2113" s="228"/>
      <c r="G2113" s="228"/>
      <c r="H2113" s="228"/>
      <c r="K2113" s="228"/>
      <c r="M2113" s="228"/>
      <c r="O2113" s="228"/>
      <c r="S2113" s="228"/>
      <c r="T2113" s="228"/>
      <c r="U2113" s="228"/>
    </row>
    <row r="2114" spans="1:21" ht="12.75" customHeight="1" x14ac:dyDescent="0.2">
      <c r="B2114" s="5"/>
      <c r="C2114" s="51"/>
    </row>
    <row r="2115" spans="1:21" ht="18" customHeight="1" x14ac:dyDescent="0.25">
      <c r="B2115" s="5"/>
      <c r="C2115" s="61" t="s">
        <v>568</v>
      </c>
    </row>
    <row r="2116" spans="1:21" ht="18" customHeight="1" x14ac:dyDescent="0.25">
      <c r="C2116" s="61"/>
    </row>
    <row r="2117" spans="1:21" ht="12.75" customHeight="1" x14ac:dyDescent="0.2">
      <c r="C2117" s="73" t="s">
        <v>449</v>
      </c>
      <c r="D2117" s="72"/>
      <c r="E2117" s="378"/>
      <c r="F2117" s="378"/>
      <c r="G2117" s="378"/>
      <c r="H2117" s="378"/>
      <c r="K2117" s="378"/>
      <c r="M2117" s="378"/>
      <c r="O2117" s="378"/>
      <c r="S2117" s="378"/>
      <c r="T2117" s="378"/>
      <c r="U2117" s="378"/>
    </row>
    <row r="2118" spans="1:21" ht="12.75" customHeight="1" x14ac:dyDescent="0.2">
      <c r="A2118" s="5">
        <v>17211010</v>
      </c>
      <c r="B2118" s="555">
        <v>100</v>
      </c>
      <c r="C2118" s="42">
        <v>50110</v>
      </c>
      <c r="D2118" s="43" t="s">
        <v>36</v>
      </c>
      <c r="E2118" s="229">
        <f>'102'!H2621</f>
        <v>989525</v>
      </c>
      <c r="F2118" s="229">
        <f>'102'!K2621</f>
        <v>981451</v>
      </c>
      <c r="G2118" s="229">
        <f>'102'!N2621</f>
        <v>981982</v>
      </c>
      <c r="H2118" s="229">
        <f>'102'!R2621</f>
        <v>1072339</v>
      </c>
      <c r="I2118" s="229" t="e">
        <f>#REF!-G2118</f>
        <v>#REF!</v>
      </c>
      <c r="J2118" s="229">
        <f t="shared" ref="J2118:J2134" si="602">H2118-G2118</f>
        <v>90357</v>
      </c>
      <c r="K2118" s="229" t="e">
        <f>'102'!#REF!</f>
        <v>#REF!</v>
      </c>
      <c r="L2118" s="229" t="e">
        <f t="shared" ref="L2118:L2134" si="603">K2118-H2118</f>
        <v>#REF!</v>
      </c>
      <c r="M2118" s="229" t="e">
        <f>'102'!#REF!</f>
        <v>#REF!</v>
      </c>
      <c r="N2118" s="229" t="e">
        <f t="shared" ref="N2118:N2134" si="604">M2118-H2118</f>
        <v>#REF!</v>
      </c>
      <c r="O2118" s="229">
        <f>'102'!Z2621</f>
        <v>1073709</v>
      </c>
      <c r="P2118" s="229">
        <f t="shared" ref="P2118:P2134" si="605">O2118-H2118</f>
        <v>1370</v>
      </c>
      <c r="S2118" s="229" t="e">
        <f>'102'!#REF!</f>
        <v>#REF!</v>
      </c>
      <c r="T2118" s="229" t="e">
        <f>'102'!#REF!</f>
        <v>#REF!</v>
      </c>
      <c r="U2118" s="229" t="e">
        <f>'102'!#REF!</f>
        <v>#REF!</v>
      </c>
    </row>
    <row r="2119" spans="1:21" ht="12.75" customHeight="1" x14ac:dyDescent="0.2">
      <c r="A2119" s="5">
        <v>17211010</v>
      </c>
      <c r="B2119" s="555">
        <v>101</v>
      </c>
      <c r="C2119" s="42">
        <v>50130</v>
      </c>
      <c r="D2119" s="43" t="s">
        <v>37</v>
      </c>
      <c r="E2119" s="378">
        <v>20000</v>
      </c>
      <c r="F2119" s="378">
        <v>11000</v>
      </c>
      <c r="G2119" s="378">
        <v>9000</v>
      </c>
      <c r="H2119" s="378">
        <v>7247</v>
      </c>
      <c r="I2119" s="229" t="e">
        <f>#REF!-G2119</f>
        <v>#REF!</v>
      </c>
      <c r="J2119" s="229">
        <f t="shared" si="602"/>
        <v>-1753</v>
      </c>
      <c r="K2119" s="378">
        <v>15000</v>
      </c>
      <c r="L2119" s="229">
        <f t="shared" si="603"/>
        <v>7753</v>
      </c>
      <c r="M2119" s="378">
        <v>15000</v>
      </c>
      <c r="N2119" s="229">
        <f t="shared" si="604"/>
        <v>7753</v>
      </c>
      <c r="O2119" s="378">
        <v>15000</v>
      </c>
      <c r="P2119" s="229">
        <f t="shared" si="605"/>
        <v>7753</v>
      </c>
      <c r="S2119" s="378">
        <v>7247</v>
      </c>
      <c r="T2119" s="378">
        <v>7247</v>
      </c>
      <c r="U2119" s="378">
        <v>7247</v>
      </c>
    </row>
    <row r="2120" spans="1:21" ht="12.75" customHeight="1" x14ac:dyDescent="0.2">
      <c r="A2120" s="5">
        <v>17211010</v>
      </c>
      <c r="B2120" s="555">
        <v>300</v>
      </c>
      <c r="C2120" s="71" t="s">
        <v>139</v>
      </c>
      <c r="D2120" s="43" t="s">
        <v>410</v>
      </c>
      <c r="E2120" s="378">
        <v>15000</v>
      </c>
      <c r="F2120" s="378">
        <v>15000</v>
      </c>
      <c r="G2120" s="378">
        <v>15000</v>
      </c>
      <c r="H2120" s="378">
        <v>15000</v>
      </c>
      <c r="I2120" s="229" t="e">
        <f>#REF!-G2120</f>
        <v>#REF!</v>
      </c>
      <c r="J2120" s="229">
        <f t="shared" si="602"/>
        <v>0</v>
      </c>
      <c r="K2120" s="378">
        <v>12000</v>
      </c>
      <c r="L2120" s="229">
        <f t="shared" si="603"/>
        <v>-3000</v>
      </c>
      <c r="M2120" s="378">
        <v>12000</v>
      </c>
      <c r="N2120" s="229">
        <f t="shared" si="604"/>
        <v>-3000</v>
      </c>
      <c r="O2120" s="378">
        <v>12000</v>
      </c>
      <c r="P2120" s="229">
        <f t="shared" si="605"/>
        <v>-3000</v>
      </c>
      <c r="S2120" s="378">
        <v>15000</v>
      </c>
      <c r="T2120" s="378">
        <v>15000</v>
      </c>
      <c r="U2120" s="378">
        <v>15000</v>
      </c>
    </row>
    <row r="2121" spans="1:21" ht="12.75" customHeight="1" x14ac:dyDescent="0.2">
      <c r="A2121" s="5">
        <v>17211010</v>
      </c>
      <c r="B2121" s="555">
        <v>300</v>
      </c>
      <c r="C2121" s="71">
        <v>53350</v>
      </c>
      <c r="D2121" s="43" t="s">
        <v>353</v>
      </c>
      <c r="E2121" s="378">
        <v>1000</v>
      </c>
      <c r="F2121" s="378">
        <v>1000</v>
      </c>
      <c r="G2121" s="378">
        <v>1000</v>
      </c>
      <c r="H2121" s="378">
        <v>2000</v>
      </c>
      <c r="I2121" s="229" t="e">
        <f>#REF!-G2121</f>
        <v>#REF!</v>
      </c>
      <c r="J2121" s="229">
        <f t="shared" si="602"/>
        <v>1000</v>
      </c>
      <c r="K2121" s="378">
        <v>2000</v>
      </c>
      <c r="L2121" s="229">
        <f t="shared" si="603"/>
        <v>0</v>
      </c>
      <c r="M2121" s="378">
        <v>2000</v>
      </c>
      <c r="N2121" s="229">
        <f t="shared" si="604"/>
        <v>0</v>
      </c>
      <c r="O2121" s="378">
        <v>2000</v>
      </c>
      <c r="P2121" s="229">
        <f t="shared" si="605"/>
        <v>0</v>
      </c>
      <c r="S2121" s="378">
        <v>2000</v>
      </c>
      <c r="T2121" s="378">
        <v>2000</v>
      </c>
      <c r="U2121" s="378">
        <v>2000</v>
      </c>
    </row>
    <row r="2122" spans="1:21" ht="12.75" customHeight="1" x14ac:dyDescent="0.2">
      <c r="A2122" s="5">
        <v>17211010</v>
      </c>
      <c r="B2122" s="555">
        <v>400</v>
      </c>
      <c r="C2122" s="71">
        <v>54415</v>
      </c>
      <c r="D2122" s="43" t="s">
        <v>828</v>
      </c>
      <c r="E2122" s="378"/>
      <c r="F2122" s="378">
        <v>3000</v>
      </c>
      <c r="G2122" s="378">
        <v>0</v>
      </c>
      <c r="H2122" s="378">
        <v>0</v>
      </c>
      <c r="I2122" s="229" t="e">
        <f>#REF!-G2122</f>
        <v>#REF!</v>
      </c>
      <c r="J2122" s="229">
        <f t="shared" si="602"/>
        <v>0</v>
      </c>
      <c r="K2122" s="378">
        <v>0</v>
      </c>
      <c r="L2122" s="229">
        <f t="shared" si="603"/>
        <v>0</v>
      </c>
      <c r="M2122" s="378">
        <v>0</v>
      </c>
      <c r="N2122" s="229">
        <f t="shared" si="604"/>
        <v>0</v>
      </c>
      <c r="O2122" s="378">
        <v>0</v>
      </c>
      <c r="P2122" s="229">
        <f t="shared" si="605"/>
        <v>0</v>
      </c>
      <c r="S2122" s="378">
        <v>0</v>
      </c>
      <c r="T2122" s="378">
        <v>0</v>
      </c>
      <c r="U2122" s="378">
        <v>0</v>
      </c>
    </row>
    <row r="2123" spans="1:21" ht="12.75" customHeight="1" x14ac:dyDescent="0.2">
      <c r="A2123" s="5">
        <v>17211010</v>
      </c>
      <c r="B2123" s="555">
        <v>500</v>
      </c>
      <c r="C2123" s="42">
        <v>55520</v>
      </c>
      <c r="D2123" s="43" t="s">
        <v>431</v>
      </c>
      <c r="E2123" s="378">
        <v>3000</v>
      </c>
      <c r="F2123" s="378">
        <v>3000</v>
      </c>
      <c r="G2123" s="378">
        <v>0</v>
      </c>
      <c r="H2123" s="378">
        <v>0</v>
      </c>
      <c r="I2123" s="229" t="e">
        <f>#REF!-G2123</f>
        <v>#REF!</v>
      </c>
      <c r="J2123" s="229">
        <f t="shared" si="602"/>
        <v>0</v>
      </c>
      <c r="K2123" s="378">
        <v>0</v>
      </c>
      <c r="L2123" s="229">
        <f t="shared" si="603"/>
        <v>0</v>
      </c>
      <c r="M2123" s="378">
        <v>0</v>
      </c>
      <c r="N2123" s="229">
        <f t="shared" si="604"/>
        <v>0</v>
      </c>
      <c r="O2123" s="378">
        <v>0</v>
      </c>
      <c r="P2123" s="229">
        <f t="shared" si="605"/>
        <v>0</v>
      </c>
      <c r="S2123" s="378">
        <v>0</v>
      </c>
      <c r="T2123" s="378">
        <v>0</v>
      </c>
      <c r="U2123" s="378">
        <v>0</v>
      </c>
    </row>
    <row r="2124" spans="1:21" ht="12.75" customHeight="1" x14ac:dyDescent="0.2">
      <c r="A2124" s="5">
        <v>17211010</v>
      </c>
      <c r="B2124" s="555">
        <v>500</v>
      </c>
      <c r="C2124" s="42">
        <v>55530</v>
      </c>
      <c r="D2124" s="43" t="s">
        <v>1001</v>
      </c>
      <c r="E2124" s="378">
        <v>1000</v>
      </c>
      <c r="F2124" s="378">
        <v>2500</v>
      </c>
      <c r="G2124" s="378">
        <v>2000</v>
      </c>
      <c r="H2124" s="378">
        <v>3000</v>
      </c>
      <c r="I2124" s="229" t="e">
        <f>#REF!-G2124</f>
        <v>#REF!</v>
      </c>
      <c r="J2124" s="229">
        <f t="shared" si="602"/>
        <v>1000</v>
      </c>
      <c r="K2124" s="378">
        <v>6000</v>
      </c>
      <c r="L2124" s="229">
        <f t="shared" si="603"/>
        <v>3000</v>
      </c>
      <c r="M2124" s="378">
        <v>6000</v>
      </c>
      <c r="N2124" s="229">
        <f t="shared" si="604"/>
        <v>3000</v>
      </c>
      <c r="O2124" s="378">
        <v>6000</v>
      </c>
      <c r="P2124" s="229">
        <f t="shared" si="605"/>
        <v>3000</v>
      </c>
      <c r="S2124" s="378">
        <v>3000</v>
      </c>
      <c r="T2124" s="378">
        <v>3000</v>
      </c>
      <c r="U2124" s="378">
        <v>3000</v>
      </c>
    </row>
    <row r="2125" spans="1:21" ht="12.75" customHeight="1" x14ac:dyDescent="0.2">
      <c r="A2125" s="5">
        <v>17211010</v>
      </c>
      <c r="B2125" s="555">
        <v>500</v>
      </c>
      <c r="C2125" s="42">
        <v>55560</v>
      </c>
      <c r="D2125" s="43" t="s">
        <v>829</v>
      </c>
      <c r="E2125" s="378"/>
      <c r="F2125" s="378">
        <v>1500</v>
      </c>
      <c r="G2125" s="378">
        <v>1000</v>
      </c>
      <c r="H2125" s="378">
        <v>1000</v>
      </c>
      <c r="I2125" s="229" t="e">
        <f>#REF!-G2125</f>
        <v>#REF!</v>
      </c>
      <c r="J2125" s="229">
        <f t="shared" si="602"/>
        <v>0</v>
      </c>
      <c r="K2125" s="378">
        <v>1000</v>
      </c>
      <c r="L2125" s="229">
        <f t="shared" si="603"/>
        <v>0</v>
      </c>
      <c r="M2125" s="378">
        <v>1000</v>
      </c>
      <c r="N2125" s="229">
        <f t="shared" si="604"/>
        <v>0</v>
      </c>
      <c r="O2125" s="378">
        <v>1000</v>
      </c>
      <c r="P2125" s="229">
        <f t="shared" si="605"/>
        <v>0</v>
      </c>
      <c r="S2125" s="378">
        <v>1000</v>
      </c>
      <c r="T2125" s="378">
        <v>1000</v>
      </c>
      <c r="U2125" s="378">
        <v>1000</v>
      </c>
    </row>
    <row r="2126" spans="1:21" ht="12.75" customHeight="1" x14ac:dyDescent="0.2">
      <c r="A2126" s="5">
        <v>17211010</v>
      </c>
      <c r="B2126" s="555">
        <v>500</v>
      </c>
      <c r="C2126" s="42">
        <v>55579</v>
      </c>
      <c r="D2126" s="43" t="s">
        <v>505</v>
      </c>
      <c r="E2126" s="378">
        <v>1000</v>
      </c>
      <c r="F2126" s="378">
        <v>1000</v>
      </c>
      <c r="G2126" s="378">
        <v>0</v>
      </c>
      <c r="H2126" s="378">
        <v>0</v>
      </c>
      <c r="I2126" s="229" t="e">
        <f>#REF!-G2126</f>
        <v>#REF!</v>
      </c>
      <c r="J2126" s="229">
        <f t="shared" si="602"/>
        <v>0</v>
      </c>
      <c r="K2126" s="378">
        <v>0</v>
      </c>
      <c r="L2126" s="229">
        <f t="shared" si="603"/>
        <v>0</v>
      </c>
      <c r="M2126" s="378">
        <v>0</v>
      </c>
      <c r="N2126" s="229">
        <f t="shared" si="604"/>
        <v>0</v>
      </c>
      <c r="O2126" s="378">
        <v>0</v>
      </c>
      <c r="P2126" s="229">
        <f t="shared" si="605"/>
        <v>0</v>
      </c>
      <c r="S2126" s="378">
        <v>0</v>
      </c>
      <c r="T2126" s="378">
        <v>0</v>
      </c>
      <c r="U2126" s="378">
        <v>0</v>
      </c>
    </row>
    <row r="2127" spans="1:21" ht="12.75" customHeight="1" x14ac:dyDescent="0.2">
      <c r="A2127" s="5">
        <v>17211010</v>
      </c>
      <c r="B2127" s="555">
        <v>500</v>
      </c>
      <c r="C2127" s="42">
        <v>55586</v>
      </c>
      <c r="D2127" s="43" t="s">
        <v>830</v>
      </c>
      <c r="E2127" s="378"/>
      <c r="F2127" s="378">
        <v>3000</v>
      </c>
      <c r="G2127" s="378">
        <v>2500</v>
      </c>
      <c r="H2127" s="378">
        <v>2500</v>
      </c>
      <c r="I2127" s="229" t="e">
        <f>#REF!-G2127</f>
        <v>#REF!</v>
      </c>
      <c r="J2127" s="229">
        <f t="shared" si="602"/>
        <v>0</v>
      </c>
      <c r="K2127" s="378">
        <v>2000</v>
      </c>
      <c r="L2127" s="229">
        <f t="shared" si="603"/>
        <v>-500</v>
      </c>
      <c r="M2127" s="378">
        <v>2000</v>
      </c>
      <c r="N2127" s="229">
        <f t="shared" si="604"/>
        <v>-500</v>
      </c>
      <c r="O2127" s="378">
        <v>2000</v>
      </c>
      <c r="P2127" s="229">
        <f t="shared" si="605"/>
        <v>-500</v>
      </c>
      <c r="S2127" s="378">
        <v>2500</v>
      </c>
      <c r="T2127" s="378">
        <v>2500</v>
      </c>
      <c r="U2127" s="378">
        <v>2500</v>
      </c>
    </row>
    <row r="2128" spans="1:21" ht="12.75" customHeight="1" x14ac:dyDescent="0.2">
      <c r="A2128" s="5">
        <v>17211010</v>
      </c>
      <c r="B2128" s="555">
        <v>600</v>
      </c>
      <c r="C2128" s="42">
        <v>56615</v>
      </c>
      <c r="D2128" s="43" t="s">
        <v>26</v>
      </c>
      <c r="E2128" s="378">
        <v>1500</v>
      </c>
      <c r="F2128" s="378">
        <v>1500</v>
      </c>
      <c r="G2128" s="378">
        <v>0</v>
      </c>
      <c r="H2128" s="378">
        <v>0</v>
      </c>
      <c r="I2128" s="229" t="e">
        <f>#REF!-G2128</f>
        <v>#REF!</v>
      </c>
      <c r="J2128" s="229">
        <f t="shared" si="602"/>
        <v>0</v>
      </c>
      <c r="K2128" s="378">
        <v>0</v>
      </c>
      <c r="L2128" s="229">
        <f t="shared" si="603"/>
        <v>0</v>
      </c>
      <c r="M2128" s="378">
        <v>0</v>
      </c>
      <c r="N2128" s="229">
        <f t="shared" si="604"/>
        <v>0</v>
      </c>
      <c r="O2128" s="378">
        <v>0</v>
      </c>
      <c r="P2128" s="229">
        <f t="shared" si="605"/>
        <v>0</v>
      </c>
      <c r="S2128" s="378">
        <v>0</v>
      </c>
      <c r="T2128" s="378">
        <v>0</v>
      </c>
      <c r="U2128" s="378">
        <v>0</v>
      </c>
    </row>
    <row r="2129" spans="1:21" ht="12.75" customHeight="1" x14ac:dyDescent="0.2">
      <c r="A2129" s="5">
        <v>17211010</v>
      </c>
      <c r="B2129" s="555">
        <v>600</v>
      </c>
      <c r="C2129" s="42">
        <v>56655</v>
      </c>
      <c r="D2129" s="43" t="s">
        <v>264</v>
      </c>
      <c r="E2129" s="378">
        <v>1000</v>
      </c>
      <c r="F2129" s="378">
        <v>1000</v>
      </c>
      <c r="G2129" s="378">
        <v>1000</v>
      </c>
      <c r="H2129" s="378">
        <v>2000</v>
      </c>
      <c r="I2129" s="229" t="e">
        <f>#REF!-G2129</f>
        <v>#REF!</v>
      </c>
      <c r="J2129" s="229">
        <f t="shared" si="602"/>
        <v>1000</v>
      </c>
      <c r="K2129" s="378">
        <v>2000</v>
      </c>
      <c r="L2129" s="229">
        <f t="shared" si="603"/>
        <v>0</v>
      </c>
      <c r="M2129" s="378">
        <v>2000</v>
      </c>
      <c r="N2129" s="229">
        <f t="shared" si="604"/>
        <v>0</v>
      </c>
      <c r="O2129" s="378">
        <v>2000</v>
      </c>
      <c r="P2129" s="229">
        <f t="shared" si="605"/>
        <v>0</v>
      </c>
      <c r="S2129" s="378">
        <v>2000</v>
      </c>
      <c r="T2129" s="378">
        <v>2000</v>
      </c>
      <c r="U2129" s="378">
        <v>2000</v>
      </c>
    </row>
    <row r="2130" spans="1:21" ht="12.75" customHeight="1" x14ac:dyDescent="0.2">
      <c r="A2130" s="5">
        <v>17211010</v>
      </c>
      <c r="B2130" s="555">
        <v>600</v>
      </c>
      <c r="C2130" s="42">
        <v>56656</v>
      </c>
      <c r="D2130" s="43" t="s">
        <v>546</v>
      </c>
      <c r="E2130" s="378">
        <v>0</v>
      </c>
      <c r="F2130" s="378">
        <v>0</v>
      </c>
      <c r="G2130" s="378">
        <v>0</v>
      </c>
      <c r="H2130" s="378">
        <v>0</v>
      </c>
      <c r="I2130" s="229" t="e">
        <f>#REF!-G2130</f>
        <v>#REF!</v>
      </c>
      <c r="J2130" s="229">
        <f t="shared" si="602"/>
        <v>0</v>
      </c>
      <c r="K2130" s="378">
        <v>0</v>
      </c>
      <c r="L2130" s="229">
        <f t="shared" si="603"/>
        <v>0</v>
      </c>
      <c r="M2130" s="378">
        <v>0</v>
      </c>
      <c r="N2130" s="229">
        <f t="shared" si="604"/>
        <v>0</v>
      </c>
      <c r="O2130" s="378">
        <v>0</v>
      </c>
      <c r="P2130" s="229">
        <f t="shared" si="605"/>
        <v>0</v>
      </c>
      <c r="S2130" s="378">
        <v>0</v>
      </c>
      <c r="T2130" s="378">
        <v>0</v>
      </c>
      <c r="U2130" s="378">
        <v>0</v>
      </c>
    </row>
    <row r="2131" spans="1:21" ht="12.75" customHeight="1" x14ac:dyDescent="0.2">
      <c r="A2131" s="5">
        <v>17211010</v>
      </c>
      <c r="B2131" s="555">
        <v>600</v>
      </c>
      <c r="C2131" s="42">
        <v>56662</v>
      </c>
      <c r="D2131" s="43" t="s">
        <v>541</v>
      </c>
      <c r="E2131" s="378">
        <v>0</v>
      </c>
      <c r="F2131" s="378">
        <v>0</v>
      </c>
      <c r="G2131" s="378">
        <v>0</v>
      </c>
      <c r="H2131" s="378">
        <v>0</v>
      </c>
      <c r="I2131" s="229" t="e">
        <f>#REF!-G2131</f>
        <v>#REF!</v>
      </c>
      <c r="J2131" s="229">
        <f t="shared" si="602"/>
        <v>0</v>
      </c>
      <c r="K2131" s="378">
        <v>0</v>
      </c>
      <c r="L2131" s="229">
        <f t="shared" si="603"/>
        <v>0</v>
      </c>
      <c r="M2131" s="378">
        <v>0</v>
      </c>
      <c r="N2131" s="229">
        <f t="shared" si="604"/>
        <v>0</v>
      </c>
      <c r="O2131" s="378">
        <v>0</v>
      </c>
      <c r="P2131" s="229">
        <f t="shared" si="605"/>
        <v>0</v>
      </c>
      <c r="S2131" s="378">
        <v>0</v>
      </c>
      <c r="T2131" s="378">
        <v>0</v>
      </c>
      <c r="U2131" s="378">
        <v>0</v>
      </c>
    </row>
    <row r="2132" spans="1:21" ht="12.75" customHeight="1" x14ac:dyDescent="0.2">
      <c r="A2132" s="5">
        <v>17211010</v>
      </c>
      <c r="B2132" s="555">
        <v>600</v>
      </c>
      <c r="C2132" s="42">
        <v>56694</v>
      </c>
      <c r="D2132" s="43" t="s">
        <v>376</v>
      </c>
      <c r="E2132" s="378">
        <v>12000</v>
      </c>
      <c r="F2132" s="378">
        <v>12000</v>
      </c>
      <c r="G2132" s="378">
        <v>10000</v>
      </c>
      <c r="H2132" s="378">
        <v>5247</v>
      </c>
      <c r="I2132" s="229" t="e">
        <f>#REF!-G2132</f>
        <v>#REF!</v>
      </c>
      <c r="J2132" s="229">
        <f t="shared" si="602"/>
        <v>-4753</v>
      </c>
      <c r="K2132" s="378">
        <v>5250</v>
      </c>
      <c r="L2132" s="229">
        <f t="shared" si="603"/>
        <v>3</v>
      </c>
      <c r="M2132" s="378">
        <v>5250</v>
      </c>
      <c r="N2132" s="229">
        <f t="shared" si="604"/>
        <v>3</v>
      </c>
      <c r="O2132" s="378">
        <v>5250</v>
      </c>
      <c r="P2132" s="229">
        <f t="shared" si="605"/>
        <v>3</v>
      </c>
      <c r="S2132" s="378">
        <v>5247</v>
      </c>
      <c r="T2132" s="378">
        <v>5247</v>
      </c>
      <c r="U2132" s="378">
        <v>5247</v>
      </c>
    </row>
    <row r="2133" spans="1:21" ht="12.75" customHeight="1" x14ac:dyDescent="0.2">
      <c r="A2133" s="5">
        <v>17211010</v>
      </c>
      <c r="B2133" s="555">
        <v>600</v>
      </c>
      <c r="C2133" s="42">
        <v>56695</v>
      </c>
      <c r="D2133" s="45" t="s">
        <v>787</v>
      </c>
      <c r="E2133" s="496">
        <v>25000</v>
      </c>
      <c r="F2133" s="496">
        <v>25000</v>
      </c>
      <c r="G2133" s="496">
        <v>18000</v>
      </c>
      <c r="H2133" s="496">
        <v>15000</v>
      </c>
      <c r="I2133" s="497" t="e">
        <f>#REF!-G2133</f>
        <v>#REF!</v>
      </c>
      <c r="J2133" s="497">
        <f t="shared" si="602"/>
        <v>-3000</v>
      </c>
      <c r="K2133" s="496">
        <v>15000</v>
      </c>
      <c r="L2133" s="497">
        <f t="shared" si="603"/>
        <v>0</v>
      </c>
      <c r="M2133" s="496">
        <v>15000</v>
      </c>
      <c r="N2133" s="497">
        <f t="shared" si="604"/>
        <v>0</v>
      </c>
      <c r="O2133" s="496">
        <v>15000</v>
      </c>
      <c r="P2133" s="497">
        <f t="shared" si="605"/>
        <v>0</v>
      </c>
      <c r="Q2133" s="497"/>
      <c r="R2133" s="497"/>
      <c r="S2133" s="496">
        <v>15000</v>
      </c>
      <c r="T2133" s="496">
        <v>15000</v>
      </c>
      <c r="U2133" s="496">
        <v>15000</v>
      </c>
    </row>
    <row r="2134" spans="1:21" ht="12.75" customHeight="1" x14ac:dyDescent="0.2">
      <c r="C2134" s="42"/>
      <c r="D2134" s="43"/>
      <c r="E2134" s="378">
        <f t="shared" ref="E2134" si="606">SUM(E2118:E2133)</f>
        <v>1070025</v>
      </c>
      <c r="F2134" s="378">
        <f>SUM(F2118:F2133)</f>
        <v>1061951</v>
      </c>
      <c r="G2134" s="378">
        <f>SUM(G2118:G2133)</f>
        <v>1041482</v>
      </c>
      <c r="H2134" s="378">
        <f>SUM(H2118:H2133)</f>
        <v>1125333</v>
      </c>
      <c r="I2134" s="229" t="e">
        <f>#REF!-G2134</f>
        <v>#REF!</v>
      </c>
      <c r="J2134" s="229">
        <f t="shared" si="602"/>
        <v>83851</v>
      </c>
      <c r="K2134" s="378" t="e">
        <f>SUM(K2118:K2133)</f>
        <v>#REF!</v>
      </c>
      <c r="L2134" s="229" t="e">
        <f t="shared" si="603"/>
        <v>#REF!</v>
      </c>
      <c r="M2134" s="378" t="e">
        <f>SUM(M2118:M2133)</f>
        <v>#REF!</v>
      </c>
      <c r="N2134" s="229" t="e">
        <f t="shared" si="604"/>
        <v>#REF!</v>
      </c>
      <c r="O2134" s="378">
        <f>SUM(O2118:O2133)</f>
        <v>1133959</v>
      </c>
      <c r="P2134" s="229">
        <f t="shared" si="605"/>
        <v>8626</v>
      </c>
      <c r="S2134" s="378" t="e">
        <f>SUM(S2118:S2133)</f>
        <v>#REF!</v>
      </c>
      <c r="T2134" s="378" t="e">
        <f>SUM(T2118:T2133)</f>
        <v>#REF!</v>
      </c>
      <c r="U2134" s="378" t="e">
        <f>SUM(U2118:U2133)</f>
        <v>#REF!</v>
      </c>
    </row>
    <row r="2135" spans="1:21" ht="12.75" customHeight="1" x14ac:dyDescent="0.2">
      <c r="E2135" s="378"/>
      <c r="F2135" s="378"/>
      <c r="G2135" s="378"/>
      <c r="H2135" s="378"/>
      <c r="K2135" s="378"/>
      <c r="M2135" s="378"/>
      <c r="O2135" s="378"/>
      <c r="S2135" s="378"/>
      <c r="T2135" s="378"/>
      <c r="U2135" s="378"/>
    </row>
    <row r="2136" spans="1:21" ht="12.75" customHeight="1" x14ac:dyDescent="0.2">
      <c r="E2136" s="378"/>
      <c r="F2136" s="378"/>
      <c r="G2136" s="378"/>
      <c r="H2136" s="378"/>
      <c r="K2136" s="378"/>
      <c r="M2136" s="378"/>
      <c r="O2136" s="378"/>
      <c r="S2136" s="378"/>
      <c r="T2136" s="378"/>
      <c r="U2136" s="378"/>
    </row>
    <row r="2137" spans="1:21" ht="12.75" customHeight="1" x14ac:dyDescent="0.2">
      <c r="C2137" s="41" t="s">
        <v>315</v>
      </c>
      <c r="D2137" s="72"/>
      <c r="E2137" s="378"/>
      <c r="F2137" s="378"/>
      <c r="G2137" s="378"/>
      <c r="H2137" s="378"/>
      <c r="K2137" s="378"/>
      <c r="M2137" s="378"/>
      <c r="O2137" s="378"/>
      <c r="S2137" s="378"/>
      <c r="T2137" s="378"/>
      <c r="U2137" s="378"/>
    </row>
    <row r="2138" spans="1:21" ht="12.75" customHeight="1" x14ac:dyDescent="0.2">
      <c r="C2138" s="50" t="s">
        <v>316</v>
      </c>
      <c r="E2138" s="378"/>
      <c r="F2138" s="378"/>
      <c r="G2138" s="378"/>
      <c r="H2138" s="378"/>
      <c r="K2138" s="378"/>
      <c r="M2138" s="378"/>
      <c r="O2138" s="378"/>
      <c r="S2138" s="378"/>
      <c r="T2138" s="378"/>
      <c r="U2138" s="378"/>
    </row>
    <row r="2139" spans="1:21" ht="12.75" customHeight="1" x14ac:dyDescent="0.2">
      <c r="B2139" s="555">
        <v>100</v>
      </c>
      <c r="C2139" s="51" t="s">
        <v>317</v>
      </c>
      <c r="D2139" s="52" t="s">
        <v>339</v>
      </c>
      <c r="E2139" s="229">
        <f t="shared" ref="E2139:E2145" si="607">SUMIF($B$2118:$B$2133,$B2139,E$2118:E$2133)</f>
        <v>989525</v>
      </c>
      <c r="F2139" s="229">
        <f t="shared" ref="F2139:H2145" si="608">SUMIF($B$2118:$B$2133,$B2139,F$2118:F$2133)</f>
        <v>981451</v>
      </c>
      <c r="G2139" s="229">
        <f t="shared" si="608"/>
        <v>981982</v>
      </c>
      <c r="H2139" s="229">
        <f t="shared" si="608"/>
        <v>1072339</v>
      </c>
      <c r="I2139" s="229" t="e">
        <f>#REF!-G2139</f>
        <v>#REF!</v>
      </c>
      <c r="J2139" s="229">
        <f t="shared" ref="J2139:J2146" si="609">H2139-G2139</f>
        <v>90357</v>
      </c>
      <c r="K2139" s="229" t="e">
        <f t="shared" ref="K2139:U2145" si="610">SUMIF($B$2118:$B$2133,$B2139,K$2118:K$2133)</f>
        <v>#REF!</v>
      </c>
      <c r="L2139" s="229" t="e">
        <f t="shared" ref="L2139:L2146" si="611">K2139-H2139</f>
        <v>#REF!</v>
      </c>
      <c r="M2139" s="229" t="e">
        <f t="shared" si="610"/>
        <v>#REF!</v>
      </c>
      <c r="N2139" s="229" t="e">
        <f t="shared" ref="N2139:N2146" si="612">M2139-H2139</f>
        <v>#REF!</v>
      </c>
      <c r="O2139" s="229">
        <f t="shared" si="610"/>
        <v>1073709</v>
      </c>
      <c r="P2139" s="229">
        <f t="shared" ref="P2139:P2146" si="613">O2139-H2139</f>
        <v>1370</v>
      </c>
      <c r="S2139" s="229" t="e">
        <f t="shared" si="610"/>
        <v>#REF!</v>
      </c>
      <c r="T2139" s="229" t="e">
        <f t="shared" si="610"/>
        <v>#REF!</v>
      </c>
      <c r="U2139" s="229" t="e">
        <f t="shared" si="610"/>
        <v>#REF!</v>
      </c>
    </row>
    <row r="2140" spans="1:21" ht="12.75" customHeight="1" x14ac:dyDescent="0.2">
      <c r="B2140" s="555">
        <v>101</v>
      </c>
      <c r="C2140" s="51">
        <v>50130</v>
      </c>
      <c r="D2140" s="52" t="s">
        <v>37</v>
      </c>
      <c r="E2140" s="229">
        <f t="shared" si="607"/>
        <v>20000</v>
      </c>
      <c r="F2140" s="229">
        <f t="shared" si="608"/>
        <v>11000</v>
      </c>
      <c r="G2140" s="229">
        <f t="shared" si="608"/>
        <v>9000</v>
      </c>
      <c r="H2140" s="229">
        <f t="shared" si="608"/>
        <v>7247</v>
      </c>
      <c r="I2140" s="229" t="e">
        <f>#REF!-G2140</f>
        <v>#REF!</v>
      </c>
      <c r="J2140" s="229">
        <f t="shared" si="609"/>
        <v>-1753</v>
      </c>
      <c r="K2140" s="229">
        <f t="shared" si="610"/>
        <v>15000</v>
      </c>
      <c r="L2140" s="229">
        <f t="shared" si="611"/>
        <v>7753</v>
      </c>
      <c r="M2140" s="229">
        <f t="shared" si="610"/>
        <v>15000</v>
      </c>
      <c r="N2140" s="229">
        <f t="shared" si="612"/>
        <v>7753</v>
      </c>
      <c r="O2140" s="229">
        <f t="shared" si="610"/>
        <v>15000</v>
      </c>
      <c r="P2140" s="229">
        <f t="shared" si="613"/>
        <v>7753</v>
      </c>
      <c r="S2140" s="229">
        <f t="shared" si="610"/>
        <v>7247</v>
      </c>
      <c r="T2140" s="229">
        <f t="shared" si="610"/>
        <v>7247</v>
      </c>
      <c r="U2140" s="229">
        <f t="shared" si="610"/>
        <v>7247</v>
      </c>
    </row>
    <row r="2141" spans="1:21" ht="12.75" customHeight="1" x14ac:dyDescent="0.2">
      <c r="B2141" s="555">
        <v>800</v>
      </c>
      <c r="C2141" s="51" t="s">
        <v>351</v>
      </c>
      <c r="D2141" s="93" t="s">
        <v>325</v>
      </c>
      <c r="E2141" s="229">
        <f t="shared" si="607"/>
        <v>0</v>
      </c>
      <c r="F2141" s="229">
        <f t="shared" si="608"/>
        <v>0</v>
      </c>
      <c r="G2141" s="229">
        <f t="shared" si="608"/>
        <v>0</v>
      </c>
      <c r="H2141" s="229">
        <f t="shared" si="608"/>
        <v>0</v>
      </c>
      <c r="I2141" s="229" t="e">
        <f>#REF!-G2141</f>
        <v>#REF!</v>
      </c>
      <c r="J2141" s="229">
        <f t="shared" si="609"/>
        <v>0</v>
      </c>
      <c r="K2141" s="229">
        <f t="shared" si="610"/>
        <v>0</v>
      </c>
      <c r="L2141" s="229">
        <f t="shared" si="611"/>
        <v>0</v>
      </c>
      <c r="M2141" s="229">
        <f t="shared" si="610"/>
        <v>0</v>
      </c>
      <c r="N2141" s="229">
        <f t="shared" si="612"/>
        <v>0</v>
      </c>
      <c r="O2141" s="229">
        <f t="shared" si="610"/>
        <v>0</v>
      </c>
      <c r="P2141" s="229">
        <f t="shared" si="613"/>
        <v>0</v>
      </c>
      <c r="S2141" s="229">
        <f t="shared" si="610"/>
        <v>0</v>
      </c>
      <c r="T2141" s="229">
        <f t="shared" si="610"/>
        <v>0</v>
      </c>
      <c r="U2141" s="229">
        <f t="shared" si="610"/>
        <v>0</v>
      </c>
    </row>
    <row r="2142" spans="1:21" ht="12.75" customHeight="1" x14ac:dyDescent="0.2">
      <c r="B2142" s="555">
        <v>300</v>
      </c>
      <c r="C2142" s="51" t="s">
        <v>86</v>
      </c>
      <c r="D2142" s="52" t="s">
        <v>573</v>
      </c>
      <c r="E2142" s="229">
        <f t="shared" si="607"/>
        <v>16000</v>
      </c>
      <c r="F2142" s="229">
        <f t="shared" si="608"/>
        <v>16000</v>
      </c>
      <c r="G2142" s="229">
        <f t="shared" si="608"/>
        <v>16000</v>
      </c>
      <c r="H2142" s="229">
        <f t="shared" si="608"/>
        <v>17000</v>
      </c>
      <c r="I2142" s="229" t="e">
        <f>#REF!-G2142</f>
        <v>#REF!</v>
      </c>
      <c r="J2142" s="229">
        <f t="shared" si="609"/>
        <v>1000</v>
      </c>
      <c r="K2142" s="229">
        <f t="shared" si="610"/>
        <v>14000</v>
      </c>
      <c r="L2142" s="229">
        <f t="shared" si="611"/>
        <v>-3000</v>
      </c>
      <c r="M2142" s="229">
        <f t="shared" si="610"/>
        <v>14000</v>
      </c>
      <c r="N2142" s="229">
        <f t="shared" si="612"/>
        <v>-3000</v>
      </c>
      <c r="O2142" s="229">
        <f t="shared" si="610"/>
        <v>14000</v>
      </c>
      <c r="P2142" s="229">
        <f t="shared" si="613"/>
        <v>-3000</v>
      </c>
      <c r="S2142" s="229">
        <f t="shared" si="610"/>
        <v>17000</v>
      </c>
      <c r="T2142" s="229">
        <f t="shared" si="610"/>
        <v>17000</v>
      </c>
      <c r="U2142" s="229">
        <f t="shared" si="610"/>
        <v>17000</v>
      </c>
    </row>
    <row r="2143" spans="1:21" ht="12.75" customHeight="1" x14ac:dyDescent="0.2">
      <c r="B2143" s="555">
        <v>400</v>
      </c>
      <c r="C2143" s="51" t="s">
        <v>574</v>
      </c>
      <c r="D2143" s="52" t="s">
        <v>239</v>
      </c>
      <c r="E2143" s="229">
        <f t="shared" si="607"/>
        <v>0</v>
      </c>
      <c r="F2143" s="229">
        <f t="shared" si="608"/>
        <v>3000</v>
      </c>
      <c r="G2143" s="229">
        <f t="shared" si="608"/>
        <v>0</v>
      </c>
      <c r="H2143" s="229">
        <f t="shared" si="608"/>
        <v>0</v>
      </c>
      <c r="I2143" s="229" t="e">
        <f>#REF!-G2143</f>
        <v>#REF!</v>
      </c>
      <c r="J2143" s="229">
        <f t="shared" si="609"/>
        <v>0</v>
      </c>
      <c r="K2143" s="229">
        <f t="shared" si="610"/>
        <v>0</v>
      </c>
      <c r="L2143" s="229">
        <f t="shared" si="611"/>
        <v>0</v>
      </c>
      <c r="M2143" s="229">
        <f t="shared" si="610"/>
        <v>0</v>
      </c>
      <c r="N2143" s="229">
        <f t="shared" si="612"/>
        <v>0</v>
      </c>
      <c r="O2143" s="229">
        <f t="shared" si="610"/>
        <v>0</v>
      </c>
      <c r="P2143" s="229">
        <f t="shared" si="613"/>
        <v>0</v>
      </c>
      <c r="S2143" s="229">
        <f t="shared" si="610"/>
        <v>0</v>
      </c>
      <c r="T2143" s="229">
        <f t="shared" si="610"/>
        <v>0</v>
      </c>
      <c r="U2143" s="229">
        <f t="shared" si="610"/>
        <v>0</v>
      </c>
    </row>
    <row r="2144" spans="1:21" ht="12.75" customHeight="1" x14ac:dyDescent="0.2">
      <c r="B2144" s="555">
        <v>500</v>
      </c>
      <c r="C2144" s="51" t="s">
        <v>132</v>
      </c>
      <c r="D2144" s="52" t="s">
        <v>340</v>
      </c>
      <c r="E2144" s="229">
        <f t="shared" si="607"/>
        <v>5000</v>
      </c>
      <c r="F2144" s="229">
        <f t="shared" si="608"/>
        <v>11000</v>
      </c>
      <c r="G2144" s="229">
        <f t="shared" si="608"/>
        <v>5500</v>
      </c>
      <c r="H2144" s="229">
        <f t="shared" si="608"/>
        <v>6500</v>
      </c>
      <c r="I2144" s="229" t="e">
        <f>#REF!-G2144</f>
        <v>#REF!</v>
      </c>
      <c r="J2144" s="229">
        <f t="shared" si="609"/>
        <v>1000</v>
      </c>
      <c r="K2144" s="229">
        <f t="shared" si="610"/>
        <v>9000</v>
      </c>
      <c r="L2144" s="229">
        <f t="shared" si="611"/>
        <v>2500</v>
      </c>
      <c r="M2144" s="229">
        <f t="shared" si="610"/>
        <v>9000</v>
      </c>
      <c r="N2144" s="229">
        <f t="shared" si="612"/>
        <v>2500</v>
      </c>
      <c r="O2144" s="229">
        <f t="shared" si="610"/>
        <v>9000</v>
      </c>
      <c r="P2144" s="229">
        <f t="shared" si="613"/>
        <v>2500</v>
      </c>
      <c r="S2144" s="229">
        <f t="shared" si="610"/>
        <v>6500</v>
      </c>
      <c r="T2144" s="229">
        <f t="shared" si="610"/>
        <v>6500</v>
      </c>
      <c r="U2144" s="229">
        <f t="shared" si="610"/>
        <v>6500</v>
      </c>
    </row>
    <row r="2145" spans="2:21" ht="12.75" customHeight="1" x14ac:dyDescent="0.2">
      <c r="B2145" s="555">
        <v>600</v>
      </c>
      <c r="C2145" s="51" t="s">
        <v>341</v>
      </c>
      <c r="D2145" s="53" t="s">
        <v>342</v>
      </c>
      <c r="E2145" s="497">
        <f t="shared" si="607"/>
        <v>39500</v>
      </c>
      <c r="F2145" s="497">
        <f t="shared" si="608"/>
        <v>39500</v>
      </c>
      <c r="G2145" s="497">
        <f t="shared" si="608"/>
        <v>29000</v>
      </c>
      <c r="H2145" s="497">
        <f t="shared" si="608"/>
        <v>22247</v>
      </c>
      <c r="I2145" s="497" t="e">
        <f>#REF!-G2145</f>
        <v>#REF!</v>
      </c>
      <c r="J2145" s="497">
        <f t="shared" si="609"/>
        <v>-6753</v>
      </c>
      <c r="K2145" s="497">
        <f t="shared" si="610"/>
        <v>22250</v>
      </c>
      <c r="L2145" s="497">
        <f t="shared" si="611"/>
        <v>3</v>
      </c>
      <c r="M2145" s="497">
        <f t="shared" si="610"/>
        <v>22250</v>
      </c>
      <c r="N2145" s="497">
        <f t="shared" si="612"/>
        <v>3</v>
      </c>
      <c r="O2145" s="497">
        <f t="shared" si="610"/>
        <v>22250</v>
      </c>
      <c r="P2145" s="497">
        <f t="shared" si="613"/>
        <v>3</v>
      </c>
      <c r="Q2145" s="497"/>
      <c r="R2145" s="497"/>
      <c r="S2145" s="497">
        <f t="shared" si="610"/>
        <v>22247</v>
      </c>
      <c r="T2145" s="497">
        <f t="shared" si="610"/>
        <v>22247</v>
      </c>
      <c r="U2145" s="497">
        <f t="shared" si="610"/>
        <v>22247</v>
      </c>
    </row>
    <row r="2146" spans="2:21" ht="15.75" customHeight="1" x14ac:dyDescent="0.2">
      <c r="C2146" s="51"/>
      <c r="D2146" s="48" t="s">
        <v>70</v>
      </c>
      <c r="E2146" s="378">
        <v>1070025</v>
      </c>
      <c r="F2146" s="378">
        <f>SUM(F2139:F2145)</f>
        <v>1061951</v>
      </c>
      <c r="G2146" s="378">
        <f>SUM(G2139:G2145)</f>
        <v>1041482</v>
      </c>
      <c r="H2146" s="378">
        <f>SUM(H2139:H2145)</f>
        <v>1125333</v>
      </c>
      <c r="I2146" s="229" t="e">
        <f>#REF!-G2146</f>
        <v>#REF!</v>
      </c>
      <c r="J2146" s="229">
        <f t="shared" si="609"/>
        <v>83851</v>
      </c>
      <c r="K2146" s="378" t="e">
        <f>SUM(K2139:K2145)</f>
        <v>#REF!</v>
      </c>
      <c r="L2146" s="229" t="e">
        <f t="shared" si="611"/>
        <v>#REF!</v>
      </c>
      <c r="M2146" s="378" t="e">
        <f>SUM(M2139:M2145)</f>
        <v>#REF!</v>
      </c>
      <c r="N2146" s="229" t="e">
        <f t="shared" si="612"/>
        <v>#REF!</v>
      </c>
      <c r="O2146" s="378">
        <f>SUM(O2139:O2145)</f>
        <v>1133959</v>
      </c>
      <c r="P2146" s="229">
        <f t="shared" si="613"/>
        <v>8626</v>
      </c>
      <c r="S2146" s="378" t="e">
        <f>SUM(S2139:S2145)</f>
        <v>#REF!</v>
      </c>
      <c r="T2146" s="378" t="e">
        <f>SUM(T2139:T2145)</f>
        <v>#REF!</v>
      </c>
      <c r="U2146" s="378" t="e">
        <f>SUM(U2139:U2145)</f>
        <v>#REF!</v>
      </c>
    </row>
    <row r="2147" spans="2:21" ht="15.75" customHeight="1" x14ac:dyDescent="0.2">
      <c r="C2147" s="51"/>
      <c r="E2147" s="378"/>
      <c r="F2147" s="378"/>
      <c r="G2147" s="378"/>
      <c r="H2147" s="378"/>
      <c r="I2147" s="530" t="e">
        <f>I2146/G2146</f>
        <v>#REF!</v>
      </c>
      <c r="J2147" s="536">
        <f>J2146/G2146</f>
        <v>8.0511233031391807E-2</v>
      </c>
      <c r="K2147" s="378"/>
      <c r="L2147" s="530" t="e">
        <f>L2146/#REF!</f>
        <v>#REF!</v>
      </c>
      <c r="M2147" s="378"/>
      <c r="N2147" s="530" t="e">
        <f>N2146/I2146</f>
        <v>#REF!</v>
      </c>
      <c r="O2147" s="378"/>
      <c r="P2147" s="565">
        <f>P2146/H2146</f>
        <v>7.6652866307128642E-3</v>
      </c>
      <c r="Q2147" s="530"/>
      <c r="R2147" s="530"/>
      <c r="S2147" s="378"/>
      <c r="T2147" s="378"/>
      <c r="U2147" s="378"/>
    </row>
    <row r="2148" spans="2:21" ht="15.75" customHeight="1" x14ac:dyDescent="0.2">
      <c r="C2148" s="51"/>
      <c r="E2148" s="378"/>
      <c r="F2148" s="378"/>
      <c r="G2148" s="378"/>
      <c r="H2148" s="378"/>
      <c r="K2148" s="378"/>
      <c r="M2148" s="378"/>
      <c r="O2148" s="378"/>
      <c r="S2148" s="378"/>
      <c r="T2148" s="378"/>
      <c r="U2148" s="378"/>
    </row>
    <row r="2149" spans="2:21" ht="15.75" customHeight="1" x14ac:dyDescent="0.2">
      <c r="C2149" s="51"/>
      <c r="D2149" s="391" t="s">
        <v>123</v>
      </c>
      <c r="E2149" s="507" t="s">
        <v>784</v>
      </c>
      <c r="F2149" s="507" t="s">
        <v>783</v>
      </c>
      <c r="G2149" s="507" t="s">
        <v>1035</v>
      </c>
      <c r="H2149" s="507" t="s">
        <v>1130</v>
      </c>
      <c r="I2149" s="389"/>
      <c r="J2149" s="389"/>
      <c r="K2149" s="544" t="s">
        <v>1220</v>
      </c>
      <c r="L2149" s="389"/>
      <c r="M2149" s="544" t="s">
        <v>1220</v>
      </c>
      <c r="N2149" s="389"/>
      <c r="O2149" s="544" t="s">
        <v>1220</v>
      </c>
      <c r="P2149" s="389"/>
      <c r="Q2149" s="389"/>
      <c r="R2149" s="389"/>
      <c r="S2149" s="506" t="s">
        <v>1130</v>
      </c>
      <c r="T2149" s="506" t="s">
        <v>1130</v>
      </c>
      <c r="U2149" s="506" t="s">
        <v>1130</v>
      </c>
    </row>
    <row r="2150" spans="2:21" ht="27" customHeight="1" x14ac:dyDescent="0.25">
      <c r="C2150" s="51"/>
      <c r="D2150" s="561" t="s">
        <v>577</v>
      </c>
      <c r="E2150" s="507" t="s">
        <v>412</v>
      </c>
      <c r="F2150" s="507" t="s">
        <v>412</v>
      </c>
      <c r="G2150" s="507" t="s">
        <v>412</v>
      </c>
      <c r="H2150" s="507" t="s">
        <v>412</v>
      </c>
      <c r="I2150" s="389"/>
      <c r="J2150" s="389"/>
      <c r="K2150" s="541" t="s">
        <v>472</v>
      </c>
      <c r="L2150" s="389"/>
      <c r="M2150" s="541" t="s">
        <v>472</v>
      </c>
      <c r="N2150" s="389"/>
      <c r="O2150" s="541" t="s">
        <v>1456</v>
      </c>
      <c r="P2150" s="389"/>
      <c r="Q2150" s="389"/>
      <c r="R2150" s="389"/>
      <c r="S2150" s="508" t="s">
        <v>412</v>
      </c>
      <c r="T2150" s="508" t="s">
        <v>412</v>
      </c>
      <c r="U2150" s="508" t="s">
        <v>412</v>
      </c>
    </row>
    <row r="2151" spans="2:21" ht="15.75" customHeight="1" x14ac:dyDescent="0.2">
      <c r="C2151" s="51"/>
      <c r="D2151" s="563" t="s">
        <v>324</v>
      </c>
      <c r="E2151" s="388">
        <v>16</v>
      </c>
      <c r="F2151" s="389">
        <v>16</v>
      </c>
      <c r="G2151" s="389">
        <v>16</v>
      </c>
      <c r="H2151" s="389">
        <f>'102'!R2624</f>
        <v>16</v>
      </c>
      <c r="I2151" s="389"/>
      <c r="J2151" s="389"/>
      <c r="K2151" s="389" t="e">
        <f>'102'!#REF!</f>
        <v>#REF!</v>
      </c>
      <c r="L2151" s="389"/>
      <c r="M2151" s="389" t="e">
        <f>'102'!#REF!</f>
        <v>#REF!</v>
      </c>
      <c r="N2151" s="389"/>
      <c r="O2151" s="389">
        <f>'102'!Z2624</f>
        <v>16</v>
      </c>
      <c r="P2151" s="389"/>
      <c r="Q2151" s="389"/>
      <c r="R2151" s="389"/>
      <c r="S2151" s="393" t="e">
        <f>'102'!#REF!</f>
        <v>#REF!</v>
      </c>
      <c r="T2151" s="393" t="e">
        <f>'102'!#REF!</f>
        <v>#REF!</v>
      </c>
      <c r="U2151" s="393" t="e">
        <f>'102'!#REF!</f>
        <v>#REF!</v>
      </c>
    </row>
    <row r="2152" spans="2:21" ht="15.75" customHeight="1" x14ac:dyDescent="0.2">
      <c r="C2152" s="51"/>
      <c r="D2152" s="563" t="s">
        <v>397</v>
      </c>
      <c r="E2152" s="388">
        <v>400000</v>
      </c>
      <c r="F2152" s="389">
        <v>450000</v>
      </c>
      <c r="G2152" s="389">
        <v>450000</v>
      </c>
      <c r="H2152" s="389">
        <v>700000</v>
      </c>
      <c r="I2152" s="389"/>
      <c r="J2152" s="389"/>
      <c r="K2152" s="389">
        <v>700000</v>
      </c>
      <c r="L2152" s="389"/>
      <c r="M2152" s="389">
        <v>700000</v>
      </c>
      <c r="N2152" s="389"/>
      <c r="O2152" s="389">
        <v>0</v>
      </c>
      <c r="P2152" s="389"/>
      <c r="Q2152" s="389"/>
      <c r="R2152" s="389"/>
      <c r="S2152" s="393">
        <v>700000</v>
      </c>
      <c r="T2152" s="393">
        <v>700000</v>
      </c>
      <c r="U2152" s="393">
        <v>700000</v>
      </c>
    </row>
    <row r="2153" spans="2:21" ht="15.75" customHeight="1" x14ac:dyDescent="0.2">
      <c r="C2153" s="51"/>
      <c r="D2153" s="563" t="s">
        <v>478</v>
      </c>
      <c r="E2153" s="388">
        <v>0</v>
      </c>
      <c r="F2153" s="388">
        <v>75302</v>
      </c>
      <c r="G2153" s="388">
        <v>90000</v>
      </c>
      <c r="H2153" s="388">
        <v>280391</v>
      </c>
      <c r="I2153" s="389"/>
      <c r="J2153" s="389"/>
      <c r="K2153" s="388">
        <v>280391</v>
      </c>
      <c r="L2153" s="389"/>
      <c r="M2153" s="388">
        <v>280391</v>
      </c>
      <c r="N2153" s="389"/>
      <c r="O2153" s="388">
        <v>239587</v>
      </c>
      <c r="P2153" s="389"/>
      <c r="Q2153" s="389"/>
      <c r="R2153" s="389"/>
      <c r="S2153" s="392">
        <v>280391</v>
      </c>
      <c r="T2153" s="392">
        <v>280391</v>
      </c>
      <c r="U2153" s="392">
        <v>280391</v>
      </c>
    </row>
    <row r="2154" spans="2:21" ht="15.75" customHeight="1" x14ac:dyDescent="0.2">
      <c r="C2154" s="51"/>
      <c r="D2154" s="391"/>
      <c r="E2154" s="388"/>
      <c r="F2154" s="388"/>
      <c r="G2154" s="388"/>
      <c r="H2154" s="388"/>
      <c r="I2154" s="389"/>
      <c r="J2154" s="389"/>
      <c r="K2154" s="388"/>
      <c r="L2154" s="389"/>
      <c r="M2154" s="388"/>
      <c r="N2154" s="389"/>
      <c r="O2154" s="388"/>
      <c r="P2154" s="389"/>
      <c r="Q2154" s="389"/>
      <c r="R2154" s="389"/>
      <c r="S2154" s="392"/>
      <c r="T2154" s="392"/>
      <c r="U2154" s="392"/>
    </row>
    <row r="2155" spans="2:21" ht="23.25" customHeight="1" x14ac:dyDescent="0.25">
      <c r="C2155" s="51"/>
      <c r="D2155" s="562" t="s">
        <v>625</v>
      </c>
      <c r="E2155" s="388"/>
      <c r="F2155" s="388"/>
      <c r="G2155" s="388"/>
      <c r="H2155" s="388"/>
      <c r="I2155" s="389"/>
      <c r="J2155" s="389"/>
      <c r="K2155" s="388"/>
      <c r="L2155" s="389"/>
      <c r="M2155" s="388"/>
      <c r="N2155" s="389"/>
      <c r="O2155" s="388"/>
      <c r="P2155" s="389"/>
      <c r="Q2155" s="389"/>
      <c r="R2155" s="389"/>
      <c r="S2155" s="392"/>
      <c r="T2155" s="392"/>
      <c r="U2155" s="392"/>
    </row>
    <row r="2156" spans="2:21" ht="27.75" customHeight="1" x14ac:dyDescent="0.2">
      <c r="C2156" s="51"/>
      <c r="D2156" s="638" t="s">
        <v>1538</v>
      </c>
      <c r="E2156" s="638"/>
      <c r="F2156" s="638"/>
      <c r="G2156" s="638"/>
      <c r="H2156" s="638"/>
      <c r="I2156" s="638"/>
      <c r="J2156" s="638"/>
      <c r="K2156" s="638"/>
      <c r="L2156" s="638"/>
      <c r="M2156" s="638"/>
      <c r="N2156" s="638"/>
      <c r="O2156" s="638"/>
      <c r="P2156" s="388"/>
      <c r="Q2156" s="388"/>
      <c r="R2156" s="388"/>
      <c r="S2156" s="521"/>
      <c r="T2156" s="521"/>
      <c r="U2156" s="521"/>
    </row>
    <row r="2157" spans="2:21" ht="15.75" customHeight="1" x14ac:dyDescent="0.2">
      <c r="C2157" s="51"/>
      <c r="D2157" s="70"/>
      <c r="E2157" s="228"/>
      <c r="F2157" s="228"/>
      <c r="G2157" s="228"/>
      <c r="H2157" s="228"/>
      <c r="K2157" s="228"/>
      <c r="M2157" s="228"/>
      <c r="O2157" s="228"/>
      <c r="S2157" s="228"/>
      <c r="T2157" s="228"/>
      <c r="U2157" s="228"/>
    </row>
    <row r="2158" spans="2:21" ht="15.75" customHeight="1" x14ac:dyDescent="0.2">
      <c r="C2158" s="51"/>
      <c r="D2158" s="70"/>
      <c r="E2158" s="228"/>
      <c r="F2158" s="228"/>
      <c r="G2158" s="228"/>
      <c r="H2158" s="228"/>
      <c r="K2158" s="228"/>
      <c r="M2158" s="228"/>
      <c r="O2158" s="228"/>
      <c r="S2158" s="228"/>
      <c r="T2158" s="228"/>
      <c r="U2158" s="228"/>
    </row>
    <row r="2159" spans="2:21" ht="15.75" customHeight="1" x14ac:dyDescent="0.2">
      <c r="C2159" s="51"/>
      <c r="E2159" s="378"/>
      <c r="F2159" s="378"/>
      <c r="G2159" s="378"/>
      <c r="H2159" s="378"/>
      <c r="K2159" s="378"/>
      <c r="M2159" s="378"/>
      <c r="O2159" s="378"/>
      <c r="S2159" s="378"/>
      <c r="T2159" s="378"/>
      <c r="U2159" s="378"/>
    </row>
    <row r="2160" spans="2:21" ht="15.75" customHeight="1" x14ac:dyDescent="0.25">
      <c r="C2160" s="94" t="s">
        <v>67</v>
      </c>
      <c r="E2160" s="378"/>
      <c r="F2160" s="378"/>
      <c r="G2160" s="378"/>
      <c r="H2160" s="378"/>
      <c r="K2160" s="378"/>
      <c r="M2160" s="378"/>
      <c r="O2160" s="378"/>
      <c r="S2160" s="378"/>
      <c r="T2160" s="378"/>
      <c r="U2160" s="378"/>
    </row>
    <row r="2161" spans="1:21" ht="12.75" customHeight="1" x14ac:dyDescent="0.2">
      <c r="C2161" s="41" t="s">
        <v>447</v>
      </c>
      <c r="D2161" s="72"/>
      <c r="E2161" s="378"/>
      <c r="F2161" s="378"/>
      <c r="G2161" s="378"/>
      <c r="H2161" s="378"/>
      <c r="K2161" s="378"/>
      <c r="M2161" s="378"/>
      <c r="O2161" s="378"/>
      <c r="S2161" s="378"/>
      <c r="T2161" s="378"/>
      <c r="U2161" s="378"/>
    </row>
    <row r="2162" spans="1:21" ht="12.75" customHeight="1" x14ac:dyDescent="0.2">
      <c r="A2162" s="5">
        <v>17241010</v>
      </c>
      <c r="B2162" s="555">
        <v>100</v>
      </c>
      <c r="C2162" s="42">
        <v>50110</v>
      </c>
      <c r="D2162" s="43" t="s">
        <v>36</v>
      </c>
      <c r="E2162" s="229">
        <f>'102'!H2640</f>
        <v>889214</v>
      </c>
      <c r="F2162" s="229">
        <f>'102'!K2640</f>
        <v>898247</v>
      </c>
      <c r="G2162" s="229">
        <f>'102'!N2640</f>
        <v>898247</v>
      </c>
      <c r="H2162" s="229">
        <f>'102'!R2640</f>
        <v>995281</v>
      </c>
      <c r="I2162" s="229" t="e">
        <f>#REF!-G2162</f>
        <v>#REF!</v>
      </c>
      <c r="J2162" s="229">
        <f>H2162-G2162</f>
        <v>97034</v>
      </c>
      <c r="K2162" s="229" t="e">
        <f>'102'!#REF!</f>
        <v>#REF!</v>
      </c>
      <c r="L2162" s="229" t="e">
        <f>K2162-H2162</f>
        <v>#REF!</v>
      </c>
      <c r="M2162" s="229" t="e">
        <f>'102'!#REF!</f>
        <v>#REF!</v>
      </c>
      <c r="N2162" s="229" t="e">
        <f>M2162-H2162</f>
        <v>#REF!</v>
      </c>
      <c r="O2162" s="229">
        <f>'102'!Z2640</f>
        <v>995281</v>
      </c>
      <c r="P2162" s="229">
        <f>O2162-H2162</f>
        <v>0</v>
      </c>
      <c r="S2162" s="229" t="e">
        <f>'102'!#REF!</f>
        <v>#REF!</v>
      </c>
      <c r="T2162" s="229" t="e">
        <f>'102'!#REF!</f>
        <v>#REF!</v>
      </c>
      <c r="U2162" s="229" t="e">
        <f>'102'!#REF!</f>
        <v>#REF!</v>
      </c>
    </row>
    <row r="2163" spans="1:21" ht="12.75" customHeight="1" x14ac:dyDescent="0.2">
      <c r="B2163" s="555">
        <v>200</v>
      </c>
      <c r="C2163" s="42">
        <v>52260</v>
      </c>
      <c r="D2163" s="43" t="s">
        <v>76</v>
      </c>
      <c r="E2163" s="378">
        <v>0</v>
      </c>
      <c r="F2163" s="378">
        <v>0</v>
      </c>
      <c r="G2163" s="378">
        <v>0</v>
      </c>
      <c r="H2163" s="378">
        <v>0</v>
      </c>
      <c r="I2163" s="229" t="e">
        <f>#REF!-G2163</f>
        <v>#REF!</v>
      </c>
      <c r="J2163" s="229" t="e">
        <f>#REF!-G2163</f>
        <v>#REF!</v>
      </c>
      <c r="K2163" s="378">
        <v>0</v>
      </c>
      <c r="L2163" s="229" t="e">
        <f>#REF!-H2163</f>
        <v>#REF!</v>
      </c>
      <c r="M2163" s="378">
        <v>0</v>
      </c>
      <c r="N2163" s="229" t="e">
        <f>#REF!-H2163</f>
        <v>#REF!</v>
      </c>
      <c r="O2163" s="378">
        <v>0</v>
      </c>
      <c r="P2163" s="229" t="e">
        <f>#REF!-H2163</f>
        <v>#REF!</v>
      </c>
      <c r="S2163" s="378">
        <v>0</v>
      </c>
      <c r="T2163" s="378">
        <v>0</v>
      </c>
      <c r="U2163" s="378">
        <v>0</v>
      </c>
    </row>
    <row r="2164" spans="1:21" ht="12.75" customHeight="1" x14ac:dyDescent="0.2">
      <c r="A2164" s="5">
        <v>17241010</v>
      </c>
      <c r="B2164" s="555">
        <v>600</v>
      </c>
      <c r="C2164" s="42">
        <v>56694</v>
      </c>
      <c r="D2164" s="43" t="s">
        <v>401</v>
      </c>
      <c r="E2164" s="378">
        <v>955000</v>
      </c>
      <c r="F2164" s="378">
        <f>955000-275000</f>
        <v>680000</v>
      </c>
      <c r="G2164" s="378">
        <v>600000</v>
      </c>
      <c r="H2164" s="378">
        <v>527740</v>
      </c>
      <c r="I2164" s="229" t="e">
        <f>#REF!-G2164</f>
        <v>#REF!</v>
      </c>
      <c r="J2164" s="229">
        <f>H2164-G2164</f>
        <v>-72260</v>
      </c>
      <c r="K2164" s="378">
        <v>527740</v>
      </c>
      <c r="L2164" s="229">
        <f>K2164-H2164</f>
        <v>0</v>
      </c>
      <c r="M2164" s="378">
        <v>527740</v>
      </c>
      <c r="N2164" s="229">
        <f>M2164-H2164</f>
        <v>0</v>
      </c>
      <c r="O2164" s="378">
        <v>527740</v>
      </c>
      <c r="P2164" s="229">
        <f>O2164-H2164</f>
        <v>0</v>
      </c>
      <c r="S2164" s="378">
        <v>527740</v>
      </c>
      <c r="T2164" s="378">
        <v>527740</v>
      </c>
      <c r="U2164" s="378">
        <v>527740</v>
      </c>
    </row>
    <row r="2165" spans="1:21" ht="12.75" customHeight="1" x14ac:dyDescent="0.2">
      <c r="A2165" s="5">
        <v>17241010</v>
      </c>
      <c r="B2165" s="555">
        <v>600</v>
      </c>
      <c r="C2165" s="42">
        <v>56696</v>
      </c>
      <c r="D2165" s="45" t="s">
        <v>461</v>
      </c>
      <c r="E2165" s="496">
        <v>0</v>
      </c>
      <c r="F2165" s="496">
        <v>0</v>
      </c>
      <c r="G2165" s="496">
        <v>0</v>
      </c>
      <c r="H2165" s="496">
        <v>0</v>
      </c>
      <c r="I2165" s="229" t="e">
        <f>#REF!-G2165</f>
        <v>#REF!</v>
      </c>
      <c r="J2165" s="229">
        <f>H2165-G2165</f>
        <v>0</v>
      </c>
      <c r="K2165" s="496">
        <v>0</v>
      </c>
      <c r="L2165" s="229">
        <f>K2165-H2165</f>
        <v>0</v>
      </c>
      <c r="M2165" s="496">
        <v>0</v>
      </c>
      <c r="N2165" s="229">
        <f>M2165-H2165</f>
        <v>0</v>
      </c>
      <c r="O2165" s="496">
        <v>0</v>
      </c>
      <c r="P2165" s="229">
        <f>O2165-H2165</f>
        <v>0</v>
      </c>
      <c r="S2165" s="496">
        <v>0</v>
      </c>
      <c r="T2165" s="496">
        <v>0</v>
      </c>
      <c r="U2165" s="496">
        <v>0</v>
      </c>
    </row>
    <row r="2166" spans="1:21" ht="12.75" customHeight="1" x14ac:dyDescent="0.2">
      <c r="A2166" s="5">
        <v>17241010</v>
      </c>
      <c r="B2166" s="555">
        <v>600</v>
      </c>
      <c r="C2166" s="42">
        <v>56695</v>
      </c>
      <c r="D2166" s="43" t="s">
        <v>790</v>
      </c>
      <c r="E2166" s="378">
        <v>10000</v>
      </c>
      <c r="F2166" s="378">
        <v>10000</v>
      </c>
      <c r="G2166" s="378">
        <v>10000</v>
      </c>
      <c r="H2166" s="378">
        <v>10000</v>
      </c>
      <c r="I2166" s="497" t="e">
        <f>#REF!-G2166</f>
        <v>#REF!</v>
      </c>
      <c r="J2166" s="497">
        <f>H2166-G2166</f>
        <v>0</v>
      </c>
      <c r="K2166" s="378">
        <v>10000</v>
      </c>
      <c r="L2166" s="497">
        <f>K2166-H2166</f>
        <v>0</v>
      </c>
      <c r="M2166" s="378">
        <v>10000</v>
      </c>
      <c r="N2166" s="497">
        <f>M2166-H2166</f>
        <v>0</v>
      </c>
      <c r="O2166" s="378">
        <v>10000</v>
      </c>
      <c r="P2166" s="497">
        <f>O2166-H2166</f>
        <v>0</v>
      </c>
      <c r="Q2166" s="389"/>
      <c r="R2166" s="389"/>
      <c r="S2166" s="378">
        <v>10000</v>
      </c>
      <c r="T2166" s="378">
        <v>10000</v>
      </c>
      <c r="U2166" s="378">
        <v>10000</v>
      </c>
    </row>
    <row r="2167" spans="1:21" ht="12.75" customHeight="1" x14ac:dyDescent="0.2">
      <c r="B2167" s="158"/>
      <c r="C2167" s="95"/>
      <c r="D2167" s="64"/>
      <c r="E2167" s="511">
        <f t="shared" ref="E2167" si="614">SUM(E2162:E2166)</f>
        <v>1854214</v>
      </c>
      <c r="F2167" s="511">
        <f>SUM(F2162:F2166)</f>
        <v>1588247</v>
      </c>
      <c r="G2167" s="511">
        <f>SUM(G2162:G2166)</f>
        <v>1508247</v>
      </c>
      <c r="H2167" s="511">
        <f>SUM(H2162:H2166)</f>
        <v>1533021</v>
      </c>
      <c r="I2167" s="229" t="e">
        <f>#REF!-G2167</f>
        <v>#REF!</v>
      </c>
      <c r="J2167" s="229">
        <f>H2167-G2167</f>
        <v>24774</v>
      </c>
      <c r="K2167" s="511" t="e">
        <f>SUM(K2162:K2166)</f>
        <v>#REF!</v>
      </c>
      <c r="L2167" s="229" t="e">
        <f>K2167-H2167</f>
        <v>#REF!</v>
      </c>
      <c r="M2167" s="511" t="e">
        <f>SUM(M2162:M2166)</f>
        <v>#REF!</v>
      </c>
      <c r="N2167" s="229" t="e">
        <f>M2167-H2167</f>
        <v>#REF!</v>
      </c>
      <c r="O2167" s="511">
        <f>SUM(O2162:O2166)</f>
        <v>1533021</v>
      </c>
      <c r="P2167" s="229">
        <f>O2167-H2167</f>
        <v>0</v>
      </c>
      <c r="S2167" s="511" t="e">
        <f>SUM(S2162:S2166)</f>
        <v>#REF!</v>
      </c>
      <c r="T2167" s="511" t="e">
        <f>SUM(T2162:T2166)</f>
        <v>#REF!</v>
      </c>
      <c r="U2167" s="511" t="e">
        <f>SUM(U2162:U2166)</f>
        <v>#REF!</v>
      </c>
    </row>
    <row r="2168" spans="1:21" ht="12.75" customHeight="1" x14ac:dyDescent="0.2">
      <c r="B2168" s="545"/>
      <c r="C2168" s="387"/>
      <c r="D2168" s="546"/>
      <c r="E2168" s="390"/>
      <c r="F2168" s="390"/>
      <c r="G2168" s="390"/>
      <c r="H2168" s="390"/>
      <c r="K2168" s="390"/>
      <c r="M2168" s="390"/>
      <c r="O2168" s="390"/>
      <c r="S2168" s="390"/>
      <c r="T2168" s="390"/>
      <c r="U2168" s="390"/>
    </row>
    <row r="2169" spans="1:21" ht="12.75" customHeight="1" x14ac:dyDescent="0.2">
      <c r="B2169" s="545"/>
      <c r="C2169" s="41" t="s">
        <v>1595</v>
      </c>
      <c r="D2169" s="72"/>
      <c r="E2169" s="390"/>
      <c r="F2169" s="390"/>
      <c r="G2169" s="390"/>
      <c r="H2169" s="390"/>
      <c r="K2169" s="390"/>
      <c r="M2169" s="390"/>
      <c r="O2169" s="390"/>
      <c r="S2169" s="390"/>
      <c r="T2169" s="390"/>
      <c r="U2169" s="390"/>
    </row>
    <row r="2170" spans="1:21" ht="12.75" customHeight="1" x14ac:dyDescent="0.2">
      <c r="A2170" s="5">
        <v>17241660</v>
      </c>
      <c r="B2170" s="545">
        <v>100</v>
      </c>
      <c r="C2170" s="42">
        <v>50110</v>
      </c>
      <c r="D2170" s="43" t="s">
        <v>36</v>
      </c>
      <c r="E2170" s="390"/>
      <c r="F2170" s="390"/>
      <c r="G2170" s="390"/>
      <c r="H2170" s="229">
        <f>'102'!R2650</f>
        <v>0</v>
      </c>
      <c r="I2170" s="229" t="e">
        <f>#REF!-G2170</f>
        <v>#REF!</v>
      </c>
      <c r="J2170" s="229">
        <f>H2170-G2170</f>
        <v>0</v>
      </c>
      <c r="K2170" s="229" t="e">
        <f>'102'!#REF!</f>
        <v>#REF!</v>
      </c>
      <c r="L2170" s="229" t="e">
        <f>K2170-H2170</f>
        <v>#REF!</v>
      </c>
      <c r="M2170" s="229" t="e">
        <f>'102'!#REF!</f>
        <v>#REF!</v>
      </c>
      <c r="N2170" s="229" t="e">
        <f>M2170-H2170</f>
        <v>#REF!</v>
      </c>
      <c r="O2170" s="229">
        <f>'102'!Z2650</f>
        <v>139423</v>
      </c>
      <c r="P2170" s="229">
        <f>O2170-H2170</f>
        <v>139423</v>
      </c>
      <c r="S2170" s="229" t="e">
        <f>'102'!#REF!</f>
        <v>#REF!</v>
      </c>
      <c r="T2170" s="229" t="e">
        <f>'102'!#REF!</f>
        <v>#REF!</v>
      </c>
      <c r="U2170" s="229" t="e">
        <f>'102'!#REF!</f>
        <v>#REF!</v>
      </c>
    </row>
    <row r="2171" spans="1:21" ht="12.75" customHeight="1" x14ac:dyDescent="0.2">
      <c r="A2171" s="5">
        <v>17241660</v>
      </c>
      <c r="B2171" s="545">
        <v>600</v>
      </c>
      <c r="C2171" s="42">
        <v>56694</v>
      </c>
      <c r="D2171" s="43" t="s">
        <v>401</v>
      </c>
      <c r="E2171" s="390"/>
      <c r="F2171" s="390"/>
      <c r="G2171" s="390"/>
      <c r="H2171" s="378">
        <v>0</v>
      </c>
      <c r="I2171" s="229" t="e">
        <f>#REF!-G2171</f>
        <v>#REF!</v>
      </c>
      <c r="J2171" s="229">
        <f>H2171-G2171</f>
        <v>0</v>
      </c>
      <c r="K2171" s="378">
        <v>190000</v>
      </c>
      <c r="L2171" s="229">
        <f>K2171-H2171</f>
        <v>190000</v>
      </c>
      <c r="M2171" s="378">
        <v>190000</v>
      </c>
      <c r="N2171" s="229">
        <f>M2171-H2171</f>
        <v>190000</v>
      </c>
      <c r="O2171" s="378">
        <v>190000</v>
      </c>
      <c r="P2171" s="229">
        <f>O2171-H2171</f>
        <v>190000</v>
      </c>
      <c r="S2171" s="378">
        <v>190000</v>
      </c>
      <c r="T2171" s="378">
        <v>190000</v>
      </c>
      <c r="U2171" s="378">
        <v>190000</v>
      </c>
    </row>
    <row r="2172" spans="1:21" ht="12.75" customHeight="1" x14ac:dyDescent="0.2">
      <c r="C2172" s="95"/>
      <c r="D2172" s="64"/>
      <c r="E2172" s="511"/>
      <c r="F2172" s="511"/>
      <c r="G2172" s="511"/>
      <c r="H2172" s="511">
        <f>SUM(H2170:H2171)</f>
        <v>0</v>
      </c>
      <c r="I2172" s="511" t="e">
        <f t="shared" ref="I2172:U2172" si="615">SUM(I2170:I2171)</f>
        <v>#REF!</v>
      </c>
      <c r="J2172" s="511">
        <f t="shared" si="615"/>
        <v>0</v>
      </c>
      <c r="K2172" s="511" t="e">
        <f t="shared" si="615"/>
        <v>#REF!</v>
      </c>
      <c r="L2172" s="511" t="e">
        <f t="shared" si="615"/>
        <v>#REF!</v>
      </c>
      <c r="M2172" s="511" t="e">
        <f t="shared" si="615"/>
        <v>#REF!</v>
      </c>
      <c r="N2172" s="511" t="e">
        <f t="shared" si="615"/>
        <v>#REF!</v>
      </c>
      <c r="O2172" s="511">
        <f t="shared" si="615"/>
        <v>329423</v>
      </c>
      <c r="P2172" s="511">
        <f t="shared" si="615"/>
        <v>329423</v>
      </c>
      <c r="Q2172" s="511"/>
      <c r="R2172" s="511"/>
      <c r="S2172" s="511" t="e">
        <f t="shared" si="615"/>
        <v>#REF!</v>
      </c>
      <c r="T2172" s="511" t="e">
        <f t="shared" si="615"/>
        <v>#REF!</v>
      </c>
      <c r="U2172" s="511" t="e">
        <f t="shared" si="615"/>
        <v>#REF!</v>
      </c>
    </row>
    <row r="2173" spans="1:21" ht="12.75" customHeight="1" x14ac:dyDescent="0.2">
      <c r="C2173" s="387"/>
      <c r="D2173" s="546"/>
      <c r="E2173" s="378"/>
      <c r="F2173" s="378"/>
      <c r="G2173" s="378"/>
      <c r="H2173" s="378"/>
      <c r="K2173" s="378"/>
      <c r="M2173" s="378"/>
      <c r="O2173" s="378"/>
      <c r="S2173" s="378"/>
      <c r="T2173" s="378"/>
      <c r="U2173" s="378"/>
    </row>
    <row r="2174" spans="1:21" ht="12.75" customHeight="1" x14ac:dyDescent="0.2">
      <c r="C2174" s="92" t="s">
        <v>315</v>
      </c>
      <c r="E2174" s="378"/>
      <c r="F2174" s="378"/>
      <c r="G2174" s="378"/>
      <c r="H2174" s="378"/>
      <c r="K2174" s="378"/>
      <c r="M2174" s="378"/>
      <c r="O2174" s="378"/>
      <c r="S2174" s="378"/>
      <c r="T2174" s="378"/>
      <c r="U2174" s="378"/>
    </row>
    <row r="2175" spans="1:21" ht="12.75" customHeight="1" x14ac:dyDescent="0.2">
      <c r="C2175" s="50" t="s">
        <v>316</v>
      </c>
      <c r="E2175" s="378"/>
      <c r="F2175" s="378"/>
      <c r="G2175" s="378"/>
      <c r="H2175" s="378"/>
      <c r="K2175" s="378"/>
      <c r="M2175" s="378"/>
      <c r="O2175" s="378"/>
      <c r="S2175" s="378"/>
      <c r="T2175" s="378"/>
      <c r="U2175" s="378"/>
    </row>
    <row r="2176" spans="1:21" ht="12.75" customHeight="1" x14ac:dyDescent="0.2">
      <c r="B2176" s="555">
        <v>100</v>
      </c>
      <c r="C2176" s="51" t="s">
        <v>317</v>
      </c>
      <c r="D2176" s="52" t="s">
        <v>339</v>
      </c>
      <c r="E2176" s="378">
        <f t="shared" ref="E2176:E2183" si="616">SUMIF($B$2162:$B$2166,$B2176,E$2162:E$2166)</f>
        <v>889214</v>
      </c>
      <c r="F2176" s="378">
        <f t="shared" ref="F2176:G2183" si="617">SUMIF($B$2162:$B$2166,$B2176,F$2162:F$2166)</f>
        <v>898247</v>
      </c>
      <c r="G2176" s="378">
        <f t="shared" si="617"/>
        <v>898247</v>
      </c>
      <c r="H2176" s="378">
        <f t="shared" ref="H2176:H2183" si="618">SUMIF($B$2162:$B$2172,$B2176,H$2162:H$2172)</f>
        <v>995281</v>
      </c>
      <c r="I2176" s="229" t="e">
        <f>#REF!-G2176</f>
        <v>#REF!</v>
      </c>
      <c r="J2176" s="229">
        <f t="shared" ref="J2176:J2184" si="619">H2176-G2176</f>
        <v>97034</v>
      </c>
      <c r="K2176" s="378" t="e">
        <f t="shared" ref="K2176:K2183" si="620">SUMIF($B$2162:$B$2172,$B2176,K$2162:K$2172)</f>
        <v>#REF!</v>
      </c>
      <c r="L2176" s="229" t="e">
        <f t="shared" ref="L2176:L2184" si="621">K2176-H2176</f>
        <v>#REF!</v>
      </c>
      <c r="M2176" s="378" t="e">
        <f t="shared" ref="M2176:M2183" si="622">SUMIF($B$2162:$B$2172,$B2176,M$2162:M$2172)</f>
        <v>#REF!</v>
      </c>
      <c r="N2176" s="229" t="e">
        <f t="shared" ref="N2176:N2184" si="623">M2176-H2176</f>
        <v>#REF!</v>
      </c>
      <c r="O2176" s="378">
        <f t="shared" ref="O2176:O2183" si="624">SUMIF($B$2162:$B$2172,$B2176,O$2162:O$2172)</f>
        <v>1134704</v>
      </c>
      <c r="P2176" s="229">
        <f t="shared" ref="P2176:P2184" si="625">O2176-H2176</f>
        <v>139423</v>
      </c>
      <c r="S2176" s="378" t="e">
        <f t="shared" ref="S2176:U2183" si="626">SUMIF($B$2162:$B$2172,$B2176,S$2162:S$2172)</f>
        <v>#REF!</v>
      </c>
      <c r="T2176" s="378" t="e">
        <f t="shared" si="626"/>
        <v>#REF!</v>
      </c>
      <c r="U2176" s="378" t="e">
        <f t="shared" si="626"/>
        <v>#REF!</v>
      </c>
    </row>
    <row r="2177" spans="2:21" ht="12.75" customHeight="1" x14ac:dyDescent="0.2">
      <c r="B2177" s="555">
        <v>101</v>
      </c>
      <c r="C2177" s="51">
        <v>50130</v>
      </c>
      <c r="D2177" s="52" t="s">
        <v>37</v>
      </c>
      <c r="E2177" s="378">
        <f t="shared" si="616"/>
        <v>0</v>
      </c>
      <c r="F2177" s="378">
        <f t="shared" si="617"/>
        <v>0</v>
      </c>
      <c r="G2177" s="378">
        <f t="shared" si="617"/>
        <v>0</v>
      </c>
      <c r="H2177" s="378">
        <f t="shared" si="618"/>
        <v>0</v>
      </c>
      <c r="I2177" s="229" t="e">
        <f>#REF!-G2177</f>
        <v>#REF!</v>
      </c>
      <c r="J2177" s="229">
        <f t="shared" si="619"/>
        <v>0</v>
      </c>
      <c r="K2177" s="378">
        <f t="shared" si="620"/>
        <v>0</v>
      </c>
      <c r="L2177" s="229">
        <f t="shared" si="621"/>
        <v>0</v>
      </c>
      <c r="M2177" s="378">
        <f t="shared" si="622"/>
        <v>0</v>
      </c>
      <c r="N2177" s="229">
        <f t="shared" si="623"/>
        <v>0</v>
      </c>
      <c r="O2177" s="378">
        <f t="shared" si="624"/>
        <v>0</v>
      </c>
      <c r="P2177" s="229">
        <f t="shared" si="625"/>
        <v>0</v>
      </c>
      <c r="S2177" s="378">
        <f t="shared" si="626"/>
        <v>0</v>
      </c>
      <c r="T2177" s="378">
        <f t="shared" si="626"/>
        <v>0</v>
      </c>
      <c r="U2177" s="378">
        <f t="shared" si="626"/>
        <v>0</v>
      </c>
    </row>
    <row r="2178" spans="2:21" ht="12.75" customHeight="1" x14ac:dyDescent="0.2">
      <c r="B2178" s="555">
        <v>200</v>
      </c>
      <c r="C2178" s="51">
        <v>52000</v>
      </c>
      <c r="D2178" s="52" t="s">
        <v>373</v>
      </c>
      <c r="E2178" s="378">
        <f t="shared" si="616"/>
        <v>0</v>
      </c>
      <c r="F2178" s="378">
        <f t="shared" si="617"/>
        <v>0</v>
      </c>
      <c r="G2178" s="378">
        <f t="shared" si="617"/>
        <v>0</v>
      </c>
      <c r="H2178" s="378">
        <f t="shared" si="618"/>
        <v>0</v>
      </c>
      <c r="I2178" s="229" t="e">
        <f>#REF!-G2178</f>
        <v>#REF!</v>
      </c>
      <c r="J2178" s="229">
        <f t="shared" si="619"/>
        <v>0</v>
      </c>
      <c r="K2178" s="378">
        <f t="shared" si="620"/>
        <v>0</v>
      </c>
      <c r="L2178" s="229">
        <f t="shared" si="621"/>
        <v>0</v>
      </c>
      <c r="M2178" s="378">
        <f t="shared" si="622"/>
        <v>0</v>
      </c>
      <c r="N2178" s="229">
        <f t="shared" si="623"/>
        <v>0</v>
      </c>
      <c r="O2178" s="378">
        <f t="shared" si="624"/>
        <v>0</v>
      </c>
      <c r="P2178" s="229">
        <f t="shared" si="625"/>
        <v>0</v>
      </c>
      <c r="S2178" s="378">
        <f t="shared" si="626"/>
        <v>0</v>
      </c>
      <c r="T2178" s="378">
        <f t="shared" si="626"/>
        <v>0</v>
      </c>
      <c r="U2178" s="378">
        <f t="shared" si="626"/>
        <v>0</v>
      </c>
    </row>
    <row r="2179" spans="2:21" ht="12.75" customHeight="1" x14ac:dyDescent="0.2">
      <c r="B2179" s="555">
        <v>800</v>
      </c>
      <c r="C2179" s="51" t="s">
        <v>351</v>
      </c>
      <c r="D2179" s="93" t="s">
        <v>325</v>
      </c>
      <c r="E2179" s="378">
        <f t="shared" si="616"/>
        <v>0</v>
      </c>
      <c r="F2179" s="378">
        <f t="shared" si="617"/>
        <v>0</v>
      </c>
      <c r="G2179" s="378">
        <f t="shared" si="617"/>
        <v>0</v>
      </c>
      <c r="H2179" s="378">
        <f t="shared" si="618"/>
        <v>0</v>
      </c>
      <c r="I2179" s="229" t="e">
        <f>#REF!-G2179</f>
        <v>#REF!</v>
      </c>
      <c r="J2179" s="229">
        <f t="shared" si="619"/>
        <v>0</v>
      </c>
      <c r="K2179" s="378">
        <f t="shared" si="620"/>
        <v>0</v>
      </c>
      <c r="L2179" s="229">
        <f t="shared" si="621"/>
        <v>0</v>
      </c>
      <c r="M2179" s="378">
        <f t="shared" si="622"/>
        <v>0</v>
      </c>
      <c r="N2179" s="229">
        <f t="shared" si="623"/>
        <v>0</v>
      </c>
      <c r="O2179" s="378">
        <f t="shared" si="624"/>
        <v>0</v>
      </c>
      <c r="P2179" s="229">
        <f t="shared" si="625"/>
        <v>0</v>
      </c>
      <c r="S2179" s="378">
        <f t="shared" si="626"/>
        <v>0</v>
      </c>
      <c r="T2179" s="378">
        <f t="shared" si="626"/>
        <v>0</v>
      </c>
      <c r="U2179" s="378">
        <f t="shared" si="626"/>
        <v>0</v>
      </c>
    </row>
    <row r="2180" spans="2:21" ht="12.75" customHeight="1" x14ac:dyDescent="0.2">
      <c r="B2180" s="555">
        <v>300</v>
      </c>
      <c r="C2180" s="51" t="s">
        <v>86</v>
      </c>
      <c r="D2180" s="52" t="s">
        <v>573</v>
      </c>
      <c r="E2180" s="378">
        <f t="shared" si="616"/>
        <v>0</v>
      </c>
      <c r="F2180" s="378">
        <f t="shared" si="617"/>
        <v>0</v>
      </c>
      <c r="G2180" s="378">
        <f t="shared" si="617"/>
        <v>0</v>
      </c>
      <c r="H2180" s="378">
        <f t="shared" si="618"/>
        <v>0</v>
      </c>
      <c r="I2180" s="229" t="e">
        <f>#REF!-G2180</f>
        <v>#REF!</v>
      </c>
      <c r="J2180" s="229">
        <f t="shared" si="619"/>
        <v>0</v>
      </c>
      <c r="K2180" s="378">
        <f t="shared" si="620"/>
        <v>0</v>
      </c>
      <c r="L2180" s="229">
        <f t="shared" si="621"/>
        <v>0</v>
      </c>
      <c r="M2180" s="378">
        <f t="shared" si="622"/>
        <v>0</v>
      </c>
      <c r="N2180" s="229">
        <f t="shared" si="623"/>
        <v>0</v>
      </c>
      <c r="O2180" s="378">
        <f t="shared" si="624"/>
        <v>0</v>
      </c>
      <c r="P2180" s="229">
        <f t="shared" si="625"/>
        <v>0</v>
      </c>
      <c r="S2180" s="378">
        <f t="shared" si="626"/>
        <v>0</v>
      </c>
      <c r="T2180" s="378">
        <f t="shared" si="626"/>
        <v>0</v>
      </c>
      <c r="U2180" s="378">
        <f t="shared" si="626"/>
        <v>0</v>
      </c>
    </row>
    <row r="2181" spans="2:21" ht="12.75" customHeight="1" x14ac:dyDescent="0.2">
      <c r="B2181" s="555">
        <v>400</v>
      </c>
      <c r="C2181" s="51" t="s">
        <v>574</v>
      </c>
      <c r="D2181" s="52" t="s">
        <v>239</v>
      </c>
      <c r="E2181" s="378">
        <f t="shared" si="616"/>
        <v>0</v>
      </c>
      <c r="F2181" s="378">
        <f t="shared" si="617"/>
        <v>0</v>
      </c>
      <c r="G2181" s="378">
        <f t="shared" si="617"/>
        <v>0</v>
      </c>
      <c r="H2181" s="378">
        <f t="shared" si="618"/>
        <v>0</v>
      </c>
      <c r="I2181" s="229" t="e">
        <f>#REF!-G2181</f>
        <v>#REF!</v>
      </c>
      <c r="J2181" s="229">
        <f t="shared" si="619"/>
        <v>0</v>
      </c>
      <c r="K2181" s="378">
        <f t="shared" si="620"/>
        <v>0</v>
      </c>
      <c r="L2181" s="229">
        <f t="shared" si="621"/>
        <v>0</v>
      </c>
      <c r="M2181" s="378">
        <f t="shared" si="622"/>
        <v>0</v>
      </c>
      <c r="N2181" s="229">
        <f t="shared" si="623"/>
        <v>0</v>
      </c>
      <c r="O2181" s="378">
        <f t="shared" si="624"/>
        <v>0</v>
      </c>
      <c r="P2181" s="229">
        <f t="shared" si="625"/>
        <v>0</v>
      </c>
      <c r="S2181" s="378">
        <f t="shared" si="626"/>
        <v>0</v>
      </c>
      <c r="T2181" s="378">
        <f t="shared" si="626"/>
        <v>0</v>
      </c>
      <c r="U2181" s="378">
        <f t="shared" si="626"/>
        <v>0</v>
      </c>
    </row>
    <row r="2182" spans="2:21" ht="12.75" customHeight="1" x14ac:dyDescent="0.2">
      <c r="B2182" s="555">
        <v>500</v>
      </c>
      <c r="C2182" s="51" t="s">
        <v>132</v>
      </c>
      <c r="D2182" s="52" t="s">
        <v>340</v>
      </c>
      <c r="E2182" s="378">
        <f t="shared" si="616"/>
        <v>0</v>
      </c>
      <c r="F2182" s="378">
        <f t="shared" si="617"/>
        <v>0</v>
      </c>
      <c r="G2182" s="378">
        <f t="shared" si="617"/>
        <v>0</v>
      </c>
      <c r="H2182" s="378">
        <f t="shared" si="618"/>
        <v>0</v>
      </c>
      <c r="I2182" s="229" t="e">
        <f>#REF!-G2182</f>
        <v>#REF!</v>
      </c>
      <c r="J2182" s="229">
        <f t="shared" si="619"/>
        <v>0</v>
      </c>
      <c r="K2182" s="378">
        <f t="shared" si="620"/>
        <v>0</v>
      </c>
      <c r="L2182" s="229">
        <f t="shared" si="621"/>
        <v>0</v>
      </c>
      <c r="M2182" s="378">
        <f t="shared" si="622"/>
        <v>0</v>
      </c>
      <c r="N2182" s="229">
        <f t="shared" si="623"/>
        <v>0</v>
      </c>
      <c r="O2182" s="378">
        <f t="shared" si="624"/>
        <v>0</v>
      </c>
      <c r="P2182" s="229">
        <f t="shared" si="625"/>
        <v>0</v>
      </c>
      <c r="S2182" s="378">
        <f t="shared" si="626"/>
        <v>0</v>
      </c>
      <c r="T2182" s="378">
        <f t="shared" si="626"/>
        <v>0</v>
      </c>
      <c r="U2182" s="378">
        <f t="shared" si="626"/>
        <v>0</v>
      </c>
    </row>
    <row r="2183" spans="2:21" ht="12.75" customHeight="1" x14ac:dyDescent="0.2">
      <c r="B2183" s="555">
        <v>600</v>
      </c>
      <c r="C2183" s="51" t="s">
        <v>341</v>
      </c>
      <c r="D2183" s="52" t="s">
        <v>342</v>
      </c>
      <c r="E2183" s="496">
        <f t="shared" si="616"/>
        <v>965000</v>
      </c>
      <c r="F2183" s="496">
        <f t="shared" si="617"/>
        <v>690000</v>
      </c>
      <c r="G2183" s="496">
        <f t="shared" si="617"/>
        <v>610000</v>
      </c>
      <c r="H2183" s="496">
        <f t="shared" si="618"/>
        <v>537740</v>
      </c>
      <c r="I2183" s="497" t="e">
        <f>#REF!-G2183</f>
        <v>#REF!</v>
      </c>
      <c r="J2183" s="497">
        <f t="shared" si="619"/>
        <v>-72260</v>
      </c>
      <c r="K2183" s="496">
        <f t="shared" si="620"/>
        <v>727740</v>
      </c>
      <c r="L2183" s="497">
        <f t="shared" si="621"/>
        <v>190000</v>
      </c>
      <c r="M2183" s="496">
        <f t="shared" si="622"/>
        <v>727740</v>
      </c>
      <c r="N2183" s="497">
        <f t="shared" si="623"/>
        <v>190000</v>
      </c>
      <c r="O2183" s="496">
        <f t="shared" si="624"/>
        <v>727740</v>
      </c>
      <c r="P2183" s="497">
        <f t="shared" si="625"/>
        <v>190000</v>
      </c>
      <c r="Q2183" s="497"/>
      <c r="R2183" s="497"/>
      <c r="S2183" s="496">
        <f t="shared" si="626"/>
        <v>727740</v>
      </c>
      <c r="T2183" s="496">
        <f t="shared" si="626"/>
        <v>727740</v>
      </c>
      <c r="U2183" s="496">
        <f t="shared" si="626"/>
        <v>727740</v>
      </c>
    </row>
    <row r="2184" spans="2:21" ht="12.75" customHeight="1" x14ac:dyDescent="0.2">
      <c r="C2184" s="51"/>
      <c r="D2184" s="29" t="s">
        <v>70</v>
      </c>
      <c r="E2184" s="511">
        <v>1854214</v>
      </c>
      <c r="F2184" s="511">
        <f>SUM(F2176:F2183)</f>
        <v>1588247</v>
      </c>
      <c r="G2184" s="511">
        <f>SUM(G2176:G2183)</f>
        <v>1508247</v>
      </c>
      <c r="H2184" s="511">
        <f>SUM(H2176:H2183)</f>
        <v>1533021</v>
      </c>
      <c r="I2184" s="229" t="e">
        <f>#REF!-G2184</f>
        <v>#REF!</v>
      </c>
      <c r="J2184" s="229">
        <f t="shared" si="619"/>
        <v>24774</v>
      </c>
      <c r="K2184" s="511" t="e">
        <f>SUM(K2176:K2183)</f>
        <v>#REF!</v>
      </c>
      <c r="L2184" s="229" t="e">
        <f t="shared" si="621"/>
        <v>#REF!</v>
      </c>
      <c r="M2184" s="511" t="e">
        <f>SUM(M2176:M2183)</f>
        <v>#REF!</v>
      </c>
      <c r="N2184" s="229" t="e">
        <f t="shared" si="623"/>
        <v>#REF!</v>
      </c>
      <c r="O2184" s="511">
        <f>SUM(O2176:O2183)</f>
        <v>1862444</v>
      </c>
      <c r="P2184" s="229">
        <f t="shared" si="625"/>
        <v>329423</v>
      </c>
      <c r="S2184" s="511" t="e">
        <f>SUM(S2176:S2183)</f>
        <v>#REF!</v>
      </c>
      <c r="T2184" s="511" t="e">
        <f>SUM(T2176:T2183)</f>
        <v>#REF!</v>
      </c>
      <c r="U2184" s="511" t="e">
        <f>SUM(U2176:U2183)</f>
        <v>#REF!</v>
      </c>
    </row>
    <row r="2185" spans="2:21" ht="12.75" customHeight="1" x14ac:dyDescent="0.2">
      <c r="C2185" s="51"/>
      <c r="E2185" s="378"/>
      <c r="F2185" s="378"/>
      <c r="G2185" s="378"/>
      <c r="H2185" s="378"/>
      <c r="I2185" s="530" t="e">
        <f>I2184/G2184</f>
        <v>#REF!</v>
      </c>
      <c r="J2185" s="536">
        <f>J2184/G2184</f>
        <v>1.6425691547869811E-2</v>
      </c>
      <c r="K2185" s="378"/>
      <c r="L2185" s="530"/>
      <c r="M2185" s="378"/>
      <c r="N2185" s="530" t="e">
        <f>N2184/I2184</f>
        <v>#REF!</v>
      </c>
      <c r="O2185" s="378"/>
      <c r="P2185" s="565">
        <f>P2184/H2184</f>
        <v>0.21488485806782817</v>
      </c>
      <c r="Q2185" s="530"/>
      <c r="R2185" s="530"/>
      <c r="S2185" s="378"/>
      <c r="T2185" s="378"/>
      <c r="U2185" s="378"/>
    </row>
    <row r="2186" spans="2:21" ht="39.950000000000003" customHeight="1" x14ac:dyDescent="0.2">
      <c r="C2186" s="51"/>
      <c r="E2186" s="378"/>
      <c r="F2186" s="378"/>
      <c r="G2186" s="378"/>
      <c r="H2186" s="378"/>
      <c r="K2186" s="378"/>
      <c r="M2186" s="378"/>
      <c r="O2186" s="378"/>
      <c r="S2186" s="378"/>
      <c r="T2186" s="378"/>
      <c r="U2186" s="378"/>
    </row>
    <row r="2187" spans="2:21" ht="12.75" customHeight="1" x14ac:dyDescent="0.2">
      <c r="C2187" s="51"/>
      <c r="E2187" s="378"/>
      <c r="F2187" s="378"/>
      <c r="G2187" s="378"/>
      <c r="H2187" s="378"/>
      <c r="K2187" s="378"/>
      <c r="M2187" s="378"/>
      <c r="O2187" s="378"/>
      <c r="S2187" s="378"/>
      <c r="T2187" s="378"/>
      <c r="U2187" s="378"/>
    </row>
    <row r="2188" spans="2:21" ht="12.75" customHeight="1" x14ac:dyDescent="0.2">
      <c r="C2188" s="51"/>
      <c r="D2188" s="391" t="s">
        <v>123</v>
      </c>
      <c r="E2188" s="507" t="s">
        <v>784</v>
      </c>
      <c r="F2188" s="507" t="s">
        <v>783</v>
      </c>
      <c r="G2188" s="507" t="s">
        <v>1035</v>
      </c>
      <c r="H2188" s="507" t="s">
        <v>1130</v>
      </c>
      <c r="I2188" s="389"/>
      <c r="J2188" s="389"/>
      <c r="K2188" s="544" t="s">
        <v>1220</v>
      </c>
      <c r="L2188" s="389"/>
      <c r="M2188" s="544" t="s">
        <v>1220</v>
      </c>
      <c r="N2188" s="389"/>
      <c r="O2188" s="544" t="s">
        <v>1220</v>
      </c>
      <c r="P2188" s="389"/>
      <c r="Q2188" s="389"/>
      <c r="R2188" s="389"/>
      <c r="S2188" s="506" t="s">
        <v>1130</v>
      </c>
      <c r="T2188" s="506" t="s">
        <v>1130</v>
      </c>
      <c r="U2188" s="506" t="s">
        <v>1130</v>
      </c>
    </row>
    <row r="2189" spans="2:21" ht="29.25" customHeight="1" x14ac:dyDescent="0.25">
      <c r="C2189" s="51"/>
      <c r="D2189" s="561" t="s">
        <v>577</v>
      </c>
      <c r="E2189" s="507" t="s">
        <v>412</v>
      </c>
      <c r="F2189" s="507" t="s">
        <v>412</v>
      </c>
      <c r="G2189" s="507" t="s">
        <v>412</v>
      </c>
      <c r="H2189" s="507" t="s">
        <v>412</v>
      </c>
      <c r="I2189" s="389"/>
      <c r="J2189" s="389"/>
      <c r="K2189" s="541" t="s">
        <v>472</v>
      </c>
      <c r="L2189" s="389"/>
      <c r="M2189" s="541" t="s">
        <v>472</v>
      </c>
      <c r="N2189" s="389"/>
      <c r="O2189" s="541" t="s">
        <v>1456</v>
      </c>
      <c r="P2189" s="389"/>
      <c r="Q2189" s="389"/>
      <c r="R2189" s="389"/>
      <c r="S2189" s="508" t="s">
        <v>412</v>
      </c>
      <c r="T2189" s="508" t="s">
        <v>412</v>
      </c>
      <c r="U2189" s="508" t="s">
        <v>412</v>
      </c>
    </row>
    <row r="2190" spans="2:21" ht="12.75" customHeight="1" x14ac:dyDescent="0.2">
      <c r="C2190" s="51"/>
      <c r="D2190" s="563" t="s">
        <v>324</v>
      </c>
      <c r="E2190" s="388">
        <v>10</v>
      </c>
      <c r="F2190" s="389">
        <v>10</v>
      </c>
      <c r="G2190" s="389">
        <v>10</v>
      </c>
      <c r="H2190" s="389">
        <f>'102'!R2643</f>
        <v>10</v>
      </c>
      <c r="I2190" s="389"/>
      <c r="J2190" s="389"/>
      <c r="K2190" s="389" t="e">
        <f>'102'!#REF!</f>
        <v>#REF!</v>
      </c>
      <c r="L2190" s="389"/>
      <c r="M2190" s="389" t="e">
        <f>'102'!#REF!</f>
        <v>#REF!</v>
      </c>
      <c r="N2190" s="389"/>
      <c r="O2190" s="389">
        <f>'102'!Z2643</f>
        <v>10</v>
      </c>
      <c r="P2190" s="389"/>
      <c r="Q2190" s="389"/>
      <c r="R2190" s="389"/>
      <c r="S2190" s="393" t="e">
        <f>'102'!#REF!</f>
        <v>#REF!</v>
      </c>
      <c r="T2190" s="393" t="e">
        <f>'102'!#REF!</f>
        <v>#REF!</v>
      </c>
      <c r="U2190" s="393" t="e">
        <f>'102'!#REF!</f>
        <v>#REF!</v>
      </c>
    </row>
    <row r="2191" spans="2:21" ht="12.75" customHeight="1" x14ac:dyDescent="0.2">
      <c r="C2191" s="51"/>
      <c r="D2191" s="563" t="s">
        <v>397</v>
      </c>
      <c r="E2191" s="388">
        <v>3731106</v>
      </c>
      <c r="F2191" s="389">
        <v>1670000</v>
      </c>
      <c r="G2191" s="389">
        <v>1025000</v>
      </c>
      <c r="H2191" s="389">
        <v>4200000</v>
      </c>
      <c r="I2191" s="389"/>
      <c r="J2191" s="389"/>
      <c r="K2191" s="389">
        <v>4200000</v>
      </c>
      <c r="L2191" s="389"/>
      <c r="M2191" s="389">
        <v>4200000</v>
      </c>
      <c r="N2191" s="389"/>
      <c r="O2191" s="389">
        <v>0</v>
      </c>
      <c r="P2191" s="389"/>
      <c r="Q2191" s="389"/>
      <c r="R2191" s="389"/>
      <c r="S2191" s="393">
        <v>4200000</v>
      </c>
      <c r="T2191" s="393">
        <v>4200000</v>
      </c>
      <c r="U2191" s="393">
        <v>4200000</v>
      </c>
    </row>
    <row r="2192" spans="2:21" ht="12.75" customHeight="1" x14ac:dyDescent="0.2">
      <c r="C2192" s="51"/>
      <c r="D2192" s="563" t="s">
        <v>478</v>
      </c>
      <c r="E2192" s="388">
        <v>2052614</v>
      </c>
      <c r="F2192" s="389">
        <v>471405</v>
      </c>
      <c r="G2192" s="389">
        <v>462259</v>
      </c>
      <c r="H2192" s="389">
        <v>423800</v>
      </c>
      <c r="I2192" s="389"/>
      <c r="J2192" s="389"/>
      <c r="K2192" s="389">
        <v>423800</v>
      </c>
      <c r="L2192" s="389"/>
      <c r="M2192" s="389">
        <v>423800</v>
      </c>
      <c r="N2192" s="389"/>
      <c r="O2192" s="389">
        <v>919067</v>
      </c>
      <c r="P2192" s="389"/>
      <c r="Q2192" s="389"/>
      <c r="R2192" s="389"/>
      <c r="S2192" s="393">
        <v>423800</v>
      </c>
      <c r="T2192" s="393">
        <v>423800</v>
      </c>
      <c r="U2192" s="393">
        <v>423800</v>
      </c>
    </row>
    <row r="2193" spans="1:21" ht="12.75" customHeight="1" x14ac:dyDescent="0.2">
      <c r="C2193" s="51"/>
      <c r="D2193" s="391"/>
      <c r="E2193" s="388"/>
      <c r="F2193" s="388"/>
      <c r="G2193" s="388"/>
      <c r="H2193" s="388"/>
      <c r="I2193" s="389"/>
      <c r="J2193" s="389"/>
      <c r="K2193" s="388"/>
      <c r="L2193" s="389"/>
      <c r="M2193" s="388"/>
      <c r="N2193" s="389"/>
      <c r="O2193" s="388"/>
      <c r="P2193" s="389"/>
      <c r="Q2193" s="389"/>
      <c r="R2193" s="389"/>
      <c r="S2193" s="392"/>
      <c r="T2193" s="392"/>
      <c r="U2193" s="392"/>
    </row>
    <row r="2194" spans="1:21" ht="18.75" customHeight="1" x14ac:dyDescent="0.25">
      <c r="C2194" s="51"/>
      <c r="D2194" s="562" t="s">
        <v>625</v>
      </c>
      <c r="E2194" s="388"/>
      <c r="F2194" s="388"/>
      <c r="G2194" s="388"/>
      <c r="H2194" s="388"/>
      <c r="I2194" s="389"/>
      <c r="J2194" s="389"/>
      <c r="K2194" s="388"/>
      <c r="L2194" s="389"/>
      <c r="M2194" s="388"/>
      <c r="N2194" s="389"/>
      <c r="O2194" s="388"/>
      <c r="P2194" s="389"/>
      <c r="Q2194" s="389"/>
      <c r="R2194" s="389"/>
      <c r="S2194" s="392"/>
      <c r="T2194" s="392"/>
      <c r="U2194" s="392"/>
    </row>
    <row r="2195" spans="1:21" ht="18.75" customHeight="1" x14ac:dyDescent="0.2">
      <c r="C2195" s="51"/>
      <c r="D2195" s="639" t="s">
        <v>1539</v>
      </c>
      <c r="E2195" s="639"/>
      <c r="F2195" s="639"/>
      <c r="G2195" s="639"/>
      <c r="H2195" s="639"/>
      <c r="I2195" s="639"/>
      <c r="J2195" s="639"/>
      <c r="K2195" s="639"/>
      <c r="L2195" s="639"/>
      <c r="M2195" s="639"/>
      <c r="N2195" s="639"/>
      <c r="O2195" s="639"/>
      <c r="P2195" s="388"/>
      <c r="Q2195" s="388"/>
      <c r="R2195" s="388"/>
      <c r="S2195" s="5"/>
      <c r="T2195" s="5"/>
      <c r="U2195" s="5"/>
    </row>
    <row r="2196" spans="1:21" ht="17.100000000000001" customHeight="1" x14ac:dyDescent="0.2">
      <c r="C2196" s="51"/>
      <c r="D2196" s="639"/>
      <c r="E2196" s="639"/>
      <c r="F2196" s="639"/>
      <c r="G2196" s="639"/>
      <c r="H2196" s="639"/>
      <c r="I2196" s="639"/>
      <c r="J2196" s="639"/>
      <c r="K2196" s="639"/>
      <c r="L2196" s="639"/>
      <c r="M2196" s="639"/>
      <c r="N2196" s="639"/>
      <c r="O2196" s="639"/>
      <c r="P2196" s="388"/>
      <c r="Q2196" s="388"/>
      <c r="R2196" s="388"/>
      <c r="S2196" s="5"/>
      <c r="T2196" s="5"/>
      <c r="U2196" s="5"/>
    </row>
    <row r="2197" spans="1:21" ht="12.75" customHeight="1" x14ac:dyDescent="0.2">
      <c r="C2197" s="51"/>
      <c r="E2197" s="378"/>
      <c r="F2197" s="378"/>
      <c r="G2197" s="378"/>
      <c r="H2197" s="378"/>
      <c r="K2197" s="378"/>
      <c r="M2197" s="378"/>
      <c r="O2197" s="378"/>
      <c r="S2197" s="378"/>
      <c r="T2197" s="378"/>
      <c r="U2197" s="378"/>
    </row>
    <row r="2198" spans="1:21" ht="12.75" customHeight="1" x14ac:dyDescent="0.2">
      <c r="C2198" s="51"/>
      <c r="E2198" s="378"/>
      <c r="F2198" s="378"/>
      <c r="G2198" s="378"/>
      <c r="H2198" s="378"/>
      <c r="K2198" s="378"/>
      <c r="M2198" s="378"/>
      <c r="O2198" s="378"/>
      <c r="S2198" s="378"/>
      <c r="T2198" s="378"/>
      <c r="U2198" s="378"/>
    </row>
    <row r="2199" spans="1:21" ht="19.899999999999999" customHeight="1" x14ac:dyDescent="0.25">
      <c r="C2199" s="61" t="s">
        <v>42</v>
      </c>
      <c r="E2199" s="378"/>
      <c r="F2199" s="378"/>
      <c r="G2199" s="378"/>
      <c r="H2199" s="378"/>
      <c r="K2199" s="378"/>
      <c r="M2199" s="378"/>
      <c r="O2199" s="378"/>
      <c r="S2199" s="378"/>
      <c r="T2199" s="378"/>
      <c r="U2199" s="378"/>
    </row>
    <row r="2200" spans="1:21" ht="12.75" customHeight="1" x14ac:dyDescent="0.25">
      <c r="C2200" s="61"/>
      <c r="E2200" s="378"/>
      <c r="F2200" s="378"/>
      <c r="G2200" s="378"/>
      <c r="H2200" s="378"/>
      <c r="K2200" s="378"/>
      <c r="M2200" s="378"/>
      <c r="O2200" s="378"/>
      <c r="S2200" s="378"/>
      <c r="T2200" s="378"/>
      <c r="U2200" s="378"/>
    </row>
    <row r="2201" spans="1:21" ht="12.75" customHeight="1" x14ac:dyDescent="0.2">
      <c r="C2201" s="41" t="s">
        <v>449</v>
      </c>
      <c r="D2201" s="72"/>
      <c r="E2201" s="378"/>
      <c r="F2201" s="378"/>
      <c r="G2201" s="378"/>
      <c r="H2201" s="378"/>
      <c r="K2201" s="378"/>
      <c r="M2201" s="378"/>
      <c r="O2201" s="378"/>
      <c r="S2201" s="378"/>
      <c r="T2201" s="378"/>
      <c r="U2201" s="378"/>
    </row>
    <row r="2202" spans="1:21" ht="12.75" customHeight="1" x14ac:dyDescent="0.2">
      <c r="A2202" s="5">
        <v>17471010</v>
      </c>
      <c r="B2202" s="555">
        <v>100</v>
      </c>
      <c r="C2202" s="42">
        <v>50110</v>
      </c>
      <c r="D2202" s="43" t="s">
        <v>36</v>
      </c>
      <c r="E2202" s="229">
        <f>'102'!H2684</f>
        <v>697727</v>
      </c>
      <c r="F2202" s="229">
        <f>'102'!K2684</f>
        <v>706132</v>
      </c>
      <c r="G2202" s="229">
        <f>'102'!N2684</f>
        <v>721557</v>
      </c>
      <c r="H2202" s="229">
        <f>'102'!R2684</f>
        <v>769676</v>
      </c>
      <c r="I2202" s="229" t="e">
        <f>#REF!-G2202</f>
        <v>#REF!</v>
      </c>
      <c r="J2202" s="229">
        <f t="shared" ref="J2202:J2210" si="627">H2202-G2202</f>
        <v>48119</v>
      </c>
      <c r="K2202" s="229" t="e">
        <f>'102'!#REF!</f>
        <v>#REF!</v>
      </c>
      <c r="L2202" s="229" t="e">
        <f t="shared" ref="L2202:L2210" si="628">K2202-H2202</f>
        <v>#REF!</v>
      </c>
      <c r="M2202" s="229" t="e">
        <f>'102'!#REF!</f>
        <v>#REF!</v>
      </c>
      <c r="N2202" s="229" t="e">
        <f t="shared" ref="N2202:N2210" si="629">M2202-H2202</f>
        <v>#REF!</v>
      </c>
      <c r="O2202" s="229">
        <f>'102'!Z2684</f>
        <v>781564</v>
      </c>
      <c r="P2202" s="229">
        <f t="shared" ref="P2202:P2210" si="630">O2202-H2202</f>
        <v>11888</v>
      </c>
      <c r="S2202" s="229" t="e">
        <f>'102'!#REF!</f>
        <v>#REF!</v>
      </c>
      <c r="T2202" s="229" t="e">
        <f>'102'!#REF!</f>
        <v>#REF!</v>
      </c>
      <c r="U2202" s="229" t="e">
        <f>'102'!#REF!</f>
        <v>#REF!</v>
      </c>
    </row>
    <row r="2203" spans="1:21" ht="12.75" customHeight="1" x14ac:dyDescent="0.2">
      <c r="A2203" s="5">
        <v>17471010</v>
      </c>
      <c r="B2203" s="555">
        <v>101</v>
      </c>
      <c r="C2203" s="42">
        <v>50130</v>
      </c>
      <c r="D2203" s="43" t="s">
        <v>37</v>
      </c>
      <c r="E2203" s="378">
        <v>20000</v>
      </c>
      <c r="F2203" s="378">
        <v>20000</v>
      </c>
      <c r="G2203" s="378">
        <v>13000</v>
      </c>
      <c r="H2203" s="378">
        <v>13000</v>
      </c>
      <c r="I2203" s="229" t="e">
        <f>#REF!-G2203</f>
        <v>#REF!</v>
      </c>
      <c r="J2203" s="229">
        <f t="shared" si="627"/>
        <v>0</v>
      </c>
      <c r="K2203" s="378">
        <v>13000</v>
      </c>
      <c r="L2203" s="229">
        <f t="shared" si="628"/>
        <v>0</v>
      </c>
      <c r="M2203" s="378">
        <v>13000</v>
      </c>
      <c r="N2203" s="229">
        <f t="shared" si="629"/>
        <v>0</v>
      </c>
      <c r="O2203" s="378">
        <v>13000</v>
      </c>
      <c r="P2203" s="229">
        <f t="shared" si="630"/>
        <v>0</v>
      </c>
      <c r="S2203" s="378">
        <v>13000</v>
      </c>
      <c r="T2203" s="378">
        <v>13000</v>
      </c>
      <c r="U2203" s="378">
        <v>13000</v>
      </c>
    </row>
    <row r="2204" spans="1:21" ht="12.75" customHeight="1" x14ac:dyDescent="0.2">
      <c r="A2204" s="5">
        <v>17471010</v>
      </c>
      <c r="B2204" s="555">
        <v>200</v>
      </c>
      <c r="C2204" s="71">
        <v>52260</v>
      </c>
      <c r="D2204" s="43" t="s">
        <v>76</v>
      </c>
      <c r="E2204" s="378">
        <v>0</v>
      </c>
      <c r="F2204" s="378">
        <v>0</v>
      </c>
      <c r="G2204" s="378">
        <v>0</v>
      </c>
      <c r="H2204" s="378">
        <v>0</v>
      </c>
      <c r="I2204" s="229" t="e">
        <f>#REF!-G2204</f>
        <v>#REF!</v>
      </c>
      <c r="J2204" s="229">
        <f t="shared" si="627"/>
        <v>0</v>
      </c>
      <c r="K2204" s="378">
        <v>0</v>
      </c>
      <c r="L2204" s="229">
        <f t="shared" si="628"/>
        <v>0</v>
      </c>
      <c r="M2204" s="378">
        <v>0</v>
      </c>
      <c r="N2204" s="229">
        <f t="shared" si="629"/>
        <v>0</v>
      </c>
      <c r="O2204" s="378">
        <v>0</v>
      </c>
      <c r="P2204" s="229">
        <f t="shared" si="630"/>
        <v>0</v>
      </c>
      <c r="S2204" s="378">
        <v>0</v>
      </c>
      <c r="T2204" s="378">
        <v>0</v>
      </c>
      <c r="U2204" s="378">
        <v>0</v>
      </c>
    </row>
    <row r="2205" spans="1:21" ht="12.75" customHeight="1" x14ac:dyDescent="0.2">
      <c r="A2205" s="5">
        <v>17471010</v>
      </c>
      <c r="B2205" s="555">
        <v>300</v>
      </c>
      <c r="C2205" s="71" t="s">
        <v>139</v>
      </c>
      <c r="D2205" s="43" t="s">
        <v>410</v>
      </c>
      <c r="E2205" s="378">
        <v>5000</v>
      </c>
      <c r="F2205" s="378">
        <v>5000</v>
      </c>
      <c r="G2205" s="378">
        <v>5000</v>
      </c>
      <c r="H2205" s="378">
        <v>5000</v>
      </c>
      <c r="I2205" s="229" t="e">
        <f>#REF!-G2205</f>
        <v>#REF!</v>
      </c>
      <c r="J2205" s="229">
        <f t="shared" si="627"/>
        <v>0</v>
      </c>
      <c r="K2205" s="378">
        <v>5000</v>
      </c>
      <c r="L2205" s="229">
        <f t="shared" si="628"/>
        <v>0</v>
      </c>
      <c r="M2205" s="378">
        <v>5000</v>
      </c>
      <c r="N2205" s="229">
        <f t="shared" si="629"/>
        <v>0</v>
      </c>
      <c r="O2205" s="378">
        <v>5000</v>
      </c>
      <c r="P2205" s="229">
        <f t="shared" si="630"/>
        <v>0</v>
      </c>
      <c r="S2205" s="378">
        <v>5000</v>
      </c>
      <c r="T2205" s="378">
        <v>5000</v>
      </c>
      <c r="U2205" s="378">
        <v>5000</v>
      </c>
    </row>
    <row r="2206" spans="1:21" ht="12.75" customHeight="1" x14ac:dyDescent="0.2">
      <c r="A2206" s="5">
        <v>17471010</v>
      </c>
      <c r="B2206" s="555">
        <v>300</v>
      </c>
      <c r="C2206" s="71">
        <v>53350</v>
      </c>
      <c r="D2206" s="43" t="s">
        <v>353</v>
      </c>
      <c r="E2206" s="378">
        <v>7500</v>
      </c>
      <c r="F2206" s="378">
        <v>7500</v>
      </c>
      <c r="G2206" s="378">
        <v>5000</v>
      </c>
      <c r="H2206" s="378">
        <v>5000</v>
      </c>
      <c r="I2206" s="229" t="e">
        <f>#REF!-G2206</f>
        <v>#REF!</v>
      </c>
      <c r="J2206" s="229">
        <f t="shared" si="627"/>
        <v>0</v>
      </c>
      <c r="K2206" s="378">
        <v>5000</v>
      </c>
      <c r="L2206" s="229">
        <f t="shared" si="628"/>
        <v>0</v>
      </c>
      <c r="M2206" s="378">
        <v>5000</v>
      </c>
      <c r="N2206" s="229">
        <f t="shared" si="629"/>
        <v>0</v>
      </c>
      <c r="O2206" s="378">
        <v>5000</v>
      </c>
      <c r="P2206" s="229">
        <f t="shared" si="630"/>
        <v>0</v>
      </c>
      <c r="S2206" s="378">
        <v>5000</v>
      </c>
      <c r="T2206" s="378">
        <v>5000</v>
      </c>
      <c r="U2206" s="378">
        <v>5000</v>
      </c>
    </row>
    <row r="2207" spans="1:21" ht="12.75" customHeight="1" x14ac:dyDescent="0.2">
      <c r="A2207" s="5">
        <v>17471010</v>
      </c>
      <c r="B2207" s="555">
        <v>500</v>
      </c>
      <c r="C2207" s="42">
        <v>55520</v>
      </c>
      <c r="D2207" s="43" t="s">
        <v>431</v>
      </c>
      <c r="E2207" s="378">
        <v>5000</v>
      </c>
      <c r="F2207" s="378">
        <v>5000</v>
      </c>
      <c r="G2207" s="378">
        <v>0</v>
      </c>
      <c r="H2207" s="378">
        <v>0</v>
      </c>
      <c r="I2207" s="229" t="e">
        <f>#REF!-G2207</f>
        <v>#REF!</v>
      </c>
      <c r="J2207" s="229">
        <f t="shared" si="627"/>
        <v>0</v>
      </c>
      <c r="K2207" s="378">
        <v>0</v>
      </c>
      <c r="L2207" s="229">
        <f t="shared" si="628"/>
        <v>0</v>
      </c>
      <c r="M2207" s="378">
        <v>0</v>
      </c>
      <c r="N2207" s="229">
        <f t="shared" si="629"/>
        <v>0</v>
      </c>
      <c r="O2207" s="378">
        <v>0</v>
      </c>
      <c r="P2207" s="229">
        <f t="shared" si="630"/>
        <v>0</v>
      </c>
      <c r="S2207" s="378">
        <v>0</v>
      </c>
      <c r="T2207" s="378">
        <v>0</v>
      </c>
      <c r="U2207" s="378">
        <v>0</v>
      </c>
    </row>
    <row r="2208" spans="1:21" ht="12.75" customHeight="1" x14ac:dyDescent="0.2">
      <c r="A2208" s="5">
        <v>17471010</v>
      </c>
      <c r="B2208" s="555">
        <v>600</v>
      </c>
      <c r="C2208" s="42">
        <v>56694</v>
      </c>
      <c r="D2208" s="43" t="s">
        <v>401</v>
      </c>
      <c r="E2208" s="378">
        <v>70000</v>
      </c>
      <c r="F2208" s="378">
        <v>60000</v>
      </c>
      <c r="G2208" s="378">
        <v>45000</v>
      </c>
      <c r="H2208" s="378">
        <v>35000</v>
      </c>
      <c r="I2208" s="229" t="e">
        <f>#REF!-G2208</f>
        <v>#REF!</v>
      </c>
      <c r="J2208" s="229">
        <f t="shared" si="627"/>
        <v>-10000</v>
      </c>
      <c r="K2208" s="378">
        <v>35000</v>
      </c>
      <c r="L2208" s="229">
        <f t="shared" si="628"/>
        <v>0</v>
      </c>
      <c r="M2208" s="378">
        <v>35000</v>
      </c>
      <c r="N2208" s="229">
        <f t="shared" si="629"/>
        <v>0</v>
      </c>
      <c r="O2208" s="378">
        <v>35000</v>
      </c>
      <c r="P2208" s="229">
        <f t="shared" si="630"/>
        <v>0</v>
      </c>
      <c r="S2208" s="378">
        <v>35000</v>
      </c>
      <c r="T2208" s="378">
        <v>35000</v>
      </c>
      <c r="U2208" s="378">
        <v>35000</v>
      </c>
    </row>
    <row r="2209" spans="1:21" ht="12.75" customHeight="1" x14ac:dyDescent="0.2">
      <c r="A2209" s="5">
        <v>17471010</v>
      </c>
      <c r="B2209" s="154">
        <v>600</v>
      </c>
      <c r="C2209" s="71">
        <v>56696</v>
      </c>
      <c r="D2209" s="45" t="s">
        <v>89</v>
      </c>
      <c r="E2209" s="496">
        <v>5000</v>
      </c>
      <c r="F2209" s="496">
        <v>5000</v>
      </c>
      <c r="G2209" s="496">
        <v>0</v>
      </c>
      <c r="H2209" s="496">
        <v>0</v>
      </c>
      <c r="I2209" s="497" t="e">
        <f>#REF!-G2209</f>
        <v>#REF!</v>
      </c>
      <c r="J2209" s="497">
        <f t="shared" si="627"/>
        <v>0</v>
      </c>
      <c r="K2209" s="496">
        <v>0</v>
      </c>
      <c r="L2209" s="497">
        <f t="shared" si="628"/>
        <v>0</v>
      </c>
      <c r="M2209" s="496">
        <v>0</v>
      </c>
      <c r="N2209" s="497">
        <f t="shared" si="629"/>
        <v>0</v>
      </c>
      <c r="O2209" s="496">
        <v>0</v>
      </c>
      <c r="P2209" s="497">
        <f t="shared" si="630"/>
        <v>0</v>
      </c>
      <c r="Q2209" s="497"/>
      <c r="R2209" s="497"/>
      <c r="S2209" s="496">
        <v>0</v>
      </c>
      <c r="T2209" s="496">
        <v>0</v>
      </c>
      <c r="U2209" s="496">
        <v>0</v>
      </c>
    </row>
    <row r="2210" spans="1:21" ht="12.75" customHeight="1" x14ac:dyDescent="0.2">
      <c r="E2210" s="229">
        <f t="shared" ref="E2210" si="631">SUM(E2202:E2209)</f>
        <v>810227</v>
      </c>
      <c r="F2210" s="229">
        <f>SUM(F2202:F2209)</f>
        <v>808632</v>
      </c>
      <c r="G2210" s="229">
        <f>SUM(G2202:G2209)</f>
        <v>789557</v>
      </c>
      <c r="H2210" s="229">
        <f>SUM(H2202:H2209)</f>
        <v>827676</v>
      </c>
      <c r="I2210" s="229" t="e">
        <f>#REF!-G2210</f>
        <v>#REF!</v>
      </c>
      <c r="J2210" s="229">
        <f t="shared" si="627"/>
        <v>38119</v>
      </c>
      <c r="K2210" s="229" t="e">
        <f>SUM(K2202:K2209)</f>
        <v>#REF!</v>
      </c>
      <c r="L2210" s="229" t="e">
        <f t="shared" si="628"/>
        <v>#REF!</v>
      </c>
      <c r="M2210" s="229" t="e">
        <f>SUM(M2202:M2209)</f>
        <v>#REF!</v>
      </c>
      <c r="N2210" s="229" t="e">
        <f t="shared" si="629"/>
        <v>#REF!</v>
      </c>
      <c r="O2210" s="229">
        <f>SUM(O2202:O2209)</f>
        <v>839564</v>
      </c>
      <c r="P2210" s="229">
        <f t="shared" si="630"/>
        <v>11888</v>
      </c>
      <c r="S2210" s="229" t="e">
        <f>SUM(S2202:S2209)</f>
        <v>#REF!</v>
      </c>
      <c r="T2210" s="229" t="e">
        <f>SUM(T2202:T2209)</f>
        <v>#REF!</v>
      </c>
      <c r="U2210" s="229" t="e">
        <f>SUM(U2202:U2209)</f>
        <v>#REF!</v>
      </c>
    </row>
    <row r="2211" spans="1:21" ht="12.75" customHeight="1" x14ac:dyDescent="0.2">
      <c r="E2211" s="378"/>
      <c r="F2211" s="378"/>
      <c r="G2211" s="378"/>
      <c r="H2211" s="378"/>
      <c r="K2211" s="378"/>
      <c r="M2211" s="378"/>
      <c r="O2211" s="378"/>
      <c r="S2211" s="378"/>
      <c r="T2211" s="378"/>
      <c r="U2211" s="378"/>
    </row>
    <row r="2212" spans="1:21" ht="12.75" customHeight="1" x14ac:dyDescent="0.2">
      <c r="C2212" s="42"/>
      <c r="D2212" s="43"/>
      <c r="E2212" s="378"/>
      <c r="F2212" s="378"/>
      <c r="G2212" s="378"/>
      <c r="H2212" s="378"/>
      <c r="K2212" s="378"/>
      <c r="M2212" s="378"/>
      <c r="O2212" s="378"/>
      <c r="S2212" s="378"/>
      <c r="T2212" s="378"/>
      <c r="U2212" s="378"/>
    </row>
    <row r="2213" spans="1:21" ht="12.75" customHeight="1" x14ac:dyDescent="0.2">
      <c r="E2213" s="378"/>
      <c r="F2213" s="378"/>
      <c r="G2213" s="378"/>
      <c r="H2213" s="378"/>
      <c r="K2213" s="378"/>
      <c r="M2213" s="378"/>
      <c r="O2213" s="378"/>
      <c r="S2213" s="378"/>
      <c r="T2213" s="378"/>
      <c r="U2213" s="378"/>
    </row>
    <row r="2214" spans="1:21" ht="12.75" customHeight="1" x14ac:dyDescent="0.2">
      <c r="E2214" s="378"/>
      <c r="F2214" s="378"/>
      <c r="G2214" s="378"/>
      <c r="H2214" s="378"/>
      <c r="K2214" s="378"/>
      <c r="M2214" s="378"/>
      <c r="O2214" s="378"/>
      <c r="S2214" s="378"/>
      <c r="T2214" s="378"/>
      <c r="U2214" s="378"/>
    </row>
    <row r="2215" spans="1:21" ht="12.75" customHeight="1" x14ac:dyDescent="0.2">
      <c r="C2215" s="92" t="s">
        <v>315</v>
      </c>
      <c r="D2215" s="72"/>
      <c r="E2215" s="378"/>
      <c r="F2215" s="378"/>
      <c r="G2215" s="378"/>
      <c r="H2215" s="378"/>
      <c r="K2215" s="378"/>
      <c r="M2215" s="378"/>
      <c r="O2215" s="378"/>
      <c r="S2215" s="378"/>
      <c r="T2215" s="378"/>
      <c r="U2215" s="378"/>
    </row>
    <row r="2216" spans="1:21" ht="12.75" customHeight="1" x14ac:dyDescent="0.2">
      <c r="C2216" s="50" t="s">
        <v>316</v>
      </c>
      <c r="E2216" s="378"/>
      <c r="F2216" s="378"/>
      <c r="G2216" s="378"/>
      <c r="H2216" s="378"/>
      <c r="K2216" s="378"/>
      <c r="M2216" s="378"/>
      <c r="O2216" s="378"/>
      <c r="S2216" s="378"/>
      <c r="T2216" s="378"/>
      <c r="U2216" s="378"/>
    </row>
    <row r="2217" spans="1:21" ht="12.75" customHeight="1" x14ac:dyDescent="0.2">
      <c r="B2217" s="555">
        <v>100</v>
      </c>
      <c r="C2217" s="51" t="s">
        <v>317</v>
      </c>
      <c r="D2217" s="52" t="s">
        <v>339</v>
      </c>
      <c r="E2217" s="378">
        <f t="shared" ref="E2217:E2223" si="632">SUMIF($B$2202:$B$2211,$B2217,E$2202:E$2211)</f>
        <v>697727</v>
      </c>
      <c r="F2217" s="378">
        <f t="shared" ref="F2217:H2223" si="633">SUMIF($B$2202:$B$2211,$B2217,F$2202:F$2211)</f>
        <v>706132</v>
      </c>
      <c r="G2217" s="378">
        <f t="shared" si="633"/>
        <v>721557</v>
      </c>
      <c r="H2217" s="378">
        <f t="shared" si="633"/>
        <v>769676</v>
      </c>
      <c r="I2217" s="229" t="e">
        <f>#REF!-G2217</f>
        <v>#REF!</v>
      </c>
      <c r="J2217" s="229">
        <f t="shared" ref="J2217:J2224" si="634">H2217-G2217</f>
        <v>48119</v>
      </c>
      <c r="K2217" s="378" t="e">
        <f t="shared" ref="K2217:U2223" si="635">SUMIF($B$2202:$B$2211,$B2217,K$2202:K$2211)</f>
        <v>#REF!</v>
      </c>
      <c r="L2217" s="229" t="e">
        <f t="shared" ref="L2217:L2224" si="636">K2217-H2217</f>
        <v>#REF!</v>
      </c>
      <c r="M2217" s="378" t="e">
        <f t="shared" si="635"/>
        <v>#REF!</v>
      </c>
      <c r="N2217" s="229" t="e">
        <f t="shared" ref="N2217:N2224" si="637">M2217-H2217</f>
        <v>#REF!</v>
      </c>
      <c r="O2217" s="378">
        <f t="shared" si="635"/>
        <v>781564</v>
      </c>
      <c r="P2217" s="229">
        <f t="shared" ref="P2217:P2224" si="638">O2217-H2217</f>
        <v>11888</v>
      </c>
      <c r="S2217" s="378" t="e">
        <f t="shared" si="635"/>
        <v>#REF!</v>
      </c>
      <c r="T2217" s="378" t="e">
        <f t="shared" si="635"/>
        <v>#REF!</v>
      </c>
      <c r="U2217" s="378" t="e">
        <f t="shared" si="635"/>
        <v>#REF!</v>
      </c>
    </row>
    <row r="2218" spans="1:21" ht="12.75" customHeight="1" x14ac:dyDescent="0.2">
      <c r="B2218" s="555">
        <v>101</v>
      </c>
      <c r="C2218" s="51">
        <v>50130</v>
      </c>
      <c r="D2218" s="52" t="s">
        <v>37</v>
      </c>
      <c r="E2218" s="378">
        <f t="shared" si="632"/>
        <v>20000</v>
      </c>
      <c r="F2218" s="378">
        <f t="shared" si="633"/>
        <v>20000</v>
      </c>
      <c r="G2218" s="378">
        <f t="shared" si="633"/>
        <v>13000</v>
      </c>
      <c r="H2218" s="378">
        <f t="shared" si="633"/>
        <v>13000</v>
      </c>
      <c r="I2218" s="229" t="e">
        <f>#REF!-G2218</f>
        <v>#REF!</v>
      </c>
      <c r="J2218" s="229">
        <f t="shared" si="634"/>
        <v>0</v>
      </c>
      <c r="K2218" s="378">
        <f t="shared" si="635"/>
        <v>13000</v>
      </c>
      <c r="L2218" s="229">
        <f t="shared" si="636"/>
        <v>0</v>
      </c>
      <c r="M2218" s="378">
        <f t="shared" si="635"/>
        <v>13000</v>
      </c>
      <c r="N2218" s="229">
        <f t="shared" si="637"/>
        <v>0</v>
      </c>
      <c r="O2218" s="378">
        <f t="shared" si="635"/>
        <v>13000</v>
      </c>
      <c r="P2218" s="229">
        <f t="shared" si="638"/>
        <v>0</v>
      </c>
      <c r="S2218" s="378">
        <f t="shared" si="635"/>
        <v>13000</v>
      </c>
      <c r="T2218" s="378">
        <f t="shared" si="635"/>
        <v>13000</v>
      </c>
      <c r="U2218" s="378">
        <f t="shared" si="635"/>
        <v>13000</v>
      </c>
    </row>
    <row r="2219" spans="1:21" ht="12.75" customHeight="1" x14ac:dyDescent="0.2">
      <c r="B2219" s="555">
        <v>200</v>
      </c>
      <c r="C2219" s="51">
        <v>52000</v>
      </c>
      <c r="D2219" s="52" t="s">
        <v>373</v>
      </c>
      <c r="E2219" s="378">
        <f t="shared" si="632"/>
        <v>0</v>
      </c>
      <c r="F2219" s="378">
        <f t="shared" si="633"/>
        <v>0</v>
      </c>
      <c r="G2219" s="378">
        <f t="shared" si="633"/>
        <v>0</v>
      </c>
      <c r="H2219" s="378">
        <f t="shared" si="633"/>
        <v>0</v>
      </c>
      <c r="I2219" s="229" t="e">
        <f>#REF!-G2219</f>
        <v>#REF!</v>
      </c>
      <c r="J2219" s="229">
        <f t="shared" si="634"/>
        <v>0</v>
      </c>
      <c r="K2219" s="378">
        <f t="shared" si="635"/>
        <v>0</v>
      </c>
      <c r="L2219" s="229">
        <f t="shared" si="636"/>
        <v>0</v>
      </c>
      <c r="M2219" s="378">
        <f t="shared" si="635"/>
        <v>0</v>
      </c>
      <c r="N2219" s="229">
        <f t="shared" si="637"/>
        <v>0</v>
      </c>
      <c r="O2219" s="378">
        <f t="shared" si="635"/>
        <v>0</v>
      </c>
      <c r="P2219" s="229">
        <f t="shared" si="638"/>
        <v>0</v>
      </c>
      <c r="S2219" s="378">
        <f t="shared" si="635"/>
        <v>0</v>
      </c>
      <c r="T2219" s="378">
        <f t="shared" si="635"/>
        <v>0</v>
      </c>
      <c r="U2219" s="378">
        <f t="shared" si="635"/>
        <v>0</v>
      </c>
    </row>
    <row r="2220" spans="1:21" ht="12.75" customHeight="1" x14ac:dyDescent="0.2">
      <c r="B2220" s="555">
        <v>300</v>
      </c>
      <c r="C2220" s="51" t="s">
        <v>86</v>
      </c>
      <c r="D2220" s="52" t="s">
        <v>573</v>
      </c>
      <c r="E2220" s="378">
        <f t="shared" si="632"/>
        <v>12500</v>
      </c>
      <c r="F2220" s="378">
        <f t="shared" si="633"/>
        <v>12500</v>
      </c>
      <c r="G2220" s="378">
        <f t="shared" si="633"/>
        <v>10000</v>
      </c>
      <c r="H2220" s="378">
        <f t="shared" si="633"/>
        <v>10000</v>
      </c>
      <c r="I2220" s="229" t="e">
        <f>#REF!-G2220</f>
        <v>#REF!</v>
      </c>
      <c r="J2220" s="229">
        <f t="shared" si="634"/>
        <v>0</v>
      </c>
      <c r="K2220" s="378">
        <f t="shared" si="635"/>
        <v>10000</v>
      </c>
      <c r="L2220" s="229">
        <f t="shared" si="636"/>
        <v>0</v>
      </c>
      <c r="M2220" s="378">
        <f t="shared" si="635"/>
        <v>10000</v>
      </c>
      <c r="N2220" s="229">
        <f t="shared" si="637"/>
        <v>0</v>
      </c>
      <c r="O2220" s="378">
        <f t="shared" si="635"/>
        <v>10000</v>
      </c>
      <c r="P2220" s="229">
        <f t="shared" si="638"/>
        <v>0</v>
      </c>
      <c r="S2220" s="378">
        <f t="shared" si="635"/>
        <v>10000</v>
      </c>
      <c r="T2220" s="378">
        <f t="shared" si="635"/>
        <v>10000</v>
      </c>
      <c r="U2220" s="378">
        <f t="shared" si="635"/>
        <v>10000</v>
      </c>
    </row>
    <row r="2221" spans="1:21" ht="12.75" customHeight="1" x14ac:dyDescent="0.2">
      <c r="B2221" s="555">
        <v>400</v>
      </c>
      <c r="C2221" s="51" t="s">
        <v>574</v>
      </c>
      <c r="D2221" s="52" t="s">
        <v>239</v>
      </c>
      <c r="E2221" s="378">
        <f t="shared" si="632"/>
        <v>0</v>
      </c>
      <c r="F2221" s="378">
        <f t="shared" si="633"/>
        <v>0</v>
      </c>
      <c r="G2221" s="378">
        <f t="shared" si="633"/>
        <v>0</v>
      </c>
      <c r="H2221" s="378">
        <f t="shared" si="633"/>
        <v>0</v>
      </c>
      <c r="I2221" s="229" t="e">
        <f>#REF!-G2221</f>
        <v>#REF!</v>
      </c>
      <c r="J2221" s="229">
        <f t="shared" si="634"/>
        <v>0</v>
      </c>
      <c r="K2221" s="378">
        <f t="shared" si="635"/>
        <v>0</v>
      </c>
      <c r="L2221" s="229">
        <f t="shared" si="636"/>
        <v>0</v>
      </c>
      <c r="M2221" s="378">
        <f t="shared" si="635"/>
        <v>0</v>
      </c>
      <c r="N2221" s="229">
        <f t="shared" si="637"/>
        <v>0</v>
      </c>
      <c r="O2221" s="378">
        <f t="shared" si="635"/>
        <v>0</v>
      </c>
      <c r="P2221" s="229">
        <f t="shared" si="638"/>
        <v>0</v>
      </c>
      <c r="S2221" s="378">
        <f t="shared" si="635"/>
        <v>0</v>
      </c>
      <c r="T2221" s="378">
        <f t="shared" si="635"/>
        <v>0</v>
      </c>
      <c r="U2221" s="378">
        <f t="shared" si="635"/>
        <v>0</v>
      </c>
    </row>
    <row r="2222" spans="1:21" ht="12.75" customHeight="1" x14ac:dyDescent="0.2">
      <c r="B2222" s="555">
        <v>500</v>
      </c>
      <c r="C2222" s="51" t="s">
        <v>132</v>
      </c>
      <c r="D2222" s="52" t="s">
        <v>340</v>
      </c>
      <c r="E2222" s="378">
        <f t="shared" si="632"/>
        <v>5000</v>
      </c>
      <c r="F2222" s="378">
        <f t="shared" si="633"/>
        <v>5000</v>
      </c>
      <c r="G2222" s="378">
        <f t="shared" si="633"/>
        <v>0</v>
      </c>
      <c r="H2222" s="378">
        <f t="shared" si="633"/>
        <v>0</v>
      </c>
      <c r="I2222" s="229" t="e">
        <f>#REF!-G2222</f>
        <v>#REF!</v>
      </c>
      <c r="J2222" s="229">
        <f t="shared" si="634"/>
        <v>0</v>
      </c>
      <c r="K2222" s="378">
        <f t="shared" si="635"/>
        <v>0</v>
      </c>
      <c r="L2222" s="229">
        <f t="shared" si="636"/>
        <v>0</v>
      </c>
      <c r="M2222" s="378">
        <f t="shared" si="635"/>
        <v>0</v>
      </c>
      <c r="N2222" s="229">
        <f t="shared" si="637"/>
        <v>0</v>
      </c>
      <c r="O2222" s="378">
        <f t="shared" si="635"/>
        <v>0</v>
      </c>
      <c r="P2222" s="229">
        <f t="shared" si="638"/>
        <v>0</v>
      </c>
      <c r="S2222" s="378">
        <f t="shared" si="635"/>
        <v>0</v>
      </c>
      <c r="T2222" s="378">
        <f t="shared" si="635"/>
        <v>0</v>
      </c>
      <c r="U2222" s="378">
        <f t="shared" si="635"/>
        <v>0</v>
      </c>
    </row>
    <row r="2223" spans="1:21" ht="12.75" customHeight="1" x14ac:dyDescent="0.2">
      <c r="B2223" s="555">
        <v>600</v>
      </c>
      <c r="C2223" s="51" t="s">
        <v>341</v>
      </c>
      <c r="D2223" s="53" t="s">
        <v>342</v>
      </c>
      <c r="E2223" s="496">
        <f t="shared" si="632"/>
        <v>75000</v>
      </c>
      <c r="F2223" s="496">
        <f t="shared" si="633"/>
        <v>65000</v>
      </c>
      <c r="G2223" s="496">
        <f t="shared" si="633"/>
        <v>45000</v>
      </c>
      <c r="H2223" s="496">
        <f t="shared" si="633"/>
        <v>35000</v>
      </c>
      <c r="I2223" s="497" t="e">
        <f>#REF!-G2223</f>
        <v>#REF!</v>
      </c>
      <c r="J2223" s="497">
        <f t="shared" si="634"/>
        <v>-10000</v>
      </c>
      <c r="K2223" s="496">
        <f t="shared" si="635"/>
        <v>35000</v>
      </c>
      <c r="L2223" s="497">
        <f t="shared" si="636"/>
        <v>0</v>
      </c>
      <c r="M2223" s="496">
        <f t="shared" si="635"/>
        <v>35000</v>
      </c>
      <c r="N2223" s="497">
        <f t="shared" si="637"/>
        <v>0</v>
      </c>
      <c r="O2223" s="496">
        <f t="shared" si="635"/>
        <v>35000</v>
      </c>
      <c r="P2223" s="497">
        <f t="shared" si="638"/>
        <v>0</v>
      </c>
      <c r="Q2223" s="497"/>
      <c r="R2223" s="497"/>
      <c r="S2223" s="496">
        <f t="shared" si="635"/>
        <v>35000</v>
      </c>
      <c r="T2223" s="496">
        <f t="shared" si="635"/>
        <v>35000</v>
      </c>
      <c r="U2223" s="496">
        <f t="shared" si="635"/>
        <v>35000</v>
      </c>
    </row>
    <row r="2224" spans="1:21" ht="12.75" customHeight="1" x14ac:dyDescent="0.2">
      <c r="C2224" s="51"/>
      <c r="D2224" s="48" t="s">
        <v>70</v>
      </c>
      <c r="E2224" s="378">
        <v>810227</v>
      </c>
      <c r="F2224" s="378">
        <f>SUM(F2217:F2223)</f>
        <v>808632</v>
      </c>
      <c r="G2224" s="378">
        <f>SUM(G2217:G2223)</f>
        <v>789557</v>
      </c>
      <c r="H2224" s="378">
        <f>SUM(H2217:H2223)</f>
        <v>827676</v>
      </c>
      <c r="I2224" s="229" t="e">
        <f>#REF!-G2224</f>
        <v>#REF!</v>
      </c>
      <c r="J2224" s="229">
        <f t="shared" si="634"/>
        <v>38119</v>
      </c>
      <c r="K2224" s="378" t="e">
        <f>SUM(K2217:K2223)</f>
        <v>#REF!</v>
      </c>
      <c r="L2224" s="229" t="e">
        <f t="shared" si="636"/>
        <v>#REF!</v>
      </c>
      <c r="M2224" s="378" t="e">
        <f>SUM(M2217:M2223)</f>
        <v>#REF!</v>
      </c>
      <c r="N2224" s="229" t="e">
        <f t="shared" si="637"/>
        <v>#REF!</v>
      </c>
      <c r="O2224" s="378">
        <f>SUM(O2217:O2223)</f>
        <v>839564</v>
      </c>
      <c r="P2224" s="229">
        <f t="shared" si="638"/>
        <v>11888</v>
      </c>
      <c r="S2224" s="378" t="e">
        <f>SUM(S2217:S2223)</f>
        <v>#REF!</v>
      </c>
      <c r="T2224" s="378" t="e">
        <f>SUM(T2217:T2223)</f>
        <v>#REF!</v>
      </c>
      <c r="U2224" s="378" t="e">
        <f>SUM(U2217:U2223)</f>
        <v>#REF!</v>
      </c>
    </row>
    <row r="2225" spans="3:21" ht="12.75" customHeight="1" x14ac:dyDescent="0.2">
      <c r="C2225" s="51"/>
      <c r="E2225" s="378"/>
      <c r="F2225" s="378"/>
      <c r="G2225" s="378"/>
      <c r="H2225" s="378"/>
      <c r="I2225" s="530" t="e">
        <f>I2224/G2224</f>
        <v>#REF!</v>
      </c>
      <c r="J2225" s="536">
        <f>J2224/G2224</f>
        <v>4.8278971625861082E-2</v>
      </c>
      <c r="K2225" s="378"/>
      <c r="L2225" s="530" t="e">
        <f>L2224/#REF!</f>
        <v>#REF!</v>
      </c>
      <c r="M2225" s="378"/>
      <c r="N2225" s="530" t="e">
        <f>N2224/I2224</f>
        <v>#REF!</v>
      </c>
      <c r="O2225" s="378"/>
      <c r="P2225" s="565">
        <f>P2224/H2224</f>
        <v>1.4363108269419434E-2</v>
      </c>
      <c r="Q2225" s="530"/>
      <c r="R2225" s="530"/>
      <c r="S2225" s="378"/>
      <c r="T2225" s="378"/>
      <c r="U2225" s="378"/>
    </row>
    <row r="2226" spans="3:21" ht="39.950000000000003" customHeight="1" x14ac:dyDescent="0.2">
      <c r="C2226" s="51"/>
      <c r="E2226" s="378"/>
      <c r="F2226" s="378"/>
      <c r="G2226" s="378"/>
      <c r="H2226" s="378"/>
      <c r="K2226" s="378"/>
      <c r="M2226" s="378"/>
      <c r="O2226" s="378"/>
      <c r="S2226" s="378"/>
      <c r="T2226" s="378"/>
      <c r="U2226" s="378"/>
    </row>
    <row r="2227" spans="3:21" ht="15.75" customHeight="1" x14ac:dyDescent="0.2">
      <c r="C2227" s="51"/>
      <c r="D2227" s="391" t="s">
        <v>123</v>
      </c>
      <c r="E2227" s="507" t="s">
        <v>784</v>
      </c>
      <c r="F2227" s="507" t="s">
        <v>783</v>
      </c>
      <c r="G2227" s="507" t="s">
        <v>1035</v>
      </c>
      <c r="H2227" s="507" t="s">
        <v>1130</v>
      </c>
      <c r="I2227" s="389"/>
      <c r="J2227" s="389"/>
      <c r="K2227" s="544" t="s">
        <v>1220</v>
      </c>
      <c r="L2227" s="389"/>
      <c r="M2227" s="544" t="s">
        <v>1220</v>
      </c>
      <c r="N2227" s="389"/>
      <c r="O2227" s="544" t="s">
        <v>1220</v>
      </c>
      <c r="P2227" s="389"/>
      <c r="Q2227" s="389"/>
      <c r="R2227" s="389"/>
      <c r="S2227" s="506" t="s">
        <v>1130</v>
      </c>
      <c r="T2227" s="506" t="s">
        <v>1130</v>
      </c>
      <c r="U2227" s="506" t="s">
        <v>1130</v>
      </c>
    </row>
    <row r="2228" spans="3:21" ht="30.75" customHeight="1" x14ac:dyDescent="0.25">
      <c r="C2228" s="51"/>
      <c r="D2228" s="561" t="s">
        <v>577</v>
      </c>
      <c r="E2228" s="507" t="s">
        <v>412</v>
      </c>
      <c r="F2228" s="507" t="s">
        <v>412</v>
      </c>
      <c r="G2228" s="507" t="s">
        <v>412</v>
      </c>
      <c r="H2228" s="507" t="s">
        <v>412</v>
      </c>
      <c r="I2228" s="389"/>
      <c r="J2228" s="389"/>
      <c r="K2228" s="541" t="s">
        <v>472</v>
      </c>
      <c r="L2228" s="389"/>
      <c r="M2228" s="541" t="s">
        <v>472</v>
      </c>
      <c r="N2228" s="389"/>
      <c r="O2228" s="541" t="s">
        <v>1456</v>
      </c>
      <c r="P2228" s="389"/>
      <c r="Q2228" s="389"/>
      <c r="R2228" s="389"/>
      <c r="S2228" s="508" t="s">
        <v>412</v>
      </c>
      <c r="T2228" s="508" t="s">
        <v>412</v>
      </c>
      <c r="U2228" s="508" t="s">
        <v>412</v>
      </c>
    </row>
    <row r="2229" spans="3:21" x14ac:dyDescent="0.2">
      <c r="C2229" s="51"/>
      <c r="D2229" s="566" t="s">
        <v>324</v>
      </c>
      <c r="E2229" s="389">
        <v>11</v>
      </c>
      <c r="F2229" s="389">
        <v>11</v>
      </c>
      <c r="G2229" s="389">
        <v>11</v>
      </c>
      <c r="H2229" s="389">
        <f>'102'!R2687</f>
        <v>11</v>
      </c>
      <c r="I2229" s="389"/>
      <c r="J2229" s="389"/>
      <c r="K2229" s="389" t="e">
        <f>'102'!#REF!</f>
        <v>#REF!</v>
      </c>
      <c r="L2229" s="389"/>
      <c r="M2229" s="389" t="e">
        <f>'102'!#REF!</f>
        <v>#REF!</v>
      </c>
      <c r="N2229" s="389"/>
      <c r="O2229" s="389">
        <f>'102'!Z2687</f>
        <v>11</v>
      </c>
      <c r="P2229" s="389"/>
      <c r="Q2229" s="389"/>
      <c r="R2229" s="389"/>
      <c r="S2229" s="393" t="e">
        <f>'102'!#REF!</f>
        <v>#REF!</v>
      </c>
      <c r="T2229" s="393" t="e">
        <f>'102'!#REF!</f>
        <v>#REF!</v>
      </c>
      <c r="U2229" s="393" t="e">
        <f>'102'!#REF!</f>
        <v>#REF!</v>
      </c>
    </row>
    <row r="2230" spans="3:21" ht="12.75" customHeight="1" x14ac:dyDescent="0.2">
      <c r="C2230" s="51"/>
      <c r="D2230" s="566" t="s">
        <v>397</v>
      </c>
      <c r="E2230" s="389">
        <v>3255894</v>
      </c>
      <c r="F2230" s="389">
        <v>3850000</v>
      </c>
      <c r="G2230" s="389">
        <v>3575000</v>
      </c>
      <c r="H2230" s="389">
        <v>6050000</v>
      </c>
      <c r="I2230" s="389"/>
      <c r="J2230" s="389"/>
      <c r="K2230" s="389">
        <v>6050000</v>
      </c>
      <c r="L2230" s="389"/>
      <c r="M2230" s="389">
        <v>6050000</v>
      </c>
      <c r="N2230" s="389"/>
      <c r="O2230" s="389">
        <v>0</v>
      </c>
      <c r="P2230" s="389"/>
      <c r="Q2230" s="389"/>
      <c r="R2230" s="389"/>
      <c r="S2230" s="393">
        <v>6050000</v>
      </c>
      <c r="T2230" s="393">
        <v>6050000</v>
      </c>
      <c r="U2230" s="393">
        <v>6050000</v>
      </c>
    </row>
    <row r="2231" spans="3:21" ht="12.75" customHeight="1" x14ac:dyDescent="0.2">
      <c r="C2231" s="51"/>
      <c r="D2231" s="566" t="s">
        <v>478</v>
      </c>
      <c r="E2231" s="389">
        <v>12394364</v>
      </c>
      <c r="F2231" s="389">
        <v>9889699</v>
      </c>
      <c r="G2231" s="389">
        <v>11515751</v>
      </c>
      <c r="H2231" s="389">
        <v>7812763</v>
      </c>
      <c r="I2231" s="389"/>
      <c r="J2231" s="389"/>
      <c r="K2231" s="389">
        <v>7812763</v>
      </c>
      <c r="L2231" s="389"/>
      <c r="M2231" s="389">
        <v>7812763</v>
      </c>
      <c r="N2231" s="389"/>
      <c r="O2231" s="389">
        <v>9078554</v>
      </c>
      <c r="P2231" s="389"/>
      <c r="Q2231" s="389"/>
      <c r="R2231" s="389"/>
      <c r="S2231" s="393">
        <v>7812763</v>
      </c>
      <c r="T2231" s="393">
        <v>7812763</v>
      </c>
      <c r="U2231" s="393">
        <v>7812763</v>
      </c>
    </row>
    <row r="2232" spans="3:21" ht="12.75" customHeight="1" x14ac:dyDescent="0.2">
      <c r="C2232" s="51"/>
      <c r="D2232" s="567"/>
      <c r="E2232" s="388"/>
      <c r="F2232" s="388"/>
      <c r="G2232" s="388"/>
      <c r="H2232" s="388"/>
      <c r="I2232" s="389"/>
      <c r="J2232" s="389"/>
      <c r="K2232" s="388"/>
      <c r="L2232" s="389"/>
      <c r="M2232" s="388"/>
      <c r="N2232" s="389"/>
      <c r="O2232" s="388"/>
      <c r="P2232" s="389"/>
      <c r="Q2232" s="389"/>
      <c r="R2232" s="389"/>
      <c r="S2232" s="392"/>
      <c r="T2232" s="392"/>
      <c r="U2232" s="392"/>
    </row>
    <row r="2233" spans="3:21" ht="12.75" customHeight="1" x14ac:dyDescent="0.25">
      <c r="C2233" s="51"/>
      <c r="D2233" s="568" t="s">
        <v>625</v>
      </c>
      <c r="E2233" s="388"/>
      <c r="F2233" s="388"/>
      <c r="G2233" s="388"/>
      <c r="H2233" s="388"/>
      <c r="I2233" s="389"/>
      <c r="J2233" s="389"/>
      <c r="K2233" s="388"/>
      <c r="L2233" s="389"/>
      <c r="M2233" s="388"/>
      <c r="N2233" s="389"/>
      <c r="O2233" s="388"/>
      <c r="P2233" s="389"/>
      <c r="Q2233" s="389"/>
      <c r="R2233" s="389"/>
      <c r="S2233" s="392"/>
      <c r="T2233" s="392"/>
      <c r="U2233" s="392"/>
    </row>
    <row r="2234" spans="3:21" ht="26.25" customHeight="1" x14ac:dyDescent="0.2">
      <c r="C2234" s="51"/>
      <c r="D2234" s="641" t="s">
        <v>1540</v>
      </c>
      <c r="E2234" s="641"/>
      <c r="F2234" s="641"/>
      <c r="G2234" s="641"/>
      <c r="H2234" s="641"/>
      <c r="I2234" s="641"/>
      <c r="J2234" s="641"/>
      <c r="K2234" s="641"/>
      <c r="L2234" s="641"/>
      <c r="M2234" s="641"/>
      <c r="N2234" s="641"/>
      <c r="O2234" s="641"/>
      <c r="P2234" s="388"/>
      <c r="Q2234" s="388"/>
      <c r="R2234" s="388"/>
      <c r="S2234" s="5"/>
      <c r="T2234" s="5"/>
      <c r="U2234" s="5"/>
    </row>
    <row r="2235" spans="3:21" ht="12.75" customHeight="1" x14ac:dyDescent="0.2">
      <c r="C2235" s="51"/>
      <c r="D2235" s="641"/>
      <c r="E2235" s="641"/>
      <c r="F2235" s="641"/>
      <c r="G2235" s="641"/>
      <c r="H2235" s="641"/>
      <c r="I2235" s="641"/>
      <c r="J2235" s="641"/>
      <c r="K2235" s="641"/>
      <c r="L2235" s="641"/>
      <c r="M2235" s="641"/>
      <c r="N2235" s="641"/>
      <c r="O2235" s="641"/>
      <c r="P2235" s="388"/>
      <c r="Q2235" s="388"/>
      <c r="R2235" s="388"/>
      <c r="S2235" s="5"/>
      <c r="T2235" s="5"/>
      <c r="U2235" s="5"/>
    </row>
    <row r="2236" spans="3:21" ht="12.75" customHeight="1" x14ac:dyDescent="0.2">
      <c r="C2236" s="51"/>
      <c r="D2236" s="59"/>
      <c r="E2236" s="228"/>
      <c r="F2236" s="228"/>
      <c r="G2236" s="228"/>
      <c r="H2236" s="228"/>
      <c r="K2236" s="228"/>
      <c r="M2236" s="228"/>
      <c r="O2236" s="228"/>
      <c r="S2236" s="228"/>
      <c r="T2236" s="228"/>
      <c r="U2236" s="228"/>
    </row>
    <row r="2237" spans="3:21" ht="12.75" customHeight="1" x14ac:dyDescent="0.2">
      <c r="C2237" s="51"/>
      <c r="D2237" s="59"/>
      <c r="E2237" s="525"/>
      <c r="F2237" s="525"/>
      <c r="G2237" s="525"/>
      <c r="H2237" s="525"/>
      <c r="K2237" s="525"/>
      <c r="M2237" s="525"/>
      <c r="O2237" s="525"/>
      <c r="S2237" s="525"/>
      <c r="T2237" s="525"/>
      <c r="U2237" s="525"/>
    </row>
    <row r="2238" spans="3:21" ht="19.149999999999999" customHeight="1" x14ac:dyDescent="0.25">
      <c r="C2238" s="61" t="s">
        <v>398</v>
      </c>
      <c r="E2238" s="378"/>
      <c r="F2238" s="378"/>
      <c r="G2238" s="378"/>
      <c r="H2238" s="378"/>
      <c r="K2238" s="378"/>
      <c r="M2238" s="378"/>
      <c r="O2238" s="378"/>
      <c r="S2238" s="378"/>
      <c r="T2238" s="378"/>
      <c r="U2238" s="378"/>
    </row>
    <row r="2239" spans="3:21" ht="12.75" customHeight="1" x14ac:dyDescent="0.2">
      <c r="E2239" s="378"/>
      <c r="F2239" s="378"/>
      <c r="G2239" s="378"/>
      <c r="H2239" s="378"/>
      <c r="K2239" s="378"/>
      <c r="M2239" s="378"/>
      <c r="O2239" s="378"/>
      <c r="S2239" s="378"/>
      <c r="T2239" s="378"/>
      <c r="U2239" s="378"/>
    </row>
    <row r="2240" spans="3:21" ht="12.75" customHeight="1" x14ac:dyDescent="0.2">
      <c r="C2240" s="73" t="s">
        <v>216</v>
      </c>
      <c r="D2240" s="72"/>
      <c r="E2240" s="378"/>
      <c r="F2240" s="378"/>
      <c r="G2240" s="378"/>
      <c r="H2240" s="378"/>
      <c r="K2240" s="378"/>
      <c r="M2240" s="378"/>
      <c r="O2240" s="378"/>
      <c r="S2240" s="378"/>
      <c r="T2240" s="378"/>
      <c r="U2240" s="378"/>
    </row>
    <row r="2241" spans="1:23" ht="12.75" customHeight="1" x14ac:dyDescent="0.2">
      <c r="A2241" s="5">
        <v>18028350</v>
      </c>
      <c r="C2241" s="42">
        <v>51810</v>
      </c>
      <c r="D2241" s="43" t="s">
        <v>687</v>
      </c>
      <c r="E2241" s="378">
        <v>10406836</v>
      </c>
      <c r="F2241" s="378">
        <v>21662917</v>
      </c>
      <c r="G2241" s="378">
        <v>21662917</v>
      </c>
      <c r="H2241" s="378">
        <v>22221339</v>
      </c>
      <c r="I2241" s="229" t="e">
        <f>#REF!-G2241</f>
        <v>#REF!</v>
      </c>
      <c r="J2241" s="229">
        <f>H2241-G2241</f>
        <v>558422</v>
      </c>
      <c r="K2241" s="378">
        <f>22665766</f>
        <v>22665766</v>
      </c>
      <c r="L2241" s="229">
        <f>K2241-H2241</f>
        <v>444427</v>
      </c>
      <c r="M2241" s="378">
        <f>22665766</f>
        <v>22665766</v>
      </c>
      <c r="N2241" s="229">
        <f>M2241-H2241</f>
        <v>444427</v>
      </c>
      <c r="O2241" s="378">
        <f>22665766</f>
        <v>22665766</v>
      </c>
      <c r="P2241" s="229">
        <f>O2241-H2241</f>
        <v>444427</v>
      </c>
      <c r="S2241" s="378">
        <f>22665766+600000</f>
        <v>23265766</v>
      </c>
      <c r="T2241" s="378">
        <f>S2241+750000</f>
        <v>24015766</v>
      </c>
      <c r="U2241" s="378">
        <f>T2241+800000</f>
        <v>24815766</v>
      </c>
    </row>
    <row r="2242" spans="1:23" ht="12.75" customHeight="1" x14ac:dyDescent="0.2">
      <c r="A2242" s="5">
        <v>18028350</v>
      </c>
      <c r="C2242" s="42">
        <v>51810</v>
      </c>
      <c r="D2242" s="43" t="s">
        <v>688</v>
      </c>
      <c r="E2242" s="378">
        <v>9952456</v>
      </c>
      <c r="F2242" s="378">
        <v>0</v>
      </c>
      <c r="G2242" s="378">
        <v>0</v>
      </c>
      <c r="H2242" s="378">
        <v>0</v>
      </c>
      <c r="I2242" s="229" t="e">
        <f>#REF!-G2242</f>
        <v>#REF!</v>
      </c>
      <c r="J2242" s="229">
        <f>H2242-G2242</f>
        <v>0</v>
      </c>
      <c r="K2242" s="378">
        <v>0</v>
      </c>
      <c r="L2242" s="229">
        <f>K2242-H2242</f>
        <v>0</v>
      </c>
      <c r="M2242" s="378">
        <v>0</v>
      </c>
      <c r="N2242" s="229">
        <f>M2242-H2242</f>
        <v>0</v>
      </c>
      <c r="O2242" s="378">
        <v>0</v>
      </c>
      <c r="P2242" s="229">
        <f>O2242-H2242</f>
        <v>0</v>
      </c>
      <c r="S2242" s="378">
        <v>0</v>
      </c>
      <c r="T2242" s="378">
        <v>0</v>
      </c>
      <c r="U2242" s="378">
        <v>0</v>
      </c>
    </row>
    <row r="2243" spans="1:23" ht="24" customHeight="1" x14ac:dyDescent="0.2">
      <c r="A2243" s="5">
        <v>18028350</v>
      </c>
      <c r="B2243" s="154"/>
      <c r="C2243" s="65">
        <v>51812</v>
      </c>
      <c r="D2243" s="122" t="s">
        <v>701</v>
      </c>
      <c r="E2243" s="496">
        <v>200000</v>
      </c>
      <c r="F2243" s="496">
        <v>300000</v>
      </c>
      <c r="G2243" s="496">
        <v>300000</v>
      </c>
      <c r="H2243" s="496">
        <v>300000</v>
      </c>
      <c r="I2243" s="497" t="e">
        <f>#REF!-G2243</f>
        <v>#REF!</v>
      </c>
      <c r="J2243" s="497">
        <f>H2243-G2243</f>
        <v>0</v>
      </c>
      <c r="K2243" s="496">
        <v>300000</v>
      </c>
      <c r="L2243" s="497">
        <f>K2243-H2243</f>
        <v>0</v>
      </c>
      <c r="M2243" s="496">
        <v>300000</v>
      </c>
      <c r="N2243" s="497">
        <f>M2243-H2243</f>
        <v>0</v>
      </c>
      <c r="O2243" s="496">
        <v>300000</v>
      </c>
      <c r="P2243" s="497">
        <f>O2243-H2243</f>
        <v>0</v>
      </c>
      <c r="Q2243" s="497"/>
      <c r="R2243" s="497"/>
      <c r="S2243" s="496">
        <v>350000</v>
      </c>
      <c r="T2243" s="496">
        <v>400000</v>
      </c>
      <c r="U2243" s="496">
        <v>450000</v>
      </c>
    </row>
    <row r="2244" spans="1:23" ht="12.75" customHeight="1" x14ac:dyDescent="0.2">
      <c r="C2244" s="42"/>
      <c r="D2244" s="43"/>
      <c r="E2244" s="378">
        <f t="shared" ref="E2244" si="639">SUM(E2241:E2243)</f>
        <v>20559292</v>
      </c>
      <c r="F2244" s="378">
        <f>SUM(F2241:F2243)</f>
        <v>21962917</v>
      </c>
      <c r="G2244" s="378">
        <f>SUM(G2241:G2243)</f>
        <v>21962917</v>
      </c>
      <c r="H2244" s="378">
        <f>SUM(H2241:H2243)</f>
        <v>22521339</v>
      </c>
      <c r="I2244" s="229" t="e">
        <f>#REF!-G2244</f>
        <v>#REF!</v>
      </c>
      <c r="J2244" s="229">
        <f>H2244-G2244</f>
        <v>558422</v>
      </c>
      <c r="K2244" s="378">
        <f>SUM(K2241:K2243)</f>
        <v>22965766</v>
      </c>
      <c r="L2244" s="229">
        <f>K2244-H2244</f>
        <v>444427</v>
      </c>
      <c r="M2244" s="378">
        <f>SUM(M2241:M2243)</f>
        <v>22965766</v>
      </c>
      <c r="N2244" s="229">
        <f>M2244-H2244</f>
        <v>444427</v>
      </c>
      <c r="O2244" s="378">
        <f>SUM(O2241:O2243)</f>
        <v>22965766</v>
      </c>
      <c r="P2244" s="229">
        <f>O2244-H2244</f>
        <v>444427</v>
      </c>
      <c r="S2244" s="378">
        <f>SUM(S2241:S2243)</f>
        <v>23615766</v>
      </c>
      <c r="T2244" s="378">
        <f>SUM(T2241:T2243)</f>
        <v>24415766</v>
      </c>
      <c r="U2244" s="378">
        <f>SUM(U2241:U2243)</f>
        <v>25265766</v>
      </c>
      <c r="W2244" s="108"/>
    </row>
    <row r="2245" spans="1:23" ht="12.75" customHeight="1" x14ac:dyDescent="0.2">
      <c r="C2245" s="42"/>
      <c r="D2245" s="43"/>
      <c r="E2245" s="378"/>
      <c r="F2245" s="378"/>
      <c r="G2245" s="378"/>
      <c r="H2245" s="378"/>
      <c r="K2245" s="378"/>
      <c r="M2245" s="378"/>
      <c r="O2245" s="378"/>
      <c r="S2245" s="378"/>
      <c r="T2245" s="378"/>
      <c r="U2245" s="378"/>
    </row>
    <row r="2246" spans="1:23" ht="12.75" customHeight="1" x14ac:dyDescent="0.2">
      <c r="C2246" s="42"/>
      <c r="D2246" s="43"/>
      <c r="E2246" s="378"/>
      <c r="F2246" s="378"/>
      <c r="G2246" s="378"/>
      <c r="H2246" s="378"/>
      <c r="K2246" s="378"/>
      <c r="M2246" s="378"/>
      <c r="O2246" s="378"/>
      <c r="S2246" s="378"/>
      <c r="T2246" s="378"/>
      <c r="U2246" s="378"/>
    </row>
    <row r="2247" spans="1:23" ht="12.75" customHeight="1" x14ac:dyDescent="0.2">
      <c r="C2247" s="88" t="s">
        <v>638</v>
      </c>
      <c r="D2247" s="62"/>
      <c r="E2247" s="378"/>
      <c r="F2247" s="378"/>
      <c r="G2247" s="378"/>
      <c r="H2247" s="378"/>
      <c r="K2247" s="378"/>
      <c r="M2247" s="378"/>
      <c r="O2247" s="378"/>
      <c r="S2247" s="378"/>
      <c r="T2247" s="378"/>
      <c r="U2247" s="378"/>
    </row>
    <row r="2248" spans="1:23" ht="12.75" customHeight="1" x14ac:dyDescent="0.2">
      <c r="A2248" s="5">
        <v>18028360</v>
      </c>
      <c r="B2248" s="154"/>
      <c r="C2248" s="42">
        <v>58852</v>
      </c>
      <c r="D2248" s="96" t="s">
        <v>129</v>
      </c>
      <c r="E2248" s="496">
        <v>4500000</v>
      </c>
      <c r="F2248" s="496">
        <v>4700000</v>
      </c>
      <c r="G2248" s="496">
        <v>4700000</v>
      </c>
      <c r="H2248" s="496">
        <v>4700000</v>
      </c>
      <c r="I2248" s="497" t="e">
        <f>#REF!-G2248</f>
        <v>#REF!</v>
      </c>
      <c r="J2248" s="497">
        <f>H2248-G2248</f>
        <v>0</v>
      </c>
      <c r="K2248" s="496">
        <v>4700000</v>
      </c>
      <c r="L2248" s="497">
        <f>K2248-H2248</f>
        <v>0</v>
      </c>
      <c r="M2248" s="496">
        <v>4700000</v>
      </c>
      <c r="N2248" s="497">
        <f>M2248-H2248</f>
        <v>0</v>
      </c>
      <c r="O2248" s="496">
        <v>4700000</v>
      </c>
      <c r="P2248" s="497">
        <f>O2248-H2248</f>
        <v>0</v>
      </c>
      <c r="Q2248" s="497"/>
      <c r="R2248" s="497"/>
      <c r="S2248" s="496">
        <v>4900000</v>
      </c>
      <c r="T2248" s="496">
        <v>5000000</v>
      </c>
      <c r="U2248" s="496">
        <v>5200000</v>
      </c>
    </row>
    <row r="2249" spans="1:23" ht="12.75" customHeight="1" x14ac:dyDescent="0.2">
      <c r="C2249" s="42"/>
      <c r="D2249" s="43"/>
      <c r="E2249" s="378">
        <f t="shared" ref="E2249" si="640">SUM(E2248)</f>
        <v>4500000</v>
      </c>
      <c r="F2249" s="378">
        <f>SUM(F2248)</f>
        <v>4700000</v>
      </c>
      <c r="G2249" s="378">
        <f>SUM(G2248)</f>
        <v>4700000</v>
      </c>
      <c r="H2249" s="378">
        <f>SUM(H2248)</f>
        <v>4700000</v>
      </c>
      <c r="I2249" s="229" t="e">
        <f>#REF!-G2249</f>
        <v>#REF!</v>
      </c>
      <c r="J2249" s="229">
        <f>H2249-G2249</f>
        <v>0</v>
      </c>
      <c r="K2249" s="378">
        <f>SUM(K2248)</f>
        <v>4700000</v>
      </c>
      <c r="L2249" s="229">
        <f>K2249-H2249</f>
        <v>0</v>
      </c>
      <c r="M2249" s="378">
        <f>SUM(M2248)</f>
        <v>4700000</v>
      </c>
      <c r="N2249" s="229">
        <f>M2249-H2249</f>
        <v>0</v>
      </c>
      <c r="O2249" s="378">
        <f>SUM(O2248)</f>
        <v>4700000</v>
      </c>
      <c r="P2249" s="229">
        <f>O2249-H2249</f>
        <v>0</v>
      </c>
      <c r="S2249" s="378">
        <f>SUM(S2248)</f>
        <v>4900000</v>
      </c>
      <c r="T2249" s="378">
        <f>SUM(T2248)</f>
        <v>5000000</v>
      </c>
      <c r="U2249" s="378">
        <f>SUM(U2248)</f>
        <v>5200000</v>
      </c>
    </row>
    <row r="2250" spans="1:23" ht="12.75" customHeight="1" x14ac:dyDescent="0.2">
      <c r="C2250" s="42"/>
      <c r="D2250" s="43"/>
      <c r="E2250" s="378"/>
      <c r="F2250" s="378"/>
      <c r="G2250" s="378"/>
      <c r="H2250" s="378"/>
      <c r="K2250" s="378"/>
      <c r="M2250" s="378"/>
      <c r="O2250" s="378"/>
      <c r="S2250" s="378"/>
      <c r="T2250" s="378"/>
      <c r="U2250" s="378"/>
    </row>
    <row r="2251" spans="1:23" ht="12.75" customHeight="1" x14ac:dyDescent="0.2">
      <c r="C2251" s="42"/>
      <c r="D2251" s="43"/>
      <c r="E2251" s="378"/>
      <c r="F2251" s="378"/>
      <c r="G2251" s="378"/>
      <c r="H2251" s="378"/>
      <c r="K2251" s="378"/>
      <c r="M2251" s="378"/>
      <c r="O2251" s="378"/>
      <c r="S2251" s="378"/>
      <c r="T2251" s="378"/>
      <c r="U2251" s="378"/>
    </row>
    <row r="2252" spans="1:23" ht="12.75" customHeight="1" x14ac:dyDescent="0.2">
      <c r="C2252" s="81" t="s">
        <v>565</v>
      </c>
      <c r="D2252" s="62"/>
      <c r="E2252" s="378"/>
      <c r="F2252" s="378"/>
      <c r="G2252" s="378"/>
      <c r="H2252" s="378"/>
      <c r="K2252" s="378"/>
      <c r="M2252" s="378"/>
      <c r="O2252" s="378"/>
      <c r="S2252" s="378"/>
      <c r="T2252" s="378"/>
      <c r="U2252" s="378"/>
    </row>
    <row r="2253" spans="1:23" ht="13.5" customHeight="1" x14ac:dyDescent="0.2">
      <c r="A2253" s="5">
        <v>18028370</v>
      </c>
      <c r="B2253" s="154"/>
      <c r="C2253" s="42">
        <v>51810</v>
      </c>
      <c r="D2253" s="45" t="s">
        <v>197</v>
      </c>
      <c r="E2253" s="496">
        <v>27536158</v>
      </c>
      <c r="F2253" s="496">
        <v>34607857</v>
      </c>
      <c r="G2253" s="496">
        <v>34607857</v>
      </c>
      <c r="H2253" s="496">
        <f>38629282-62</f>
        <v>38629220</v>
      </c>
      <c r="I2253" s="497" t="e">
        <f>#REF!-G2253</f>
        <v>#REF!</v>
      </c>
      <c r="J2253" s="497">
        <f>H2253-G2253</f>
        <v>4021363</v>
      </c>
      <c r="K2253" s="496">
        <f>39595014</f>
        <v>39595014</v>
      </c>
      <c r="L2253" s="497">
        <f>K2253-H2253</f>
        <v>965794</v>
      </c>
      <c r="M2253" s="496">
        <f>39595014</f>
        <v>39595014</v>
      </c>
      <c r="N2253" s="497">
        <f>M2253-H2253</f>
        <v>965794</v>
      </c>
      <c r="O2253" s="496">
        <f>39595014</f>
        <v>39595014</v>
      </c>
      <c r="P2253" s="497">
        <f>O2253-H2253</f>
        <v>965794</v>
      </c>
      <c r="Q2253" s="497"/>
      <c r="R2253" s="497"/>
      <c r="S2253" s="496">
        <f>O2253+1500000</f>
        <v>41095014</v>
      </c>
      <c r="T2253" s="496">
        <f>S2253+1500000</f>
        <v>42595014</v>
      </c>
      <c r="U2253" s="496">
        <f>T2253+200000</f>
        <v>42795014</v>
      </c>
    </row>
    <row r="2254" spans="1:23" ht="12.75" customHeight="1" x14ac:dyDescent="0.2">
      <c r="C2254" s="42"/>
      <c r="D2254" s="43"/>
      <c r="E2254" s="378">
        <f t="shared" ref="E2254" si="641">SUM(E2253)</f>
        <v>27536158</v>
      </c>
      <c r="F2254" s="378">
        <f>SUM(F2253)</f>
        <v>34607857</v>
      </c>
      <c r="G2254" s="378">
        <f>SUM(G2253)</f>
        <v>34607857</v>
      </c>
      <c r="H2254" s="378">
        <f>SUM(H2253)</f>
        <v>38629220</v>
      </c>
      <c r="I2254" s="229" t="e">
        <f>#REF!-G2254</f>
        <v>#REF!</v>
      </c>
      <c r="J2254" s="229">
        <f>H2254-G2254</f>
        <v>4021363</v>
      </c>
      <c r="K2254" s="378">
        <f>SUM(K2253)</f>
        <v>39595014</v>
      </c>
      <c r="L2254" s="229">
        <f>K2254-H2254</f>
        <v>965794</v>
      </c>
      <c r="M2254" s="378">
        <f>SUM(M2253)</f>
        <v>39595014</v>
      </c>
      <c r="N2254" s="229">
        <f>M2254-H2254</f>
        <v>965794</v>
      </c>
      <c r="O2254" s="378">
        <f>SUM(O2253)</f>
        <v>39595014</v>
      </c>
      <c r="P2254" s="229">
        <f>O2254-H2254</f>
        <v>965794</v>
      </c>
      <c r="S2254" s="378">
        <f>SUM(S2253)</f>
        <v>41095014</v>
      </c>
      <c r="T2254" s="378">
        <f>SUM(T2253)</f>
        <v>42595014</v>
      </c>
      <c r="U2254" s="378">
        <f>SUM(U2253)</f>
        <v>42795014</v>
      </c>
    </row>
    <row r="2255" spans="1:23" ht="12.75" customHeight="1" x14ac:dyDescent="0.2">
      <c r="C2255" s="42"/>
      <c r="D2255" s="43"/>
      <c r="E2255" s="378"/>
      <c r="F2255" s="378"/>
      <c r="G2255" s="378"/>
      <c r="H2255" s="378"/>
      <c r="K2255" s="378"/>
      <c r="M2255" s="378"/>
      <c r="O2255" s="378"/>
      <c r="S2255" s="378"/>
      <c r="T2255" s="378"/>
      <c r="U2255" s="378"/>
    </row>
    <row r="2256" spans="1:23" ht="12.75" customHeight="1" x14ac:dyDescent="0.2">
      <c r="C2256" s="81" t="s">
        <v>840</v>
      </c>
      <c r="D2256" s="62"/>
      <c r="E2256" s="378"/>
      <c r="F2256" s="378"/>
      <c r="G2256" s="378"/>
      <c r="H2256" s="378"/>
      <c r="K2256" s="378"/>
      <c r="M2256" s="378"/>
      <c r="O2256" s="378"/>
      <c r="S2256" s="378"/>
      <c r="T2256" s="378"/>
      <c r="U2256" s="378"/>
    </row>
    <row r="2257" spans="1:21" ht="13.5" customHeight="1" x14ac:dyDescent="0.2">
      <c r="A2257" s="5">
        <v>18028380</v>
      </c>
      <c r="B2257" s="154"/>
      <c r="C2257" s="42">
        <v>51810</v>
      </c>
      <c r="D2257" s="45" t="s">
        <v>197</v>
      </c>
      <c r="E2257" s="496">
        <v>0</v>
      </c>
      <c r="F2257" s="496">
        <v>0</v>
      </c>
      <c r="G2257" s="496">
        <v>0</v>
      </c>
      <c r="H2257" s="496">
        <v>183768</v>
      </c>
      <c r="I2257" s="497" t="e">
        <f>#REF!-G2257</f>
        <v>#REF!</v>
      </c>
      <c r="J2257" s="497">
        <f>H2257-G2257</f>
        <v>183768</v>
      </c>
      <c r="K2257" s="496">
        <v>183768</v>
      </c>
      <c r="L2257" s="497">
        <f>K2257-H2257</f>
        <v>0</v>
      </c>
      <c r="M2257" s="496">
        <v>183768</v>
      </c>
      <c r="N2257" s="497">
        <f>M2257-H2257</f>
        <v>0</v>
      </c>
      <c r="O2257" s="496">
        <v>0</v>
      </c>
      <c r="P2257" s="497">
        <f>O2257-H2257</f>
        <v>-183768</v>
      </c>
      <c r="Q2257" s="497"/>
      <c r="R2257" s="497"/>
      <c r="S2257" s="496">
        <v>0</v>
      </c>
      <c r="T2257" s="496">
        <v>0</v>
      </c>
      <c r="U2257" s="496">
        <v>0</v>
      </c>
    </row>
    <row r="2258" spans="1:21" ht="12.75" customHeight="1" x14ac:dyDescent="0.2">
      <c r="C2258" s="42"/>
      <c r="D2258" s="43"/>
      <c r="E2258" s="378">
        <f t="shared" ref="E2258:F2258" si="642">SUM(E2257)</f>
        <v>0</v>
      </c>
      <c r="F2258" s="378">
        <f t="shared" si="642"/>
        <v>0</v>
      </c>
      <c r="G2258" s="378">
        <f>SUM(G2257)</f>
        <v>0</v>
      </c>
      <c r="H2258" s="378">
        <f>SUM(H2257)</f>
        <v>183768</v>
      </c>
      <c r="I2258" s="229" t="e">
        <f>#REF!-G2258</f>
        <v>#REF!</v>
      </c>
      <c r="J2258" s="229">
        <f>H2258-G2258</f>
        <v>183768</v>
      </c>
      <c r="K2258" s="378">
        <f>SUM(K2257)</f>
        <v>183768</v>
      </c>
      <c r="L2258" s="229">
        <f>K2258-H2258</f>
        <v>0</v>
      </c>
      <c r="M2258" s="378">
        <f>SUM(M2257)</f>
        <v>183768</v>
      </c>
      <c r="N2258" s="229">
        <f>M2258-H2258</f>
        <v>0</v>
      </c>
      <c r="O2258" s="378">
        <f>SUM(O2257)</f>
        <v>0</v>
      </c>
      <c r="P2258" s="229">
        <f>O2258-H2258</f>
        <v>-183768</v>
      </c>
      <c r="S2258" s="378">
        <f>SUM(S2257)</f>
        <v>0</v>
      </c>
      <c r="T2258" s="378">
        <f>SUM(T2257)</f>
        <v>0</v>
      </c>
      <c r="U2258" s="378">
        <f>SUM(U2257)</f>
        <v>0</v>
      </c>
    </row>
    <row r="2259" spans="1:21" ht="12.75" customHeight="1" x14ac:dyDescent="0.2">
      <c r="E2259" s="378"/>
      <c r="F2259" s="378"/>
      <c r="G2259" s="378"/>
      <c r="H2259" s="378"/>
      <c r="K2259" s="378"/>
      <c r="M2259" s="378"/>
      <c r="O2259" s="378"/>
      <c r="S2259" s="378"/>
      <c r="T2259" s="378"/>
      <c r="U2259" s="378"/>
    </row>
    <row r="2260" spans="1:21" ht="18" customHeight="1" x14ac:dyDescent="0.2">
      <c r="C2260" s="92" t="s">
        <v>315</v>
      </c>
      <c r="D2260" s="72"/>
      <c r="E2260" s="378"/>
      <c r="F2260" s="378"/>
      <c r="G2260" s="378"/>
      <c r="H2260" s="378"/>
      <c r="K2260" s="378"/>
      <c r="M2260" s="378"/>
      <c r="O2260" s="378"/>
      <c r="S2260" s="378"/>
      <c r="T2260" s="378"/>
      <c r="U2260" s="378"/>
    </row>
    <row r="2261" spans="1:21" ht="3" customHeight="1" x14ac:dyDescent="0.2">
      <c r="C2261" s="50" t="s">
        <v>316</v>
      </c>
      <c r="E2261" s="378"/>
      <c r="F2261" s="378"/>
      <c r="G2261" s="378"/>
      <c r="H2261" s="378"/>
      <c r="I2261" s="229" t="e">
        <f>#REF!-G2261</f>
        <v>#REF!</v>
      </c>
      <c r="J2261" s="229" t="e">
        <f>#REF!-G2261</f>
        <v>#REF!</v>
      </c>
      <c r="K2261" s="378"/>
      <c r="L2261" s="229" t="e">
        <f>#REF!-H2261</f>
        <v>#REF!</v>
      </c>
      <c r="M2261" s="378"/>
      <c r="N2261" s="229" t="e">
        <f>#REF!-H2261</f>
        <v>#REF!</v>
      </c>
      <c r="O2261" s="378"/>
      <c r="P2261" s="229" t="e">
        <f>#REF!-H2261</f>
        <v>#REF!</v>
      </c>
      <c r="S2261" s="378"/>
      <c r="T2261" s="378"/>
      <c r="U2261" s="378"/>
    </row>
    <row r="2262" spans="1:21" ht="12.75" customHeight="1" x14ac:dyDescent="0.2">
      <c r="B2262" s="555">
        <v>800</v>
      </c>
      <c r="C2262" s="51" t="s">
        <v>351</v>
      </c>
      <c r="D2262" s="53" t="s">
        <v>407</v>
      </c>
      <c r="E2262" s="496">
        <f t="shared" ref="E2262" si="643">E2254+E2249+E2244+E2258</f>
        <v>52595450</v>
      </c>
      <c r="F2262" s="496">
        <f>F2254+F2249+F2244</f>
        <v>61270774</v>
      </c>
      <c r="G2262" s="496">
        <f>G2254+G2249+G2244</f>
        <v>61270774</v>
      </c>
      <c r="H2262" s="496">
        <f>H2254+H2249+H2244+H2258</f>
        <v>66034327</v>
      </c>
      <c r="I2262" s="497" t="e">
        <f>#REF!-G2262</f>
        <v>#REF!</v>
      </c>
      <c r="J2262" s="497">
        <f>H2262-G2262</f>
        <v>4763553</v>
      </c>
      <c r="K2262" s="496">
        <f>K2254+K2249+K2244+K2258</f>
        <v>67444548</v>
      </c>
      <c r="L2262" s="497">
        <f>K2262-H2262</f>
        <v>1410221</v>
      </c>
      <c r="M2262" s="496">
        <f>M2254+M2249+M2244+M2258</f>
        <v>67444548</v>
      </c>
      <c r="N2262" s="497">
        <f>M2262-H2262</f>
        <v>1410221</v>
      </c>
      <c r="O2262" s="496">
        <f>O2254+O2249+O2244+O2258</f>
        <v>67260780</v>
      </c>
      <c r="P2262" s="497">
        <f>O2262-H2262</f>
        <v>1226453</v>
      </c>
      <c r="Q2262" s="497"/>
      <c r="R2262" s="497"/>
      <c r="S2262" s="496">
        <f>S2254+S2249+S2244+S2258</f>
        <v>69610780</v>
      </c>
      <c r="T2262" s="496">
        <f>T2254+T2249+T2244+T2258</f>
        <v>72010780</v>
      </c>
      <c r="U2262" s="496">
        <f>U2254+U2249+U2244+U2258</f>
        <v>73260780</v>
      </c>
    </row>
    <row r="2263" spans="1:21" ht="12.75" customHeight="1" x14ac:dyDescent="0.2">
      <c r="C2263" s="51"/>
      <c r="D2263" s="48" t="s">
        <v>70</v>
      </c>
      <c r="E2263" s="378">
        <f t="shared" ref="E2263" si="644">SUM(E2262:E2262)</f>
        <v>52595450</v>
      </c>
      <c r="F2263" s="378">
        <f>SUM(F2262:F2262)</f>
        <v>61270774</v>
      </c>
      <c r="G2263" s="378">
        <f>SUM(G2262:G2262)</f>
        <v>61270774</v>
      </c>
      <c r="H2263" s="378">
        <f>SUM(H2262)</f>
        <v>66034327</v>
      </c>
      <c r="I2263" s="229" t="e">
        <f>#REF!-G2263</f>
        <v>#REF!</v>
      </c>
      <c r="J2263" s="229">
        <f>H2263-G2263</f>
        <v>4763553</v>
      </c>
      <c r="K2263" s="378">
        <f>SUM(K2262)</f>
        <v>67444548</v>
      </c>
      <c r="L2263" s="229">
        <f>K2263-H2263</f>
        <v>1410221</v>
      </c>
      <c r="M2263" s="378">
        <f>SUM(M2262)</f>
        <v>67444548</v>
      </c>
      <c r="N2263" s="229">
        <f>M2263-H2263</f>
        <v>1410221</v>
      </c>
      <c r="O2263" s="378">
        <f>SUM(O2262)</f>
        <v>67260780</v>
      </c>
      <c r="P2263" s="229">
        <f>O2263-H2263</f>
        <v>1226453</v>
      </c>
      <c r="S2263" s="378">
        <f>SUM(S2262)</f>
        <v>69610780</v>
      </c>
      <c r="T2263" s="378">
        <f>SUM(T2262)</f>
        <v>72010780</v>
      </c>
      <c r="U2263" s="378">
        <f>SUM(U2262)</f>
        <v>73260780</v>
      </c>
    </row>
    <row r="2264" spans="1:21" ht="12.75" customHeight="1" x14ac:dyDescent="0.2">
      <c r="C2264" s="51"/>
      <c r="E2264" s="378"/>
      <c r="F2264" s="378"/>
      <c r="G2264" s="378"/>
      <c r="H2264" s="378"/>
      <c r="I2264" s="530"/>
      <c r="J2264" s="536">
        <f>J2263/G2263</f>
        <v>7.7745924998433996E-2</v>
      </c>
      <c r="K2264" s="378"/>
      <c r="L2264" s="530"/>
      <c r="M2264" s="378"/>
      <c r="N2264" s="530"/>
      <c r="O2264" s="378"/>
      <c r="P2264" s="565">
        <f>P2263/H2263</f>
        <v>1.8572961302384439E-2</v>
      </c>
      <c r="Q2264" s="530"/>
      <c r="R2264" s="530"/>
      <c r="S2264" s="378"/>
      <c r="T2264" s="378"/>
      <c r="U2264" s="378"/>
    </row>
    <row r="2265" spans="1:21" ht="39.950000000000003" customHeight="1" x14ac:dyDescent="0.2">
      <c r="C2265" s="51"/>
      <c r="E2265" s="378"/>
      <c r="F2265" s="378"/>
      <c r="G2265" s="378"/>
      <c r="H2265" s="378"/>
      <c r="K2265" s="378"/>
      <c r="M2265" s="378"/>
      <c r="O2265" s="378"/>
      <c r="S2265" s="378"/>
      <c r="T2265" s="378"/>
      <c r="U2265" s="378"/>
    </row>
    <row r="2266" spans="1:21" ht="12.75" customHeight="1" x14ac:dyDescent="0.2">
      <c r="C2266" s="51"/>
      <c r="D2266" s="391" t="s">
        <v>123</v>
      </c>
      <c r="E2266" s="507" t="s">
        <v>784</v>
      </c>
      <c r="F2266" s="507" t="s">
        <v>783</v>
      </c>
      <c r="G2266" s="507" t="s">
        <v>1035</v>
      </c>
      <c r="H2266" s="507" t="s">
        <v>1130</v>
      </c>
      <c r="I2266" s="389"/>
      <c r="J2266" s="389"/>
      <c r="K2266" s="544" t="s">
        <v>1220</v>
      </c>
      <c r="L2266" s="389"/>
      <c r="M2266" s="544" t="s">
        <v>1220</v>
      </c>
      <c r="N2266" s="389"/>
      <c r="O2266" s="544" t="s">
        <v>1220</v>
      </c>
      <c r="P2266" s="389"/>
      <c r="Q2266" s="389"/>
      <c r="R2266" s="389"/>
      <c r="S2266" s="506" t="s">
        <v>1130</v>
      </c>
      <c r="T2266" s="506" t="s">
        <v>1130</v>
      </c>
      <c r="U2266" s="506" t="s">
        <v>1130</v>
      </c>
    </row>
    <row r="2267" spans="1:21" ht="30" customHeight="1" x14ac:dyDescent="0.25">
      <c r="C2267" s="51"/>
      <c r="D2267" s="561" t="s">
        <v>577</v>
      </c>
      <c r="E2267" s="507" t="s">
        <v>412</v>
      </c>
      <c r="F2267" s="507" t="s">
        <v>412</v>
      </c>
      <c r="G2267" s="507" t="s">
        <v>412</v>
      </c>
      <c r="H2267" s="507" t="s">
        <v>412</v>
      </c>
      <c r="I2267" s="389"/>
      <c r="J2267" s="389"/>
      <c r="K2267" s="541" t="s">
        <v>472</v>
      </c>
      <c r="L2267" s="389"/>
      <c r="M2267" s="541" t="s">
        <v>472</v>
      </c>
      <c r="N2267" s="389"/>
      <c r="O2267" s="541" t="s">
        <v>1456</v>
      </c>
      <c r="P2267" s="389"/>
      <c r="Q2267" s="389"/>
      <c r="R2267" s="389"/>
      <c r="S2267" s="508" t="s">
        <v>412</v>
      </c>
      <c r="T2267" s="508" t="s">
        <v>412</v>
      </c>
      <c r="U2267" s="508" t="s">
        <v>412</v>
      </c>
    </row>
    <row r="2268" spans="1:21" ht="12.75" customHeight="1" x14ac:dyDescent="0.2">
      <c r="C2268" s="51"/>
      <c r="D2268" s="569" t="s">
        <v>324</v>
      </c>
      <c r="E2268" s="389">
        <v>0</v>
      </c>
      <c r="F2268" s="389">
        <v>0</v>
      </c>
      <c r="G2268" s="389">
        <v>0</v>
      </c>
      <c r="H2268" s="389">
        <v>0</v>
      </c>
      <c r="I2268" s="389"/>
      <c r="J2268" s="389"/>
      <c r="K2268" s="389">
        <v>0</v>
      </c>
      <c r="L2268" s="389"/>
      <c r="M2268" s="389">
        <v>0</v>
      </c>
      <c r="N2268" s="389"/>
      <c r="O2268" s="389">
        <v>0</v>
      </c>
      <c r="P2268" s="389"/>
      <c r="Q2268" s="389"/>
      <c r="R2268" s="389"/>
      <c r="S2268" s="393">
        <v>0</v>
      </c>
      <c r="T2268" s="393">
        <v>0</v>
      </c>
      <c r="U2268" s="393">
        <v>0</v>
      </c>
    </row>
    <row r="2269" spans="1:21" ht="12.75" customHeight="1" x14ac:dyDescent="0.2">
      <c r="C2269" s="51"/>
      <c r="D2269" s="569" t="s">
        <v>397</v>
      </c>
      <c r="E2269" s="389">
        <v>0</v>
      </c>
      <c r="F2269" s="389">
        <v>0</v>
      </c>
      <c r="G2269" s="389">
        <v>0</v>
      </c>
      <c r="H2269" s="389">
        <v>0</v>
      </c>
      <c r="I2269" s="389"/>
      <c r="J2269" s="389"/>
      <c r="K2269" s="389">
        <v>0</v>
      </c>
      <c r="L2269" s="389"/>
      <c r="M2269" s="389">
        <v>0</v>
      </c>
      <c r="N2269" s="389"/>
      <c r="O2269" s="389">
        <v>0</v>
      </c>
      <c r="P2269" s="389"/>
      <c r="Q2269" s="389"/>
      <c r="R2269" s="389"/>
      <c r="S2269" s="393">
        <v>0</v>
      </c>
      <c r="T2269" s="393">
        <v>0</v>
      </c>
      <c r="U2269" s="393">
        <v>0</v>
      </c>
    </row>
    <row r="2270" spans="1:21" ht="12.75" customHeight="1" x14ac:dyDescent="0.2">
      <c r="C2270" s="51"/>
      <c r="D2270" s="569" t="s">
        <v>478</v>
      </c>
      <c r="E2270" s="389">
        <v>0</v>
      </c>
      <c r="F2270" s="389">
        <v>0</v>
      </c>
      <c r="G2270" s="389">
        <v>0</v>
      </c>
      <c r="H2270" s="389">
        <v>0</v>
      </c>
      <c r="I2270" s="389"/>
      <c r="J2270" s="389"/>
      <c r="K2270" s="389">
        <v>0</v>
      </c>
      <c r="L2270" s="389"/>
      <c r="M2270" s="389">
        <v>0</v>
      </c>
      <c r="N2270" s="389"/>
      <c r="O2270" s="389">
        <v>0</v>
      </c>
      <c r="P2270" s="389"/>
      <c r="Q2270" s="389"/>
      <c r="R2270" s="389"/>
      <c r="S2270" s="393">
        <v>0</v>
      </c>
      <c r="T2270" s="393">
        <v>0</v>
      </c>
      <c r="U2270" s="393">
        <v>0</v>
      </c>
    </row>
    <row r="2271" spans="1:21" ht="12.75" customHeight="1" x14ac:dyDescent="0.2">
      <c r="C2271" s="51"/>
      <c r="D2271" s="570"/>
      <c r="E2271" s="389"/>
      <c r="F2271" s="389"/>
      <c r="G2271" s="389"/>
      <c r="H2271" s="389"/>
      <c r="I2271" s="389"/>
      <c r="J2271" s="389"/>
      <c r="K2271" s="389"/>
      <c r="L2271" s="389"/>
      <c r="M2271" s="389"/>
      <c r="N2271" s="389"/>
      <c r="O2271" s="389"/>
      <c r="P2271" s="389"/>
      <c r="Q2271" s="389"/>
      <c r="R2271" s="389"/>
      <c r="S2271" s="393"/>
      <c r="T2271" s="393"/>
      <c r="U2271" s="393"/>
    </row>
    <row r="2272" spans="1:21" ht="19.5" customHeight="1" x14ac:dyDescent="0.25">
      <c r="C2272" s="51"/>
      <c r="D2272" s="571" t="s">
        <v>625</v>
      </c>
      <c r="E2272" s="389"/>
      <c r="F2272" s="389"/>
      <c r="G2272" s="389"/>
      <c r="H2272" s="389"/>
      <c r="I2272" s="389"/>
      <c r="J2272" s="389"/>
      <c r="K2272" s="389"/>
      <c r="L2272" s="389"/>
      <c r="M2272" s="389"/>
      <c r="N2272" s="389"/>
      <c r="O2272" s="389"/>
      <c r="P2272" s="389"/>
      <c r="Q2272" s="389"/>
      <c r="R2272" s="389"/>
      <c r="S2272" s="393"/>
      <c r="T2272" s="393"/>
      <c r="U2272" s="393"/>
    </row>
    <row r="2273" spans="1:21" x14ac:dyDescent="0.2">
      <c r="C2273" s="51"/>
      <c r="D2273" s="642" t="s">
        <v>1541</v>
      </c>
      <c r="E2273" s="642"/>
      <c r="F2273" s="642"/>
      <c r="G2273" s="642"/>
      <c r="H2273" s="642"/>
      <c r="I2273" s="642"/>
      <c r="J2273" s="642"/>
      <c r="K2273" s="642"/>
      <c r="L2273" s="642"/>
      <c r="M2273" s="642"/>
      <c r="N2273" s="642"/>
      <c r="O2273" s="642"/>
      <c r="P2273" s="388"/>
      <c r="Q2273" s="388"/>
      <c r="R2273" s="388"/>
      <c r="S2273" s="5"/>
      <c r="T2273" s="5"/>
      <c r="U2273" s="5"/>
    </row>
    <row r="2274" spans="1:21" ht="4.5" customHeight="1" x14ac:dyDescent="0.2">
      <c r="C2274" s="51"/>
      <c r="D2274" s="642"/>
      <c r="E2274" s="642"/>
      <c r="F2274" s="642"/>
      <c r="G2274" s="642"/>
      <c r="H2274" s="642"/>
      <c r="I2274" s="642"/>
      <c r="J2274" s="642"/>
      <c r="K2274" s="642"/>
      <c r="L2274" s="642"/>
      <c r="M2274" s="642"/>
      <c r="N2274" s="642"/>
      <c r="O2274" s="642"/>
      <c r="P2274" s="388"/>
      <c r="Q2274" s="388"/>
      <c r="R2274" s="388"/>
      <c r="S2274" s="5"/>
      <c r="T2274" s="5"/>
      <c r="U2274" s="5"/>
    </row>
    <row r="2275" spans="1:21" ht="12.75" customHeight="1" x14ac:dyDescent="0.2">
      <c r="C2275" s="51"/>
      <c r="E2275" s="378"/>
      <c r="F2275" s="378"/>
      <c r="G2275" s="378"/>
      <c r="H2275" s="378"/>
      <c r="K2275" s="378"/>
      <c r="M2275" s="378"/>
      <c r="O2275" s="378"/>
      <c r="S2275" s="378"/>
      <c r="T2275" s="378"/>
      <c r="U2275" s="378"/>
    </row>
    <row r="2276" spans="1:21" ht="12.75" customHeight="1" x14ac:dyDescent="0.2">
      <c r="C2276" s="51"/>
      <c r="E2276" s="378"/>
      <c r="F2276" s="378"/>
      <c r="G2276" s="378"/>
      <c r="H2276" s="378"/>
      <c r="K2276" s="378"/>
      <c r="M2276" s="378"/>
      <c r="O2276" s="378"/>
      <c r="S2276" s="378"/>
      <c r="T2276" s="378"/>
      <c r="U2276" s="378"/>
    </row>
    <row r="2277" spans="1:21" ht="16.899999999999999" customHeight="1" x14ac:dyDescent="0.25">
      <c r="C2277" s="61" t="s">
        <v>190</v>
      </c>
      <c r="E2277" s="378"/>
      <c r="F2277" s="378"/>
      <c r="G2277" s="378"/>
      <c r="H2277" s="378"/>
      <c r="K2277" s="378"/>
      <c r="M2277" s="378"/>
      <c r="O2277" s="378"/>
      <c r="S2277" s="378"/>
      <c r="T2277" s="378"/>
      <c r="U2277" s="378"/>
    </row>
    <row r="2278" spans="1:21" ht="12.75" customHeight="1" x14ac:dyDescent="0.25">
      <c r="C2278" s="61"/>
      <c r="E2278" s="378"/>
      <c r="F2278" s="378"/>
      <c r="G2278" s="378"/>
      <c r="H2278" s="378"/>
      <c r="K2278" s="378"/>
      <c r="M2278" s="378"/>
      <c r="O2278" s="378"/>
      <c r="S2278" s="378"/>
      <c r="T2278" s="378"/>
      <c r="U2278" s="378"/>
    </row>
    <row r="2279" spans="1:21" ht="12.75" customHeight="1" x14ac:dyDescent="0.2">
      <c r="C2279" s="76" t="s">
        <v>327</v>
      </c>
      <c r="D2279" s="62"/>
      <c r="E2279" s="378"/>
      <c r="F2279" s="378"/>
      <c r="G2279" s="378"/>
      <c r="H2279" s="378"/>
      <c r="K2279" s="378"/>
      <c r="M2279" s="378"/>
      <c r="O2279" s="378"/>
      <c r="S2279" s="378"/>
      <c r="T2279" s="378"/>
      <c r="U2279" s="378"/>
    </row>
    <row r="2280" spans="1:21" ht="17.25" customHeight="1" x14ac:dyDescent="0.2">
      <c r="A2280" s="5">
        <v>18048450</v>
      </c>
      <c r="B2280" s="555">
        <v>600</v>
      </c>
      <c r="C2280" s="42">
        <v>56694</v>
      </c>
      <c r="D2280" s="43" t="s">
        <v>1324</v>
      </c>
      <c r="E2280" s="378">
        <v>2100000</v>
      </c>
      <c r="F2280" s="378">
        <v>2300000</v>
      </c>
      <c r="G2280" s="378">
        <v>2300000</v>
      </c>
      <c r="H2280" s="378">
        <v>2500000</v>
      </c>
      <c r="I2280" s="229" t="e">
        <f>#REF!-G2280</f>
        <v>#REF!</v>
      </c>
      <c r="J2280" s="229">
        <f>H2280-G2280</f>
        <v>200000</v>
      </c>
      <c r="K2280" s="378">
        <v>3100000</v>
      </c>
      <c r="L2280" s="229">
        <f>K2280-H2280</f>
        <v>600000</v>
      </c>
      <c r="M2280" s="378">
        <v>3100000</v>
      </c>
      <c r="N2280" s="229">
        <f>M2280-H2280</f>
        <v>600000</v>
      </c>
      <c r="O2280" s="378">
        <v>3100000</v>
      </c>
      <c r="P2280" s="229">
        <f>O2280-H2280</f>
        <v>600000</v>
      </c>
      <c r="S2280" s="378">
        <v>2900000</v>
      </c>
      <c r="T2280" s="378">
        <v>2900000</v>
      </c>
      <c r="U2280" s="378">
        <v>2900000</v>
      </c>
    </row>
    <row r="2281" spans="1:21" ht="16.5" customHeight="1" x14ac:dyDescent="0.2">
      <c r="A2281" s="5">
        <v>18048450</v>
      </c>
      <c r="B2281" s="159">
        <v>900</v>
      </c>
      <c r="C2281" s="65">
        <v>59932</v>
      </c>
      <c r="D2281" s="66" t="s">
        <v>1325</v>
      </c>
      <c r="E2281" s="520">
        <v>2300000</v>
      </c>
      <c r="F2281" s="520">
        <v>2300000</v>
      </c>
      <c r="G2281" s="520">
        <v>2300000</v>
      </c>
      <c r="H2281" s="520">
        <v>2500000</v>
      </c>
      <c r="I2281" s="497" t="e">
        <f>#REF!-G2281</f>
        <v>#REF!</v>
      </c>
      <c r="J2281" s="497">
        <f>H2281-G2281</f>
        <v>200000</v>
      </c>
      <c r="K2281" s="520">
        <v>2800000</v>
      </c>
      <c r="L2281" s="497">
        <f>K2281-H2281</f>
        <v>300000</v>
      </c>
      <c r="M2281" s="520">
        <v>2800000</v>
      </c>
      <c r="N2281" s="497">
        <f>M2281-H2281</f>
        <v>300000</v>
      </c>
      <c r="O2281" s="520">
        <v>2500000</v>
      </c>
      <c r="P2281" s="497">
        <f>O2281-H2281</f>
        <v>0</v>
      </c>
      <c r="Q2281" s="497"/>
      <c r="R2281" s="497"/>
      <c r="S2281" s="520">
        <v>2900000</v>
      </c>
      <c r="T2281" s="520">
        <v>2900000</v>
      </c>
      <c r="U2281" s="520">
        <v>2900000</v>
      </c>
    </row>
    <row r="2282" spans="1:21" ht="12.75" customHeight="1" x14ac:dyDescent="0.2">
      <c r="C2282" s="42"/>
      <c r="D2282" s="43"/>
      <c r="E2282" s="378">
        <f t="shared" ref="E2282" si="645">SUM(E2280:E2281)</f>
        <v>4400000</v>
      </c>
      <c r="F2282" s="378">
        <f>SUM(F2280:F2281)</f>
        <v>4600000</v>
      </c>
      <c r="G2282" s="378">
        <f>SUM(G2280:G2281)</f>
        <v>4600000</v>
      </c>
      <c r="H2282" s="378">
        <f>SUM(H2280:H2281)</f>
        <v>5000000</v>
      </c>
      <c r="I2282" s="229" t="e">
        <f>#REF!-G2282</f>
        <v>#REF!</v>
      </c>
      <c r="J2282" s="229">
        <f>H2282-G2282</f>
        <v>400000</v>
      </c>
      <c r="K2282" s="378">
        <f>SUM(K2280:K2281)</f>
        <v>5900000</v>
      </c>
      <c r="L2282" s="229">
        <f>K2282-H2282</f>
        <v>900000</v>
      </c>
      <c r="M2282" s="378">
        <f>SUM(M2280:M2281)</f>
        <v>5900000</v>
      </c>
      <c r="N2282" s="229">
        <f>M2282-H2282</f>
        <v>900000</v>
      </c>
      <c r="O2282" s="378">
        <f>SUM(O2280:O2281)</f>
        <v>5600000</v>
      </c>
      <c r="P2282" s="229">
        <f>O2282-H2282</f>
        <v>600000</v>
      </c>
      <c r="S2282" s="378">
        <f>SUM(S2280:S2281)</f>
        <v>5800000</v>
      </c>
      <c r="T2282" s="378">
        <f>SUM(T2280:T2281)</f>
        <v>5800000</v>
      </c>
      <c r="U2282" s="378">
        <f>SUM(U2280:U2281)</f>
        <v>5800000</v>
      </c>
    </row>
    <row r="2283" spans="1:21" ht="12.75" customHeight="1" x14ac:dyDescent="0.2">
      <c r="C2283" s="42"/>
      <c r="D2283" s="43"/>
      <c r="E2283" s="378"/>
      <c r="F2283" s="378"/>
      <c r="G2283" s="378"/>
      <c r="H2283" s="378"/>
      <c r="I2283" s="530" t="e">
        <f>I2282/G2282</f>
        <v>#REF!</v>
      </c>
      <c r="J2283" s="530"/>
      <c r="K2283" s="378"/>
      <c r="L2283" s="530" t="e">
        <f>L2282/#REF!</f>
        <v>#REF!</v>
      </c>
      <c r="M2283" s="378"/>
      <c r="N2283" s="530" t="e">
        <f>N2282/I2282</f>
        <v>#REF!</v>
      </c>
      <c r="O2283" s="378"/>
      <c r="P2283" s="530" t="e">
        <f>P2282/#REF!</f>
        <v>#REF!</v>
      </c>
      <c r="Q2283" s="530"/>
      <c r="R2283" s="530"/>
      <c r="S2283" s="378"/>
      <c r="T2283" s="378"/>
      <c r="U2283" s="378"/>
    </row>
    <row r="2284" spans="1:21" ht="12.75" customHeight="1" x14ac:dyDescent="0.2">
      <c r="C2284" s="42"/>
      <c r="D2284" s="43"/>
      <c r="E2284" s="378"/>
      <c r="F2284" s="378"/>
      <c r="G2284" s="378"/>
      <c r="H2284" s="378"/>
      <c r="K2284" s="378"/>
      <c r="M2284" s="378"/>
      <c r="O2284" s="378"/>
      <c r="S2284" s="378"/>
      <c r="T2284" s="378"/>
      <c r="U2284" s="378"/>
    </row>
    <row r="2285" spans="1:21" ht="12.75" customHeight="1" x14ac:dyDescent="0.2">
      <c r="E2285" s="378"/>
      <c r="F2285" s="378"/>
      <c r="G2285" s="378"/>
      <c r="H2285" s="378"/>
      <c r="K2285" s="378"/>
      <c r="M2285" s="378"/>
      <c r="O2285" s="378"/>
      <c r="S2285" s="378"/>
      <c r="T2285" s="378"/>
      <c r="U2285" s="378"/>
    </row>
    <row r="2286" spans="1:21" ht="12.75" customHeight="1" x14ac:dyDescent="0.2">
      <c r="C2286" s="92" t="s">
        <v>315</v>
      </c>
      <c r="D2286" s="38"/>
      <c r="E2286" s="378"/>
      <c r="F2286" s="378"/>
      <c r="G2286" s="378"/>
      <c r="H2286" s="378"/>
      <c r="K2286" s="378"/>
      <c r="M2286" s="378"/>
      <c r="O2286" s="378"/>
      <c r="S2286" s="378"/>
      <c r="T2286" s="378"/>
      <c r="U2286" s="378"/>
    </row>
    <row r="2287" spans="1:21" ht="12.75" customHeight="1" x14ac:dyDescent="0.2">
      <c r="C2287" s="50" t="s">
        <v>316</v>
      </c>
      <c r="E2287" s="378"/>
      <c r="F2287" s="378"/>
      <c r="G2287" s="378"/>
      <c r="H2287" s="378"/>
      <c r="K2287" s="378"/>
      <c r="M2287" s="378"/>
      <c r="O2287" s="378"/>
      <c r="S2287" s="378"/>
      <c r="T2287" s="378"/>
      <c r="U2287" s="378"/>
    </row>
    <row r="2288" spans="1:21" ht="12.75" customHeight="1" x14ac:dyDescent="0.2">
      <c r="B2288" s="555">
        <v>600</v>
      </c>
      <c r="C2288" s="51" t="s">
        <v>341</v>
      </c>
      <c r="D2288" s="52" t="s">
        <v>342</v>
      </c>
      <c r="E2288" s="378">
        <v>2100000</v>
      </c>
      <c r="F2288" s="378">
        <f t="shared" ref="F2288:H2289" si="646">SUMIF($B$2280:$B$2281,$B2288,F$2280:F$2281)</f>
        <v>2300000</v>
      </c>
      <c r="G2288" s="378">
        <f t="shared" si="646"/>
        <v>2300000</v>
      </c>
      <c r="H2288" s="378">
        <f t="shared" si="646"/>
        <v>2500000</v>
      </c>
      <c r="I2288" s="229" t="e">
        <f>#REF!-G2288</f>
        <v>#REF!</v>
      </c>
      <c r="J2288" s="229">
        <f>H2288-G2288</f>
        <v>200000</v>
      </c>
      <c r="K2288" s="378">
        <f t="shared" ref="K2288:U2289" si="647">SUMIF($B$2280:$B$2281,$B2288,K$2280:K$2281)</f>
        <v>3100000</v>
      </c>
      <c r="L2288" s="229">
        <f>K2288-H2288</f>
        <v>600000</v>
      </c>
      <c r="M2288" s="378">
        <f t="shared" si="647"/>
        <v>3100000</v>
      </c>
      <c r="N2288" s="229">
        <f>M2288-H2288</f>
        <v>600000</v>
      </c>
      <c r="O2288" s="378">
        <f t="shared" si="647"/>
        <v>3100000</v>
      </c>
      <c r="P2288" s="229">
        <f>O2288-H2288</f>
        <v>600000</v>
      </c>
      <c r="S2288" s="378">
        <f t="shared" si="647"/>
        <v>2900000</v>
      </c>
      <c r="T2288" s="378">
        <f t="shared" si="647"/>
        <v>2900000</v>
      </c>
      <c r="U2288" s="378">
        <f t="shared" si="647"/>
        <v>2900000</v>
      </c>
    </row>
    <row r="2289" spans="2:21" ht="12.75" customHeight="1" x14ac:dyDescent="0.2">
      <c r="B2289" s="555">
        <v>900</v>
      </c>
      <c r="C2289" s="51" t="s">
        <v>344</v>
      </c>
      <c r="D2289" s="53" t="s">
        <v>47</v>
      </c>
      <c r="E2289" s="496">
        <v>2300000</v>
      </c>
      <c r="F2289" s="496">
        <f t="shared" si="646"/>
        <v>2300000</v>
      </c>
      <c r="G2289" s="496">
        <f t="shared" si="646"/>
        <v>2300000</v>
      </c>
      <c r="H2289" s="496">
        <f t="shared" si="646"/>
        <v>2500000</v>
      </c>
      <c r="I2289" s="497" t="e">
        <f>#REF!-G2289</f>
        <v>#REF!</v>
      </c>
      <c r="J2289" s="497">
        <f>H2289-G2289</f>
        <v>200000</v>
      </c>
      <c r="K2289" s="496">
        <f t="shared" si="647"/>
        <v>2800000</v>
      </c>
      <c r="L2289" s="497">
        <f>K2289-H2289</f>
        <v>300000</v>
      </c>
      <c r="M2289" s="496">
        <f t="shared" si="647"/>
        <v>2800000</v>
      </c>
      <c r="N2289" s="497">
        <f>M2289-H2289</f>
        <v>300000</v>
      </c>
      <c r="O2289" s="496">
        <f t="shared" si="647"/>
        <v>2500000</v>
      </c>
      <c r="P2289" s="497">
        <f>O2289-H2289</f>
        <v>0</v>
      </c>
      <c r="Q2289" s="497"/>
      <c r="R2289" s="497"/>
      <c r="S2289" s="496">
        <f t="shared" si="647"/>
        <v>2900000</v>
      </c>
      <c r="T2289" s="496">
        <f t="shared" si="647"/>
        <v>2900000</v>
      </c>
      <c r="U2289" s="496">
        <f t="shared" si="647"/>
        <v>2900000</v>
      </c>
    </row>
    <row r="2290" spans="2:21" ht="12.75" customHeight="1" x14ac:dyDescent="0.2">
      <c r="C2290" s="51"/>
      <c r="D2290" s="48" t="s">
        <v>70</v>
      </c>
      <c r="E2290" s="378">
        <f t="shared" ref="E2290" si="648">SUM(E2288:E2289)</f>
        <v>4400000</v>
      </c>
      <c r="F2290" s="378">
        <f>SUM(F2288:F2289)</f>
        <v>4600000</v>
      </c>
      <c r="G2290" s="378">
        <f>SUM(G2288:G2289)</f>
        <v>4600000</v>
      </c>
      <c r="H2290" s="378">
        <f>SUM(H2288:H2289)</f>
        <v>5000000</v>
      </c>
      <c r="I2290" s="229" t="e">
        <f>#REF!-G2290</f>
        <v>#REF!</v>
      </c>
      <c r="J2290" s="229">
        <f>H2290-G2290</f>
        <v>400000</v>
      </c>
      <c r="K2290" s="378">
        <f>SUM(K2288:K2289)</f>
        <v>5900000</v>
      </c>
      <c r="L2290" s="229">
        <f>K2290-H2290</f>
        <v>900000</v>
      </c>
      <c r="M2290" s="378">
        <f>SUM(M2288:M2289)</f>
        <v>5900000</v>
      </c>
      <c r="N2290" s="229">
        <f>M2290-H2290</f>
        <v>900000</v>
      </c>
      <c r="O2290" s="378">
        <f>SUM(O2288:O2289)</f>
        <v>5600000</v>
      </c>
      <c r="P2290" s="229">
        <f>O2290-H2290</f>
        <v>600000</v>
      </c>
      <c r="S2290" s="378">
        <f>SUM(S2288:S2289)</f>
        <v>5800000</v>
      </c>
      <c r="T2290" s="378">
        <f>SUM(T2288:T2289)</f>
        <v>5800000</v>
      </c>
      <c r="U2290" s="378">
        <f>SUM(U2288:U2289)</f>
        <v>5800000</v>
      </c>
    </row>
    <row r="2291" spans="2:21" ht="12.75" customHeight="1" x14ac:dyDescent="0.2">
      <c r="B2291" s="5"/>
      <c r="C2291" s="51"/>
      <c r="E2291" s="378"/>
      <c r="F2291" s="378"/>
      <c r="G2291" s="378"/>
      <c r="H2291" s="378"/>
      <c r="I2291" s="530" t="e">
        <f>I2290/G2290</f>
        <v>#REF!</v>
      </c>
      <c r="J2291" s="536">
        <f>J2290/G2290</f>
        <v>8.6956521739130432E-2</v>
      </c>
      <c r="K2291" s="378"/>
      <c r="L2291" s="530" t="e">
        <f>L2290/#REF!</f>
        <v>#REF!</v>
      </c>
      <c r="M2291" s="378"/>
      <c r="N2291" s="530" t="e">
        <f>N2290/I2290</f>
        <v>#REF!</v>
      </c>
      <c r="O2291" s="378"/>
      <c r="P2291" s="565">
        <f>P2290/H2290</f>
        <v>0.12</v>
      </c>
      <c r="Q2291" s="530"/>
      <c r="R2291" s="530"/>
      <c r="S2291" s="378"/>
      <c r="T2291" s="378"/>
      <c r="U2291" s="378"/>
    </row>
    <row r="2292" spans="2:21" ht="12.75" customHeight="1" x14ac:dyDescent="0.2">
      <c r="B2292" s="5"/>
      <c r="C2292" s="51"/>
      <c r="E2292" s="378"/>
      <c r="F2292" s="378"/>
      <c r="G2292" s="378"/>
      <c r="H2292" s="378"/>
      <c r="K2292" s="378"/>
      <c r="M2292" s="378"/>
      <c r="O2292" s="378"/>
      <c r="S2292" s="378"/>
      <c r="T2292" s="378"/>
      <c r="U2292" s="378"/>
    </row>
    <row r="2293" spans="2:21" ht="12.75" customHeight="1" x14ac:dyDescent="0.2">
      <c r="B2293" s="5"/>
      <c r="C2293" s="51"/>
      <c r="E2293" s="378"/>
      <c r="F2293" s="378"/>
      <c r="G2293" s="378"/>
      <c r="H2293" s="378"/>
      <c r="K2293" s="378"/>
      <c r="M2293" s="378"/>
      <c r="O2293" s="378"/>
      <c r="S2293" s="378"/>
      <c r="T2293" s="378"/>
      <c r="U2293" s="378"/>
    </row>
    <row r="2294" spans="2:21" ht="12.75" customHeight="1" x14ac:dyDescent="0.2">
      <c r="B2294" s="5"/>
      <c r="C2294" s="51"/>
      <c r="E2294" s="378"/>
      <c r="F2294" s="378"/>
      <c r="G2294" s="378"/>
      <c r="H2294" s="378"/>
      <c r="K2294" s="378"/>
      <c r="M2294" s="378"/>
      <c r="O2294" s="378"/>
      <c r="S2294" s="378"/>
      <c r="T2294" s="378"/>
      <c r="U2294" s="378"/>
    </row>
    <row r="2295" spans="2:21" ht="12.75" customHeight="1" x14ac:dyDescent="0.2">
      <c r="B2295" s="5"/>
      <c r="C2295" s="51"/>
      <c r="D2295" s="391" t="s">
        <v>123</v>
      </c>
      <c r="E2295" s="507" t="s">
        <v>784</v>
      </c>
      <c r="F2295" s="507" t="s">
        <v>783</v>
      </c>
      <c r="G2295" s="507" t="s">
        <v>1035</v>
      </c>
      <c r="H2295" s="507" t="s">
        <v>1130</v>
      </c>
      <c r="I2295" s="389"/>
      <c r="J2295" s="389"/>
      <c r="K2295" s="507" t="s">
        <v>1220</v>
      </c>
      <c r="L2295" s="389"/>
      <c r="M2295" s="507" t="s">
        <v>1220</v>
      </c>
      <c r="N2295" s="389"/>
      <c r="O2295" s="507" t="s">
        <v>1220</v>
      </c>
      <c r="P2295" s="389"/>
      <c r="Q2295" s="389"/>
      <c r="R2295" s="389"/>
      <c r="S2295" s="506" t="s">
        <v>1130</v>
      </c>
      <c r="T2295" s="506" t="s">
        <v>1130</v>
      </c>
      <c r="U2295" s="506" t="s">
        <v>1130</v>
      </c>
    </row>
    <row r="2296" spans="2:21" ht="28.5" customHeight="1" x14ac:dyDescent="0.25">
      <c r="B2296" s="5"/>
      <c r="C2296" s="51"/>
      <c r="D2296" s="561" t="s">
        <v>577</v>
      </c>
      <c r="E2296" s="507" t="s">
        <v>412</v>
      </c>
      <c r="F2296" s="507" t="s">
        <v>412</v>
      </c>
      <c r="G2296" s="507" t="s">
        <v>412</v>
      </c>
      <c r="H2296" s="507" t="s">
        <v>1457</v>
      </c>
      <c r="I2296" s="389"/>
      <c r="J2296" s="389"/>
      <c r="K2296" s="507" t="s">
        <v>472</v>
      </c>
      <c r="L2296" s="389"/>
      <c r="M2296" s="507" t="s">
        <v>472</v>
      </c>
      <c r="N2296" s="389"/>
      <c r="O2296" s="507" t="s">
        <v>1456</v>
      </c>
      <c r="P2296" s="389"/>
      <c r="Q2296" s="389"/>
      <c r="R2296" s="389"/>
      <c r="S2296" s="508" t="s">
        <v>1457</v>
      </c>
      <c r="T2296" s="508" t="s">
        <v>1457</v>
      </c>
      <c r="U2296" s="508" t="s">
        <v>1457</v>
      </c>
    </row>
    <row r="2297" spans="2:21" ht="12.75" customHeight="1" x14ac:dyDescent="0.2">
      <c r="B2297" s="5"/>
      <c r="C2297" s="51"/>
      <c r="D2297" s="563" t="s">
        <v>324</v>
      </c>
      <c r="E2297" s="388">
        <v>0</v>
      </c>
      <c r="F2297" s="389">
        <v>0</v>
      </c>
      <c r="G2297" s="389">
        <v>0</v>
      </c>
      <c r="H2297" s="389">
        <v>0</v>
      </c>
      <c r="I2297" s="389"/>
      <c r="J2297" s="389"/>
      <c r="K2297" s="389">
        <v>0</v>
      </c>
      <c r="L2297" s="389"/>
      <c r="M2297" s="389">
        <v>0</v>
      </c>
      <c r="N2297" s="389"/>
      <c r="O2297" s="389">
        <v>0</v>
      </c>
      <c r="P2297" s="389"/>
      <c r="Q2297" s="389"/>
      <c r="R2297" s="389"/>
      <c r="S2297" s="393">
        <v>0</v>
      </c>
      <c r="T2297" s="393">
        <v>0</v>
      </c>
      <c r="U2297" s="393">
        <v>0</v>
      </c>
    </row>
    <row r="2298" spans="2:21" ht="12.75" customHeight="1" x14ac:dyDescent="0.2">
      <c r="B2298" s="5"/>
      <c r="C2298" s="51"/>
      <c r="D2298" s="563" t="s">
        <v>397</v>
      </c>
      <c r="E2298" s="388">
        <v>0</v>
      </c>
      <c r="F2298" s="389">
        <v>0</v>
      </c>
      <c r="G2298" s="389">
        <v>0</v>
      </c>
      <c r="H2298" s="389">
        <v>0</v>
      </c>
      <c r="I2298" s="389"/>
      <c r="J2298" s="389"/>
      <c r="K2298" s="389">
        <v>0</v>
      </c>
      <c r="L2298" s="389"/>
      <c r="M2298" s="389">
        <v>0</v>
      </c>
      <c r="N2298" s="389"/>
      <c r="O2298" s="389">
        <v>0</v>
      </c>
      <c r="P2298" s="389"/>
      <c r="Q2298" s="389"/>
      <c r="R2298" s="389"/>
      <c r="S2298" s="393">
        <v>0</v>
      </c>
      <c r="T2298" s="393">
        <v>0</v>
      </c>
      <c r="U2298" s="393">
        <v>0</v>
      </c>
    </row>
    <row r="2299" spans="2:21" ht="12.75" customHeight="1" x14ac:dyDescent="0.2">
      <c r="B2299" s="5"/>
      <c r="C2299" s="51"/>
      <c r="D2299" s="563" t="s">
        <v>478</v>
      </c>
      <c r="E2299" s="388">
        <v>0</v>
      </c>
      <c r="F2299" s="389">
        <v>0</v>
      </c>
      <c r="G2299" s="389">
        <v>0</v>
      </c>
      <c r="H2299" s="389">
        <v>0</v>
      </c>
      <c r="I2299" s="389"/>
      <c r="J2299" s="389"/>
      <c r="K2299" s="389">
        <v>0</v>
      </c>
      <c r="L2299" s="389"/>
      <c r="M2299" s="389">
        <v>0</v>
      </c>
      <c r="N2299" s="389"/>
      <c r="O2299" s="389">
        <v>0</v>
      </c>
      <c r="P2299" s="389"/>
      <c r="Q2299" s="389"/>
      <c r="R2299" s="389"/>
      <c r="S2299" s="393">
        <v>0</v>
      </c>
      <c r="T2299" s="393">
        <v>0</v>
      </c>
      <c r="U2299" s="393">
        <v>0</v>
      </c>
    </row>
    <row r="2300" spans="2:21" ht="12.75" customHeight="1" x14ac:dyDescent="0.2">
      <c r="B2300" s="5"/>
      <c r="C2300" s="51"/>
      <c r="D2300" s="391"/>
      <c r="E2300" s="388"/>
      <c r="F2300" s="389"/>
      <c r="G2300" s="389"/>
      <c r="H2300" s="389"/>
      <c r="I2300" s="389"/>
      <c r="J2300" s="389"/>
      <c r="K2300" s="389"/>
      <c r="L2300" s="389"/>
      <c r="M2300" s="389"/>
      <c r="N2300" s="389"/>
      <c r="O2300" s="389"/>
      <c r="P2300" s="389"/>
      <c r="Q2300" s="389"/>
      <c r="R2300" s="389"/>
      <c r="S2300" s="393"/>
      <c r="T2300" s="393"/>
      <c r="U2300" s="393"/>
    </row>
    <row r="2301" spans="2:21" ht="18.75" customHeight="1" x14ac:dyDescent="0.25">
      <c r="B2301" s="5"/>
      <c r="C2301" s="51"/>
      <c r="D2301" s="562" t="s">
        <v>625</v>
      </c>
      <c r="E2301" s="388"/>
      <c r="F2301" s="389"/>
      <c r="G2301" s="389"/>
      <c r="H2301" s="389"/>
      <c r="I2301" s="389"/>
      <c r="J2301" s="389"/>
      <c r="K2301" s="389"/>
      <c r="L2301" s="389"/>
      <c r="M2301" s="389"/>
      <c r="N2301" s="389"/>
      <c r="O2301" s="389"/>
      <c r="P2301" s="389"/>
      <c r="Q2301" s="389"/>
      <c r="R2301" s="389"/>
      <c r="S2301" s="393"/>
      <c r="T2301" s="393"/>
      <c r="U2301" s="393"/>
    </row>
    <row r="2302" spans="2:21" ht="26.25" customHeight="1" x14ac:dyDescent="0.2">
      <c r="B2302" s="5"/>
      <c r="C2302" s="51"/>
      <c r="D2302" s="638" t="s">
        <v>1542</v>
      </c>
      <c r="E2302" s="638"/>
      <c r="F2302" s="638"/>
      <c r="G2302" s="638"/>
      <c r="H2302" s="638"/>
      <c r="I2302" s="638"/>
      <c r="J2302" s="638"/>
      <c r="K2302" s="638"/>
      <c r="L2302" s="638"/>
      <c r="M2302" s="638"/>
      <c r="N2302" s="638"/>
      <c r="O2302" s="638"/>
      <c r="P2302" s="388"/>
      <c r="Q2302" s="388"/>
      <c r="R2302" s="388"/>
      <c r="S2302" s="5"/>
      <c r="T2302" s="5"/>
      <c r="U2302" s="5"/>
    </row>
    <row r="2303" spans="2:21" ht="12.75" customHeight="1" x14ac:dyDescent="0.2">
      <c r="B2303" s="5"/>
      <c r="C2303" s="51"/>
      <c r="D2303" s="70"/>
      <c r="E2303" s="228"/>
    </row>
    <row r="2304" spans="2:21" ht="12.75" customHeight="1" x14ac:dyDescent="0.2">
      <c r="B2304" s="5"/>
      <c r="C2304" s="51"/>
      <c r="E2304" s="228"/>
      <c r="F2304" s="228"/>
      <c r="G2304" s="228"/>
      <c r="H2304" s="228"/>
      <c r="K2304" s="228"/>
      <c r="M2304" s="228"/>
      <c r="O2304" s="228"/>
      <c r="S2304" s="228"/>
      <c r="T2304" s="228"/>
      <c r="U2304" s="228"/>
    </row>
    <row r="2305" spans="1:21" ht="14.45" customHeight="1" x14ac:dyDescent="0.25">
      <c r="B2305" s="5"/>
      <c r="C2305" s="61" t="s">
        <v>191</v>
      </c>
      <c r="E2305" s="378"/>
      <c r="F2305" s="378"/>
      <c r="G2305" s="378"/>
      <c r="H2305" s="378"/>
      <c r="K2305" s="378"/>
      <c r="M2305" s="378"/>
      <c r="O2305" s="378"/>
      <c r="S2305" s="378"/>
      <c r="T2305" s="378"/>
      <c r="U2305" s="378"/>
    </row>
    <row r="2306" spans="1:21" ht="12.75" customHeight="1" x14ac:dyDescent="0.2">
      <c r="B2306" s="5"/>
      <c r="E2306" s="378"/>
      <c r="F2306" s="378"/>
      <c r="G2306" s="378"/>
      <c r="H2306" s="378"/>
      <c r="K2306" s="378"/>
      <c r="M2306" s="378"/>
      <c r="O2306" s="378"/>
      <c r="S2306" s="378"/>
      <c r="T2306" s="378"/>
      <c r="U2306" s="378"/>
    </row>
    <row r="2307" spans="1:21" ht="12.75" customHeight="1" x14ac:dyDescent="0.2">
      <c r="C2307" s="73" t="s">
        <v>374</v>
      </c>
      <c r="D2307" s="72"/>
      <c r="E2307" s="378"/>
      <c r="F2307" s="378"/>
      <c r="G2307" s="378"/>
      <c r="H2307" s="378"/>
      <c r="K2307" s="378"/>
      <c r="M2307" s="378"/>
      <c r="O2307" s="378"/>
      <c r="S2307" s="378"/>
      <c r="T2307" s="378"/>
      <c r="U2307" s="378"/>
    </row>
    <row r="2308" spans="1:21" ht="12.75" customHeight="1" x14ac:dyDescent="0.2">
      <c r="A2308" s="5">
        <v>18058510</v>
      </c>
      <c r="B2308" s="555">
        <v>100</v>
      </c>
      <c r="C2308" s="42">
        <v>51804</v>
      </c>
      <c r="D2308" s="43" t="s">
        <v>83</v>
      </c>
      <c r="E2308" s="378">
        <v>730000</v>
      </c>
      <c r="F2308" s="378">
        <v>730000</v>
      </c>
      <c r="G2308" s="378">
        <v>730000</v>
      </c>
      <c r="H2308" s="378">
        <v>730000</v>
      </c>
      <c r="I2308" s="229" t="e">
        <f>#REF!-G2308</f>
        <v>#REF!</v>
      </c>
      <c r="J2308" s="229">
        <f>H2308-G2308</f>
        <v>0</v>
      </c>
      <c r="K2308" s="378">
        <v>730000</v>
      </c>
      <c r="L2308" s="229">
        <f>K2308-H2308</f>
        <v>0</v>
      </c>
      <c r="M2308" s="378">
        <v>730000</v>
      </c>
      <c r="N2308" s="229">
        <f>M2308-H2308</f>
        <v>0</v>
      </c>
      <c r="O2308" s="378">
        <v>730000</v>
      </c>
      <c r="P2308" s="229">
        <f>O2308-H2308</f>
        <v>0</v>
      </c>
      <c r="S2308" s="378">
        <v>730000</v>
      </c>
      <c r="T2308" s="378">
        <v>730000</v>
      </c>
      <c r="U2308" s="378">
        <v>730000</v>
      </c>
    </row>
    <row r="2309" spans="1:21" ht="12.75" customHeight="1" x14ac:dyDescent="0.2">
      <c r="A2309" s="5">
        <v>18058510</v>
      </c>
      <c r="B2309" s="555">
        <v>100</v>
      </c>
      <c r="C2309" s="42">
        <v>51809</v>
      </c>
      <c r="D2309" s="43" t="s">
        <v>689</v>
      </c>
      <c r="E2309" s="378">
        <v>29668210</v>
      </c>
      <c r="F2309" s="378">
        <f>29668210+1500000+1000000-1000000+500000</f>
        <v>31668210</v>
      </c>
      <c r="G2309" s="378">
        <v>34168210</v>
      </c>
      <c r="H2309" s="378">
        <v>35168210</v>
      </c>
      <c r="I2309" s="229" t="e">
        <f>#REF!-G2309</f>
        <v>#REF!</v>
      </c>
      <c r="J2309" s="229">
        <f>H2309-G2309</f>
        <v>1000000</v>
      </c>
      <c r="K2309" s="378">
        <v>35168210</v>
      </c>
      <c r="L2309" s="229">
        <f>K2309-H2309</f>
        <v>0</v>
      </c>
      <c r="M2309" s="378">
        <v>35168210</v>
      </c>
      <c r="N2309" s="229">
        <f>M2309-H2309</f>
        <v>0</v>
      </c>
      <c r="O2309" s="378">
        <f>35168210</f>
        <v>35168210</v>
      </c>
      <c r="P2309" s="229">
        <f>O2309-H2309</f>
        <v>0</v>
      </c>
      <c r="S2309" s="378">
        <f>+O2309+1000000</f>
        <v>36168210</v>
      </c>
      <c r="T2309" s="378">
        <f>+S2309+1000000</f>
        <v>37168210</v>
      </c>
      <c r="U2309" s="378">
        <f>+T2309+1000000</f>
        <v>38168210</v>
      </c>
    </row>
    <row r="2310" spans="1:21" ht="12.75" customHeight="1" x14ac:dyDescent="0.2">
      <c r="A2310" s="5">
        <v>18058510</v>
      </c>
      <c r="B2310" s="154">
        <v>100</v>
      </c>
      <c r="C2310" s="42">
        <v>51809</v>
      </c>
      <c r="D2310" s="45" t="s">
        <v>690</v>
      </c>
      <c r="E2310" s="496">
        <v>43000000</v>
      </c>
      <c r="F2310" s="496">
        <f>43000000+1500000+1000000-1000000+500000</f>
        <v>45000000</v>
      </c>
      <c r="G2310" s="496">
        <v>47500000</v>
      </c>
      <c r="H2310" s="496">
        <v>48500000</v>
      </c>
      <c r="I2310" s="497" t="e">
        <f>#REF!-G2310</f>
        <v>#REF!</v>
      </c>
      <c r="J2310" s="497">
        <f>H2310-G2310</f>
        <v>1000000</v>
      </c>
      <c r="K2310" s="496">
        <v>48500000</v>
      </c>
      <c r="L2310" s="497">
        <f>K2310-H2310</f>
        <v>0</v>
      </c>
      <c r="M2310" s="496">
        <v>48500000</v>
      </c>
      <c r="N2310" s="497">
        <f>M2310-H2310</f>
        <v>0</v>
      </c>
      <c r="O2310" s="496">
        <v>48500000</v>
      </c>
      <c r="P2310" s="497">
        <f>O2310-H2310</f>
        <v>0</v>
      </c>
      <c r="Q2310" s="497"/>
      <c r="R2310" s="497"/>
      <c r="S2310" s="496">
        <f>+O2310+1000000</f>
        <v>49500000</v>
      </c>
      <c r="T2310" s="496">
        <f>+S2310+1000000</f>
        <v>50500000</v>
      </c>
      <c r="U2310" s="496">
        <f>+T2310+1000000</f>
        <v>51500000</v>
      </c>
    </row>
    <row r="2311" spans="1:21" ht="12.75" customHeight="1" x14ac:dyDescent="0.2">
      <c r="C2311" s="42"/>
      <c r="D2311" s="43"/>
      <c r="E2311" s="378">
        <f t="shared" ref="E2311" si="649">SUM(E2308:E2310)</f>
        <v>73398210</v>
      </c>
      <c r="F2311" s="378">
        <f>SUM(F2308:F2310)</f>
        <v>77398210</v>
      </c>
      <c r="G2311" s="378">
        <f>SUM(G2308:G2310)</f>
        <v>82398210</v>
      </c>
      <c r="H2311" s="378">
        <f>SUM(H2308:H2310)</f>
        <v>84398210</v>
      </c>
      <c r="I2311" s="229" t="e">
        <f>#REF!-G2311</f>
        <v>#REF!</v>
      </c>
      <c r="J2311" s="229">
        <f>H2311-G2311</f>
        <v>2000000</v>
      </c>
      <c r="K2311" s="378">
        <f>SUM(K2308:K2310)</f>
        <v>84398210</v>
      </c>
      <c r="L2311" s="229">
        <f>K2311-H2311</f>
        <v>0</v>
      </c>
      <c r="M2311" s="378">
        <f>SUM(M2308:M2310)</f>
        <v>84398210</v>
      </c>
      <c r="N2311" s="229">
        <f>M2311-H2311</f>
        <v>0</v>
      </c>
      <c r="O2311" s="378">
        <f>SUM(O2308:O2310)</f>
        <v>84398210</v>
      </c>
      <c r="P2311" s="229">
        <f>O2311-H2311</f>
        <v>0</v>
      </c>
      <c r="S2311" s="378">
        <f>SUM(S2308:S2310)</f>
        <v>86398210</v>
      </c>
      <c r="T2311" s="378">
        <f>SUM(T2308:T2310)</f>
        <v>88398210</v>
      </c>
      <c r="U2311" s="378">
        <f>SUM(U2308:U2310)</f>
        <v>90398210</v>
      </c>
    </row>
    <row r="2312" spans="1:21" ht="12.75" customHeight="1" x14ac:dyDescent="0.2">
      <c r="C2312" s="42"/>
      <c r="D2312" s="43"/>
      <c r="E2312" s="378"/>
      <c r="F2312" s="378"/>
      <c r="G2312" s="378"/>
      <c r="H2312" s="378"/>
      <c r="K2312" s="378"/>
      <c r="M2312" s="378"/>
      <c r="O2312" s="378"/>
      <c r="S2312" s="378"/>
      <c r="T2312" s="378"/>
      <c r="U2312" s="378"/>
    </row>
    <row r="2313" spans="1:21" ht="12.75" customHeight="1" x14ac:dyDescent="0.2">
      <c r="C2313" s="81" t="s">
        <v>1002</v>
      </c>
      <c r="D2313" s="62"/>
      <c r="E2313" s="378"/>
      <c r="F2313" s="378"/>
      <c r="G2313" s="378"/>
      <c r="H2313" s="378"/>
      <c r="K2313" s="378"/>
      <c r="M2313" s="378"/>
      <c r="O2313" s="378"/>
      <c r="S2313" s="378"/>
      <c r="T2313" s="378"/>
      <c r="U2313" s="378"/>
    </row>
    <row r="2314" spans="1:21" ht="12.75" customHeight="1" x14ac:dyDescent="0.2">
      <c r="A2314" s="5">
        <v>18058530</v>
      </c>
      <c r="B2314" s="555">
        <v>100</v>
      </c>
      <c r="C2314" s="42">
        <v>56694</v>
      </c>
      <c r="D2314" s="43" t="s">
        <v>691</v>
      </c>
      <c r="E2314" s="378">
        <v>725000</v>
      </c>
      <c r="F2314" s="378">
        <v>725000</v>
      </c>
      <c r="G2314" s="378">
        <v>725000</v>
      </c>
      <c r="H2314" s="378">
        <v>725000</v>
      </c>
      <c r="I2314" s="229" t="e">
        <f>#REF!-G2314</f>
        <v>#REF!</v>
      </c>
      <c r="J2314" s="229">
        <f>H2314-G2314</f>
        <v>0</v>
      </c>
      <c r="K2314" s="378">
        <v>725000</v>
      </c>
      <c r="L2314" s="229">
        <f>K2314-H2314</f>
        <v>0</v>
      </c>
      <c r="M2314" s="378">
        <v>725000</v>
      </c>
      <c r="N2314" s="229">
        <f>M2314-H2314</f>
        <v>0</v>
      </c>
      <c r="O2314" s="378">
        <v>725000</v>
      </c>
      <c r="P2314" s="229">
        <f>O2314-H2314</f>
        <v>0</v>
      </c>
      <c r="S2314" s="378">
        <v>725000</v>
      </c>
      <c r="T2314" s="378">
        <v>725000</v>
      </c>
      <c r="U2314" s="378">
        <v>725000</v>
      </c>
    </row>
    <row r="2315" spans="1:21" ht="12.75" customHeight="1" x14ac:dyDescent="0.2">
      <c r="A2315" s="5">
        <v>18058530</v>
      </c>
      <c r="B2315" s="555">
        <v>100</v>
      </c>
      <c r="C2315" s="42">
        <v>56694</v>
      </c>
      <c r="D2315" s="43" t="s">
        <v>692</v>
      </c>
      <c r="E2315" s="378">
        <v>275000</v>
      </c>
      <c r="F2315" s="378">
        <v>275000</v>
      </c>
      <c r="G2315" s="378">
        <v>275000</v>
      </c>
      <c r="H2315" s="378">
        <v>275000</v>
      </c>
      <c r="I2315" s="229" t="e">
        <f>#REF!-G2315</f>
        <v>#REF!</v>
      </c>
      <c r="J2315" s="229">
        <f>H2315-G2315</f>
        <v>0</v>
      </c>
      <c r="K2315" s="378">
        <v>275000</v>
      </c>
      <c r="L2315" s="229">
        <f>K2315-H2315</f>
        <v>0</v>
      </c>
      <c r="M2315" s="378">
        <v>275000</v>
      </c>
      <c r="N2315" s="229">
        <f>M2315-H2315</f>
        <v>0</v>
      </c>
      <c r="O2315" s="378">
        <v>275000</v>
      </c>
      <c r="P2315" s="229">
        <f>O2315-H2315</f>
        <v>0</v>
      </c>
      <c r="S2315" s="378">
        <v>275000</v>
      </c>
      <c r="T2315" s="378">
        <v>275000</v>
      </c>
      <c r="U2315" s="378">
        <v>275000</v>
      </c>
    </row>
    <row r="2316" spans="1:21" ht="12.75" customHeight="1" x14ac:dyDescent="0.2">
      <c r="A2316" s="5">
        <v>18058530</v>
      </c>
      <c r="B2316" s="555">
        <v>100</v>
      </c>
      <c r="C2316" s="42">
        <v>59933</v>
      </c>
      <c r="D2316" s="50" t="s">
        <v>1003</v>
      </c>
      <c r="E2316" s="378">
        <v>4872500</v>
      </c>
      <c r="F2316" s="378">
        <v>4872500</v>
      </c>
      <c r="G2316" s="378">
        <v>4872500</v>
      </c>
      <c r="H2316" s="378">
        <f>4872500-250000</f>
        <v>4622500</v>
      </c>
      <c r="I2316" s="229" t="e">
        <f>#REF!-G2316</f>
        <v>#REF!</v>
      </c>
      <c r="J2316" s="229">
        <f>H2316-G2316</f>
        <v>-250000</v>
      </c>
      <c r="K2316" s="378">
        <v>4622500</v>
      </c>
      <c r="L2316" s="229">
        <f>K2316-H2316</f>
        <v>0</v>
      </c>
      <c r="M2316" s="378">
        <v>4622500</v>
      </c>
      <c r="N2316" s="229">
        <f>M2316-H2316</f>
        <v>0</v>
      </c>
      <c r="O2316" s="378">
        <v>4622500</v>
      </c>
      <c r="P2316" s="229">
        <f>O2316-H2316</f>
        <v>0</v>
      </c>
      <c r="S2316" s="378">
        <v>4622500</v>
      </c>
      <c r="T2316" s="378">
        <v>4622500</v>
      </c>
      <c r="U2316" s="378">
        <v>4622500</v>
      </c>
    </row>
    <row r="2317" spans="1:21" ht="12.75" customHeight="1" x14ac:dyDescent="0.2">
      <c r="A2317" s="5">
        <v>18058530</v>
      </c>
      <c r="B2317" s="555">
        <v>100</v>
      </c>
      <c r="C2317" s="42">
        <v>59933</v>
      </c>
      <c r="D2317" s="96" t="s">
        <v>1004</v>
      </c>
      <c r="E2317" s="496">
        <v>2127500</v>
      </c>
      <c r="F2317" s="390">
        <v>2127500</v>
      </c>
      <c r="G2317" s="390">
        <v>2127500</v>
      </c>
      <c r="H2317" s="378">
        <f>2127500-250000</f>
        <v>1877500</v>
      </c>
      <c r="I2317" s="497" t="e">
        <f>#REF!-G2317</f>
        <v>#REF!</v>
      </c>
      <c r="J2317" s="497">
        <f>H2317-G2317</f>
        <v>-250000</v>
      </c>
      <c r="K2317" s="378">
        <v>1877500</v>
      </c>
      <c r="L2317" s="497">
        <f>K2317-H2317</f>
        <v>0</v>
      </c>
      <c r="M2317" s="378">
        <v>1877500</v>
      </c>
      <c r="N2317" s="497">
        <f>M2317-H2317</f>
        <v>0</v>
      </c>
      <c r="O2317" s="378">
        <v>1877500</v>
      </c>
      <c r="P2317" s="497">
        <f>O2317-H2317</f>
        <v>0</v>
      </c>
      <c r="Q2317" s="389"/>
      <c r="R2317" s="389"/>
      <c r="S2317" s="378">
        <v>1877500</v>
      </c>
      <c r="T2317" s="378">
        <v>1877500</v>
      </c>
      <c r="U2317" s="378">
        <v>1877500</v>
      </c>
    </row>
    <row r="2318" spans="1:21" ht="12.75" customHeight="1" x14ac:dyDescent="0.2">
      <c r="C2318" s="42"/>
      <c r="D2318" s="43"/>
      <c r="E2318" s="378">
        <f t="shared" ref="E2318" si="650">SUM(E2314:E2317)</f>
        <v>8000000</v>
      </c>
      <c r="F2318" s="511">
        <f>SUM(F2314:F2317)</f>
        <v>8000000</v>
      </c>
      <c r="G2318" s="511">
        <f>SUM(G2314:G2317)</f>
        <v>8000000</v>
      </c>
      <c r="H2318" s="511">
        <f>SUM(H2314:H2317)</f>
        <v>7500000</v>
      </c>
      <c r="I2318" s="229" t="e">
        <f>#REF!-G2318</f>
        <v>#REF!</v>
      </c>
      <c r="J2318" s="229">
        <f>H2318-G2318</f>
        <v>-500000</v>
      </c>
      <c r="K2318" s="511">
        <f>SUM(K2314:K2317)</f>
        <v>7500000</v>
      </c>
      <c r="L2318" s="229">
        <f>K2318-H2318</f>
        <v>0</v>
      </c>
      <c r="M2318" s="511">
        <f>SUM(M2314:M2317)</f>
        <v>7500000</v>
      </c>
      <c r="N2318" s="229">
        <f>M2318-H2318</f>
        <v>0</v>
      </c>
      <c r="O2318" s="511">
        <f>SUM(O2314:O2317)</f>
        <v>7500000</v>
      </c>
      <c r="P2318" s="229">
        <f>O2318-H2318</f>
        <v>0</v>
      </c>
      <c r="S2318" s="511">
        <f>SUM(S2314:S2317)</f>
        <v>7500000</v>
      </c>
      <c r="T2318" s="511">
        <f>SUM(T2314:T2317)</f>
        <v>7500000</v>
      </c>
      <c r="U2318" s="511">
        <f>SUM(U2314:U2317)</f>
        <v>7500000</v>
      </c>
    </row>
    <row r="2319" spans="1:21" ht="12.75" customHeight="1" x14ac:dyDescent="0.2">
      <c r="C2319" s="42"/>
      <c r="D2319" s="43"/>
      <c r="E2319" s="378"/>
      <c r="F2319" s="378"/>
      <c r="G2319" s="378"/>
      <c r="H2319" s="378"/>
      <c r="K2319" s="378"/>
      <c r="M2319" s="378"/>
      <c r="O2319" s="378"/>
      <c r="S2319" s="378"/>
      <c r="T2319" s="378"/>
      <c r="U2319" s="378"/>
    </row>
    <row r="2320" spans="1:21" ht="12.75" customHeight="1" x14ac:dyDescent="0.2">
      <c r="C2320" s="81" t="s">
        <v>276</v>
      </c>
      <c r="D2320" s="62"/>
      <c r="E2320" s="378"/>
      <c r="F2320" s="378"/>
      <c r="G2320" s="378"/>
      <c r="H2320" s="378"/>
      <c r="K2320" s="378"/>
      <c r="M2320" s="378"/>
      <c r="O2320" s="378"/>
      <c r="S2320" s="378"/>
      <c r="T2320" s="378"/>
      <c r="U2320" s="378"/>
    </row>
    <row r="2321" spans="1:21" ht="12.75" customHeight="1" x14ac:dyDescent="0.2">
      <c r="A2321" s="5">
        <v>18058550</v>
      </c>
      <c r="B2321" s="555">
        <v>100</v>
      </c>
      <c r="C2321" s="42">
        <v>50131</v>
      </c>
      <c r="D2321" s="43" t="s">
        <v>181</v>
      </c>
      <c r="E2321" s="378">
        <v>18000</v>
      </c>
      <c r="F2321" s="378">
        <v>18000</v>
      </c>
      <c r="G2321" s="378">
        <v>18000</v>
      </c>
      <c r="H2321" s="378">
        <v>18000</v>
      </c>
      <c r="I2321" s="229" t="e">
        <f>#REF!-G2321</f>
        <v>#REF!</v>
      </c>
      <c r="J2321" s="229">
        <f t="shared" ref="J2321:J2328" si="651">H2321-G2321</f>
        <v>0</v>
      </c>
      <c r="K2321" s="378">
        <v>18000</v>
      </c>
      <c r="L2321" s="229">
        <f t="shared" ref="L2321:L2328" si="652">K2321-H2321</f>
        <v>0</v>
      </c>
      <c r="M2321" s="378">
        <v>18000</v>
      </c>
      <c r="N2321" s="229">
        <f t="shared" ref="N2321:N2328" si="653">M2321-H2321</f>
        <v>0</v>
      </c>
      <c r="O2321" s="378">
        <v>18000</v>
      </c>
      <c r="P2321" s="229">
        <f t="shared" ref="P2321:P2328" si="654">O2321-H2321</f>
        <v>0</v>
      </c>
      <c r="S2321" s="378">
        <v>18000</v>
      </c>
      <c r="T2321" s="378">
        <v>18000</v>
      </c>
      <c r="U2321" s="378">
        <v>18000</v>
      </c>
    </row>
    <row r="2322" spans="1:21" ht="12.75" customHeight="1" x14ac:dyDescent="0.2">
      <c r="A2322" s="5">
        <v>18058550</v>
      </c>
      <c r="B2322" s="555">
        <v>100</v>
      </c>
      <c r="C2322" s="42">
        <v>50140</v>
      </c>
      <c r="D2322" s="43" t="s">
        <v>598</v>
      </c>
      <c r="E2322" s="378">
        <v>650000</v>
      </c>
      <c r="F2322" s="378">
        <v>690000</v>
      </c>
      <c r="G2322" s="378">
        <v>690000</v>
      </c>
      <c r="H2322" s="378">
        <v>690000</v>
      </c>
      <c r="I2322" s="229" t="e">
        <f>#REF!-G2322</f>
        <v>#REF!</v>
      </c>
      <c r="J2322" s="229">
        <f t="shared" si="651"/>
        <v>0</v>
      </c>
      <c r="K2322" s="378">
        <v>690000</v>
      </c>
      <c r="L2322" s="229">
        <f t="shared" si="652"/>
        <v>0</v>
      </c>
      <c r="M2322" s="378">
        <v>690000</v>
      </c>
      <c r="N2322" s="229">
        <f t="shared" si="653"/>
        <v>0</v>
      </c>
      <c r="O2322" s="378">
        <v>690000</v>
      </c>
      <c r="P2322" s="229">
        <f t="shared" si="654"/>
        <v>0</v>
      </c>
      <c r="S2322" s="378">
        <v>690000</v>
      </c>
      <c r="T2322" s="378">
        <v>690000</v>
      </c>
      <c r="U2322" s="378">
        <v>690000</v>
      </c>
    </row>
    <row r="2323" spans="1:21" ht="13.5" customHeight="1" x14ac:dyDescent="0.2">
      <c r="A2323" s="5">
        <v>18058550</v>
      </c>
      <c r="B2323" s="555">
        <v>100</v>
      </c>
      <c r="C2323" s="42">
        <v>50150</v>
      </c>
      <c r="D2323" s="43" t="s">
        <v>87</v>
      </c>
      <c r="E2323" s="378">
        <v>355000</v>
      </c>
      <c r="F2323" s="378">
        <v>355000</v>
      </c>
      <c r="G2323" s="378">
        <v>355000</v>
      </c>
      <c r="H2323" s="378">
        <v>355000</v>
      </c>
      <c r="I2323" s="229" t="e">
        <f>#REF!-G2323</f>
        <v>#REF!</v>
      </c>
      <c r="J2323" s="229">
        <f t="shared" si="651"/>
        <v>0</v>
      </c>
      <c r="K2323" s="378">
        <v>355000</v>
      </c>
      <c r="L2323" s="229">
        <f t="shared" si="652"/>
        <v>0</v>
      </c>
      <c r="M2323" s="378">
        <v>355000</v>
      </c>
      <c r="N2323" s="229">
        <f t="shared" si="653"/>
        <v>0</v>
      </c>
      <c r="O2323" s="378">
        <v>355000</v>
      </c>
      <c r="P2323" s="229">
        <f t="shared" si="654"/>
        <v>0</v>
      </c>
      <c r="S2323" s="378">
        <v>355000</v>
      </c>
      <c r="T2323" s="378">
        <v>355000</v>
      </c>
      <c r="U2323" s="378">
        <v>355000</v>
      </c>
    </row>
    <row r="2324" spans="1:21" ht="15.75" customHeight="1" x14ac:dyDescent="0.2">
      <c r="A2324" s="5">
        <v>18058550</v>
      </c>
      <c r="B2324" s="555">
        <v>100</v>
      </c>
      <c r="C2324" s="42">
        <v>50190</v>
      </c>
      <c r="D2324" s="43" t="s">
        <v>590</v>
      </c>
      <c r="E2324" s="378"/>
      <c r="F2324" s="378"/>
      <c r="G2324" s="378"/>
      <c r="H2324" s="378"/>
      <c r="I2324" s="229" t="e">
        <f>#REF!-G2324</f>
        <v>#REF!</v>
      </c>
      <c r="J2324" s="229">
        <f t="shared" si="651"/>
        <v>0</v>
      </c>
      <c r="K2324" s="378"/>
      <c r="L2324" s="229">
        <f t="shared" si="652"/>
        <v>0</v>
      </c>
      <c r="M2324" s="378"/>
      <c r="N2324" s="229">
        <f t="shared" si="653"/>
        <v>0</v>
      </c>
      <c r="O2324" s="378"/>
      <c r="P2324" s="229">
        <f t="shared" si="654"/>
        <v>0</v>
      </c>
      <c r="S2324" s="378"/>
      <c r="T2324" s="378"/>
      <c r="U2324" s="378"/>
    </row>
    <row r="2325" spans="1:21" ht="12.75" customHeight="1" x14ac:dyDescent="0.2">
      <c r="A2325" s="5">
        <v>18058550</v>
      </c>
      <c r="B2325" s="555">
        <v>100</v>
      </c>
      <c r="C2325" s="42">
        <v>51890</v>
      </c>
      <c r="D2325" s="83" t="s">
        <v>1005</v>
      </c>
      <c r="E2325" s="378">
        <v>225000</v>
      </c>
      <c r="F2325" s="378">
        <v>225000</v>
      </c>
      <c r="G2325" s="378">
        <v>225000</v>
      </c>
      <c r="H2325" s="378">
        <v>225000</v>
      </c>
      <c r="I2325" s="229" t="e">
        <f>#REF!-G2325</f>
        <v>#REF!</v>
      </c>
      <c r="J2325" s="229">
        <f t="shared" si="651"/>
        <v>0</v>
      </c>
      <c r="K2325" s="378">
        <v>225000</v>
      </c>
      <c r="L2325" s="229">
        <f t="shared" si="652"/>
        <v>0</v>
      </c>
      <c r="M2325" s="378">
        <v>225000</v>
      </c>
      <c r="N2325" s="229">
        <f t="shared" si="653"/>
        <v>0</v>
      </c>
      <c r="O2325" s="378">
        <v>225000</v>
      </c>
      <c r="P2325" s="229">
        <f t="shared" si="654"/>
        <v>0</v>
      </c>
      <c r="S2325" s="378">
        <v>225000</v>
      </c>
      <c r="T2325" s="378">
        <v>225000</v>
      </c>
      <c r="U2325" s="378">
        <v>225000</v>
      </c>
    </row>
    <row r="2326" spans="1:21" ht="12.75" customHeight="1" x14ac:dyDescent="0.2">
      <c r="A2326" s="5">
        <v>18058550</v>
      </c>
      <c r="B2326" s="555" t="s">
        <v>1085</v>
      </c>
      <c r="C2326" s="42">
        <v>56699</v>
      </c>
      <c r="D2326" s="83" t="s">
        <v>548</v>
      </c>
      <c r="E2326" s="378">
        <v>0</v>
      </c>
      <c r="F2326" s="378">
        <v>0</v>
      </c>
      <c r="G2326" s="378">
        <v>0</v>
      </c>
      <c r="H2326" s="378">
        <v>0</v>
      </c>
      <c r="I2326" s="229" t="e">
        <f>#REF!-G2326</f>
        <v>#REF!</v>
      </c>
      <c r="J2326" s="229">
        <f t="shared" si="651"/>
        <v>0</v>
      </c>
      <c r="K2326" s="378">
        <v>0</v>
      </c>
      <c r="L2326" s="229">
        <f t="shared" si="652"/>
        <v>0</v>
      </c>
      <c r="M2326" s="378">
        <v>0</v>
      </c>
      <c r="N2326" s="229">
        <f t="shared" si="653"/>
        <v>0</v>
      </c>
      <c r="O2326" s="378">
        <v>0</v>
      </c>
      <c r="P2326" s="229">
        <f t="shared" si="654"/>
        <v>0</v>
      </c>
      <c r="S2326" s="378">
        <v>0</v>
      </c>
      <c r="T2326" s="378">
        <v>0</v>
      </c>
      <c r="U2326" s="378">
        <v>0</v>
      </c>
    </row>
    <row r="2327" spans="1:21" ht="12.75" customHeight="1" x14ac:dyDescent="0.2">
      <c r="A2327" s="5">
        <v>18058550</v>
      </c>
      <c r="B2327" s="555">
        <v>100</v>
      </c>
      <c r="C2327" s="42">
        <v>56878</v>
      </c>
      <c r="D2327" s="45" t="s">
        <v>253</v>
      </c>
      <c r="E2327" s="496">
        <v>405000</v>
      </c>
      <c r="F2327" s="496">
        <v>405000</v>
      </c>
      <c r="G2327" s="496">
        <v>405000</v>
      </c>
      <c r="H2327" s="496">
        <v>405000</v>
      </c>
      <c r="I2327" s="497" t="e">
        <f>#REF!-G2327</f>
        <v>#REF!</v>
      </c>
      <c r="J2327" s="497">
        <f t="shared" si="651"/>
        <v>0</v>
      </c>
      <c r="K2327" s="496">
        <v>405000</v>
      </c>
      <c r="L2327" s="497">
        <f t="shared" si="652"/>
        <v>0</v>
      </c>
      <c r="M2327" s="496">
        <v>405000</v>
      </c>
      <c r="N2327" s="497">
        <f t="shared" si="653"/>
        <v>0</v>
      </c>
      <c r="O2327" s="496">
        <v>405000</v>
      </c>
      <c r="P2327" s="497">
        <f t="shared" si="654"/>
        <v>0</v>
      </c>
      <c r="Q2327" s="497"/>
      <c r="R2327" s="497"/>
      <c r="S2327" s="496">
        <v>405000</v>
      </c>
      <c r="T2327" s="496">
        <v>405000</v>
      </c>
      <c r="U2327" s="496">
        <v>405000</v>
      </c>
    </row>
    <row r="2328" spans="1:21" ht="12.75" customHeight="1" x14ac:dyDescent="0.2">
      <c r="B2328" s="5"/>
      <c r="C2328" s="5"/>
      <c r="D2328" s="5"/>
      <c r="E2328" s="229">
        <f t="shared" ref="E2328" si="655">SUM(E2321:E2327)</f>
        <v>1653000</v>
      </c>
      <c r="F2328" s="229">
        <f>SUM(F2321:F2327)</f>
        <v>1693000</v>
      </c>
      <c r="G2328" s="229">
        <f>SUM(G2321:G2327)</f>
        <v>1693000</v>
      </c>
      <c r="H2328" s="229">
        <f>SUM(H2321:H2327)</f>
        <v>1693000</v>
      </c>
      <c r="I2328" s="229" t="e">
        <f>#REF!-G2328</f>
        <v>#REF!</v>
      </c>
      <c r="J2328" s="229">
        <f t="shared" si="651"/>
        <v>0</v>
      </c>
      <c r="K2328" s="229">
        <f>SUM(K2321:K2327)</f>
        <v>1693000</v>
      </c>
      <c r="L2328" s="229">
        <f t="shared" si="652"/>
        <v>0</v>
      </c>
      <c r="M2328" s="229">
        <f>SUM(M2321:M2327)</f>
        <v>1693000</v>
      </c>
      <c r="N2328" s="229">
        <f t="shared" si="653"/>
        <v>0</v>
      </c>
      <c r="O2328" s="229">
        <f>SUM(O2321:O2327)</f>
        <v>1693000</v>
      </c>
      <c r="P2328" s="229">
        <f t="shared" si="654"/>
        <v>0</v>
      </c>
      <c r="S2328" s="229">
        <f>SUM(S2321:S2327)</f>
        <v>1693000</v>
      </c>
      <c r="T2328" s="229">
        <f>SUM(T2321:T2327)</f>
        <v>1693000</v>
      </c>
      <c r="U2328" s="229">
        <f>SUM(U2321:U2327)</f>
        <v>1693000</v>
      </c>
    </row>
    <row r="2329" spans="1:21" ht="12.75" customHeight="1" x14ac:dyDescent="0.2">
      <c r="B2329" s="5"/>
      <c r="C2329" s="5"/>
      <c r="D2329" s="5"/>
    </row>
    <row r="2330" spans="1:21" ht="12.75" customHeight="1" x14ac:dyDescent="0.2">
      <c r="B2330" s="5"/>
      <c r="C2330" s="5"/>
      <c r="D2330" s="5"/>
    </row>
    <row r="2331" spans="1:21" ht="12.75" customHeight="1" x14ac:dyDescent="0.2">
      <c r="E2331" s="378"/>
      <c r="F2331" s="378"/>
      <c r="G2331" s="378"/>
      <c r="H2331" s="378"/>
      <c r="K2331" s="378"/>
      <c r="M2331" s="378"/>
      <c r="O2331" s="378"/>
      <c r="S2331" s="378"/>
      <c r="T2331" s="378"/>
      <c r="U2331" s="378"/>
    </row>
    <row r="2332" spans="1:21" ht="12.75" customHeight="1" x14ac:dyDescent="0.2">
      <c r="C2332" s="92" t="s">
        <v>315</v>
      </c>
      <c r="E2332" s="378"/>
      <c r="F2332" s="378"/>
      <c r="G2332" s="378"/>
      <c r="H2332" s="378"/>
      <c r="K2332" s="378"/>
      <c r="M2332" s="378"/>
      <c r="O2332" s="378"/>
      <c r="S2332" s="378"/>
      <c r="T2332" s="378"/>
      <c r="U2332" s="378"/>
    </row>
    <row r="2333" spans="1:21" ht="12.75" customHeight="1" x14ac:dyDescent="0.2">
      <c r="C2333" s="50" t="s">
        <v>316</v>
      </c>
      <c r="E2333" s="378"/>
      <c r="F2333" s="378"/>
      <c r="G2333" s="378"/>
      <c r="H2333" s="378"/>
      <c r="K2333" s="378"/>
      <c r="M2333" s="378"/>
      <c r="O2333" s="378"/>
      <c r="S2333" s="378"/>
      <c r="T2333" s="378"/>
      <c r="U2333" s="378"/>
    </row>
    <row r="2334" spans="1:21" ht="12.75" customHeight="1" x14ac:dyDescent="0.2">
      <c r="B2334" s="555">
        <v>100</v>
      </c>
      <c r="C2334" s="51" t="s">
        <v>351</v>
      </c>
      <c r="D2334" s="97" t="s">
        <v>325</v>
      </c>
      <c r="E2334" s="496">
        <v>83051210</v>
      </c>
      <c r="F2334" s="496">
        <f>SUMIF($B$2308:$B$2330,$B2334,F$2308:F$2330)</f>
        <v>87091210</v>
      </c>
      <c r="G2334" s="496">
        <f>SUMIF($B$2308:$B$2330,$B2334,G$2308:G$2330)</f>
        <v>92091210</v>
      </c>
      <c r="H2334" s="496">
        <f>SUMIF($B$2308:$B$2330,$B2334,H$2308:H$2330)</f>
        <v>93591210</v>
      </c>
      <c r="I2334" s="497" t="e">
        <f>#REF!-G2334</f>
        <v>#REF!</v>
      </c>
      <c r="J2334" s="497">
        <f>H2334-G2334</f>
        <v>1500000</v>
      </c>
      <c r="K2334" s="496">
        <f>SUMIF($B$2308:$B$2330,$B2334,K$2308:K$2330)</f>
        <v>93591210</v>
      </c>
      <c r="L2334" s="497">
        <f>K2334-H2334</f>
        <v>0</v>
      </c>
      <c r="M2334" s="496">
        <f>SUMIF($B$2308:$B$2330,$B2334,M$2308:M$2330)</f>
        <v>93591210</v>
      </c>
      <c r="N2334" s="497">
        <f>M2334-H2334</f>
        <v>0</v>
      </c>
      <c r="O2334" s="496">
        <f>SUMIF($B$2308:$B$2330,$B2334,O$2308:O$2330)</f>
        <v>93591210</v>
      </c>
      <c r="P2334" s="497">
        <f>O2334-H2334</f>
        <v>0</v>
      </c>
      <c r="Q2334" s="497"/>
      <c r="R2334" s="497"/>
      <c r="S2334" s="496">
        <f>SUMIF($B$2308:$B$2330,$B2334,S$2308:S$2330)</f>
        <v>95591210</v>
      </c>
      <c r="T2334" s="496">
        <f>SUMIF($B$2308:$B$2330,$B2334,T$2308:T$2330)</f>
        <v>97591210</v>
      </c>
      <c r="U2334" s="496">
        <f>SUMIF($B$2308:$B$2330,$B2334,U$2308:U$2330)</f>
        <v>99591210</v>
      </c>
    </row>
    <row r="2335" spans="1:21" ht="12.75" customHeight="1" x14ac:dyDescent="0.2">
      <c r="C2335" s="51"/>
      <c r="D2335" s="48" t="s">
        <v>70</v>
      </c>
      <c r="E2335" s="378">
        <f t="shared" ref="E2335" si="656">SUM(E2334:E2334)</f>
        <v>83051210</v>
      </c>
      <c r="F2335" s="378">
        <f>SUM(F2334:F2334)</f>
        <v>87091210</v>
      </c>
      <c r="G2335" s="378">
        <f>SUM(G2334:G2334)</f>
        <v>92091210</v>
      </c>
      <c r="H2335" s="378">
        <f>SUM(H2334:H2334)</f>
        <v>93591210</v>
      </c>
      <c r="I2335" s="229" t="e">
        <f>#REF!-G2335</f>
        <v>#REF!</v>
      </c>
      <c r="J2335" s="229">
        <f>H2335-G2335</f>
        <v>1500000</v>
      </c>
      <c r="K2335" s="378">
        <f>SUM(K2334:K2334)</f>
        <v>93591210</v>
      </c>
      <c r="L2335" s="229">
        <f>K2335-H2335</f>
        <v>0</v>
      </c>
      <c r="M2335" s="378">
        <f>SUM(M2334:M2334)</f>
        <v>93591210</v>
      </c>
      <c r="N2335" s="229">
        <f>M2335-H2335</f>
        <v>0</v>
      </c>
      <c r="O2335" s="378">
        <f>SUM(O2334:O2334)</f>
        <v>93591210</v>
      </c>
      <c r="P2335" s="229">
        <f>O2335-H2335</f>
        <v>0</v>
      </c>
      <c r="S2335" s="378">
        <f>SUM(S2334:S2334)</f>
        <v>95591210</v>
      </c>
      <c r="T2335" s="378">
        <f>SUM(T2334:T2334)</f>
        <v>97591210</v>
      </c>
      <c r="U2335" s="378">
        <f>SUM(U2334:U2334)</f>
        <v>99591210</v>
      </c>
    </row>
    <row r="2336" spans="1:21" ht="15" customHeight="1" x14ac:dyDescent="0.2">
      <c r="C2336" s="51"/>
      <c r="E2336" s="499"/>
      <c r="F2336" s="499"/>
      <c r="G2336" s="499"/>
      <c r="H2336" s="499"/>
      <c r="I2336" s="530" t="e">
        <f>I2335/G2335</f>
        <v>#REF!</v>
      </c>
      <c r="J2336" s="536">
        <f>J2335/G2335</f>
        <v>1.6288199492655163E-2</v>
      </c>
      <c r="K2336" s="499"/>
      <c r="L2336" s="530" t="e">
        <f>L2335/#REF!</f>
        <v>#REF!</v>
      </c>
      <c r="M2336" s="499"/>
      <c r="N2336" s="530" t="e">
        <f>N2335/I2335</f>
        <v>#REF!</v>
      </c>
      <c r="O2336" s="499"/>
      <c r="P2336" s="565">
        <f>P2335/H2335</f>
        <v>0</v>
      </c>
      <c r="Q2336" s="530"/>
      <c r="R2336" s="530"/>
      <c r="S2336" s="499"/>
      <c r="T2336" s="499"/>
      <c r="U2336" s="499"/>
    </row>
    <row r="2337" spans="2:21" ht="39.950000000000003" customHeight="1" x14ac:dyDescent="0.2">
      <c r="C2337" s="51"/>
      <c r="E2337" s="228"/>
      <c r="F2337" s="228"/>
      <c r="G2337" s="228"/>
      <c r="H2337" s="228"/>
      <c r="K2337" s="228"/>
      <c r="M2337" s="228"/>
      <c r="O2337" s="228"/>
      <c r="S2337" s="228"/>
      <c r="T2337" s="228"/>
      <c r="U2337" s="228"/>
    </row>
    <row r="2338" spans="2:21" ht="15" customHeight="1" x14ac:dyDescent="0.2">
      <c r="C2338" s="51"/>
      <c r="D2338" s="391" t="s">
        <v>123</v>
      </c>
      <c r="E2338" s="507" t="s">
        <v>784</v>
      </c>
      <c r="F2338" s="507" t="s">
        <v>783</v>
      </c>
      <c r="G2338" s="507" t="s">
        <v>1035</v>
      </c>
      <c r="H2338" s="507" t="s">
        <v>1130</v>
      </c>
      <c r="I2338" s="389"/>
      <c r="J2338" s="389"/>
      <c r="K2338" s="507" t="s">
        <v>1220</v>
      </c>
      <c r="L2338" s="389"/>
      <c r="M2338" s="507" t="s">
        <v>1220</v>
      </c>
      <c r="N2338" s="389"/>
      <c r="O2338" s="507" t="s">
        <v>1220</v>
      </c>
      <c r="P2338" s="389"/>
      <c r="Q2338" s="389"/>
      <c r="R2338" s="389"/>
      <c r="S2338" s="506" t="s">
        <v>1130</v>
      </c>
      <c r="T2338" s="506" t="s">
        <v>1130</v>
      </c>
      <c r="U2338" s="506" t="s">
        <v>1130</v>
      </c>
    </row>
    <row r="2339" spans="2:21" ht="33" customHeight="1" x14ac:dyDescent="0.25">
      <c r="B2339" s="5"/>
      <c r="C2339" s="51"/>
      <c r="D2339" s="561" t="s">
        <v>577</v>
      </c>
      <c r="E2339" s="507" t="s">
        <v>412</v>
      </c>
      <c r="F2339" s="507" t="s">
        <v>412</v>
      </c>
      <c r="G2339" s="507" t="s">
        <v>412</v>
      </c>
      <c r="H2339" s="507" t="s">
        <v>412</v>
      </c>
      <c r="I2339" s="389"/>
      <c r="J2339" s="389"/>
      <c r="K2339" s="507" t="s">
        <v>472</v>
      </c>
      <c r="L2339" s="389"/>
      <c r="M2339" s="507" t="s">
        <v>472</v>
      </c>
      <c r="N2339" s="389"/>
      <c r="O2339" s="507" t="s">
        <v>1456</v>
      </c>
      <c r="P2339" s="389"/>
      <c r="Q2339" s="389"/>
      <c r="R2339" s="389"/>
      <c r="S2339" s="508" t="s">
        <v>412</v>
      </c>
      <c r="T2339" s="508" t="s">
        <v>412</v>
      </c>
      <c r="U2339" s="508" t="s">
        <v>412</v>
      </c>
    </row>
    <row r="2340" spans="2:21" ht="15" customHeight="1" x14ac:dyDescent="0.2">
      <c r="B2340" s="5"/>
      <c r="C2340" s="51"/>
      <c r="D2340" s="563" t="s">
        <v>324</v>
      </c>
      <c r="E2340" s="388">
        <v>0</v>
      </c>
      <c r="F2340" s="388">
        <v>0</v>
      </c>
      <c r="G2340" s="388">
        <v>0</v>
      </c>
      <c r="H2340" s="388">
        <v>0</v>
      </c>
      <c r="I2340" s="389"/>
      <c r="J2340" s="389"/>
      <c r="K2340" s="388">
        <v>0</v>
      </c>
      <c r="L2340" s="389"/>
      <c r="M2340" s="388">
        <v>0</v>
      </c>
      <c r="N2340" s="389"/>
      <c r="O2340" s="388">
        <v>0</v>
      </c>
      <c r="P2340" s="389"/>
      <c r="Q2340" s="389"/>
      <c r="R2340" s="389"/>
      <c r="S2340" s="392">
        <v>0</v>
      </c>
      <c r="T2340" s="392">
        <v>0</v>
      </c>
      <c r="U2340" s="392">
        <v>0</v>
      </c>
    </row>
    <row r="2341" spans="2:21" ht="15" customHeight="1" x14ac:dyDescent="0.2">
      <c r="B2341" s="5"/>
      <c r="C2341" s="51"/>
      <c r="D2341" s="563" t="s">
        <v>397</v>
      </c>
      <c r="E2341" s="388">
        <v>0</v>
      </c>
      <c r="F2341" s="388">
        <v>0</v>
      </c>
      <c r="G2341" s="388">
        <v>0</v>
      </c>
      <c r="H2341" s="388">
        <v>0</v>
      </c>
      <c r="I2341" s="389"/>
      <c r="J2341" s="389"/>
      <c r="K2341" s="388">
        <v>0</v>
      </c>
      <c r="L2341" s="389"/>
      <c r="M2341" s="388">
        <v>0</v>
      </c>
      <c r="N2341" s="389"/>
      <c r="O2341" s="388">
        <v>0</v>
      </c>
      <c r="P2341" s="389"/>
      <c r="Q2341" s="389"/>
      <c r="R2341" s="389"/>
      <c r="S2341" s="392">
        <v>0</v>
      </c>
      <c r="T2341" s="392">
        <v>0</v>
      </c>
      <c r="U2341" s="392">
        <v>0</v>
      </c>
    </row>
    <row r="2342" spans="2:21" ht="15" customHeight="1" x14ac:dyDescent="0.2">
      <c r="B2342" s="5"/>
      <c r="C2342" s="51"/>
      <c r="D2342" s="563" t="s">
        <v>478</v>
      </c>
      <c r="E2342" s="388">
        <v>0</v>
      </c>
      <c r="F2342" s="388">
        <v>0</v>
      </c>
      <c r="G2342" s="388">
        <v>0</v>
      </c>
      <c r="H2342" s="388">
        <v>0</v>
      </c>
      <c r="I2342" s="389"/>
      <c r="J2342" s="389"/>
      <c r="K2342" s="388">
        <v>0</v>
      </c>
      <c r="L2342" s="389"/>
      <c r="M2342" s="388">
        <v>0</v>
      </c>
      <c r="N2342" s="389"/>
      <c r="O2342" s="388">
        <v>0</v>
      </c>
      <c r="P2342" s="389"/>
      <c r="Q2342" s="389"/>
      <c r="R2342" s="389"/>
      <c r="S2342" s="392">
        <v>0</v>
      </c>
      <c r="T2342" s="392">
        <v>0</v>
      </c>
      <c r="U2342" s="392">
        <v>0</v>
      </c>
    </row>
    <row r="2343" spans="2:21" ht="15" customHeight="1" x14ac:dyDescent="0.2">
      <c r="B2343" s="5"/>
      <c r="C2343" s="51"/>
      <c r="D2343" s="391"/>
      <c r="E2343" s="388"/>
      <c r="F2343" s="388"/>
      <c r="G2343" s="388"/>
      <c r="H2343" s="388"/>
      <c r="I2343" s="389"/>
      <c r="J2343" s="389"/>
      <c r="K2343" s="388"/>
      <c r="L2343" s="389"/>
      <c r="M2343" s="388"/>
      <c r="N2343" s="389"/>
      <c r="O2343" s="388"/>
      <c r="P2343" s="389"/>
      <c r="Q2343" s="389"/>
      <c r="R2343" s="389"/>
      <c r="S2343" s="392"/>
      <c r="T2343" s="392"/>
      <c r="U2343" s="392"/>
    </row>
    <row r="2344" spans="2:21" ht="15" customHeight="1" x14ac:dyDescent="0.25">
      <c r="B2344" s="5"/>
      <c r="C2344" s="51"/>
      <c r="D2344" s="562" t="s">
        <v>625</v>
      </c>
      <c r="E2344" s="388"/>
      <c r="F2344" s="388"/>
      <c r="G2344" s="388"/>
      <c r="H2344" s="388"/>
      <c r="I2344" s="389"/>
      <c r="J2344" s="389"/>
      <c r="K2344" s="388"/>
      <c r="L2344" s="389"/>
      <c r="M2344" s="388"/>
      <c r="N2344" s="389"/>
      <c r="O2344" s="388"/>
      <c r="P2344" s="389"/>
      <c r="Q2344" s="389"/>
      <c r="R2344" s="389"/>
      <c r="S2344" s="392"/>
      <c r="T2344" s="392"/>
      <c r="U2344" s="392"/>
    </row>
    <row r="2345" spans="2:21" ht="27" customHeight="1" x14ac:dyDescent="0.2">
      <c r="B2345" s="5"/>
      <c r="C2345" s="51"/>
      <c r="D2345" s="638" t="s">
        <v>1543</v>
      </c>
      <c r="E2345" s="638"/>
      <c r="F2345" s="638"/>
      <c r="G2345" s="638"/>
      <c r="H2345" s="638"/>
      <c r="I2345" s="638"/>
      <c r="J2345" s="638"/>
      <c r="K2345" s="638"/>
      <c r="L2345" s="638"/>
      <c r="M2345" s="638"/>
      <c r="N2345" s="638"/>
      <c r="O2345" s="638"/>
      <c r="P2345" s="388"/>
      <c r="Q2345" s="388"/>
      <c r="R2345" s="388"/>
      <c r="S2345" s="5"/>
      <c r="T2345" s="5"/>
      <c r="U2345" s="5"/>
    </row>
    <row r="2346" spans="2:21" ht="15" customHeight="1" x14ac:dyDescent="0.2">
      <c r="B2346" s="5"/>
      <c r="C2346" s="51"/>
      <c r="D2346" s="59"/>
      <c r="E2346" s="228"/>
      <c r="F2346" s="228"/>
      <c r="G2346" s="228"/>
      <c r="H2346" s="228"/>
      <c r="K2346" s="228"/>
      <c r="M2346" s="228"/>
      <c r="O2346" s="228"/>
      <c r="S2346" s="228"/>
      <c r="T2346" s="228"/>
      <c r="U2346" s="228"/>
    </row>
    <row r="2347" spans="2:21" ht="15" customHeight="1" x14ac:dyDescent="0.2">
      <c r="B2347" s="5"/>
      <c r="C2347" s="51"/>
      <c r="E2347" s="499"/>
      <c r="F2347" s="499"/>
      <c r="G2347" s="499"/>
      <c r="H2347" s="499"/>
      <c r="K2347" s="499"/>
      <c r="M2347" s="499"/>
      <c r="O2347" s="499"/>
      <c r="S2347" s="499"/>
      <c r="T2347" s="499"/>
      <c r="U2347" s="499"/>
    </row>
    <row r="2348" spans="2:21" ht="19.5" customHeight="1" x14ac:dyDescent="0.25">
      <c r="B2348" s="5"/>
      <c r="C2348" s="98" t="s">
        <v>635</v>
      </c>
      <c r="D2348" s="72"/>
      <c r="E2348" s="228"/>
      <c r="F2348" s="228"/>
      <c r="G2348" s="228"/>
      <c r="H2348" s="228"/>
      <c r="K2348" s="228"/>
      <c r="M2348" s="228"/>
      <c r="O2348" s="228"/>
      <c r="S2348" s="228"/>
      <c r="T2348" s="228"/>
      <c r="U2348" s="228"/>
    </row>
    <row r="2349" spans="2:21" ht="12.75" customHeight="1" x14ac:dyDescent="0.2">
      <c r="B2349" s="5"/>
      <c r="C2349" s="62"/>
      <c r="D2349" s="72"/>
      <c r="E2349" s="228"/>
      <c r="F2349" s="228"/>
      <c r="G2349" s="228"/>
      <c r="H2349" s="228"/>
      <c r="K2349" s="228"/>
      <c r="M2349" s="228"/>
      <c r="O2349" s="228"/>
      <c r="S2349" s="228"/>
      <c r="T2349" s="228"/>
      <c r="U2349" s="228"/>
    </row>
    <row r="2350" spans="2:21" ht="12.75" customHeight="1" x14ac:dyDescent="0.2">
      <c r="B2350" s="5"/>
      <c r="C2350" s="62"/>
      <c r="D2350" s="72"/>
      <c r="E2350" s="228"/>
      <c r="F2350" s="228"/>
      <c r="G2350" s="228"/>
      <c r="H2350" s="228"/>
      <c r="K2350" s="228"/>
      <c r="M2350" s="228"/>
      <c r="O2350" s="228"/>
      <c r="S2350" s="228"/>
      <c r="T2350" s="228"/>
      <c r="U2350" s="228"/>
    </row>
    <row r="2351" spans="2:21" ht="17.25" customHeight="1" x14ac:dyDescent="0.25">
      <c r="B2351" s="5"/>
      <c r="C2351" s="99" t="s">
        <v>1</v>
      </c>
      <c r="D2351" s="100"/>
      <c r="E2351" s="228"/>
      <c r="F2351" s="228"/>
      <c r="G2351" s="228"/>
      <c r="H2351" s="228"/>
      <c r="K2351" s="228"/>
      <c r="M2351" s="228"/>
      <c r="O2351" s="228"/>
      <c r="S2351" s="228"/>
      <c r="T2351" s="228"/>
      <c r="U2351" s="228"/>
    </row>
    <row r="2352" spans="2:21" ht="19.5" customHeight="1" x14ac:dyDescent="0.2">
      <c r="B2352" s="5"/>
      <c r="C2352" s="101"/>
      <c r="D2352" s="101"/>
      <c r="E2352" s="228"/>
      <c r="F2352" s="228"/>
      <c r="G2352" s="228"/>
      <c r="H2352" s="228"/>
      <c r="K2352" s="228"/>
      <c r="M2352" s="228"/>
      <c r="O2352" s="228"/>
      <c r="S2352" s="228"/>
      <c r="T2352" s="228"/>
      <c r="U2352" s="228"/>
    </row>
    <row r="2353" spans="2:21" ht="21" customHeight="1" x14ac:dyDescent="0.35">
      <c r="B2353" s="5"/>
      <c r="C2353" s="102" t="s">
        <v>773</v>
      </c>
      <c r="D2353" s="103"/>
      <c r="E2353" s="228"/>
      <c r="F2353" s="228"/>
      <c r="G2353" s="228"/>
      <c r="H2353" s="228"/>
      <c r="K2353" s="228"/>
      <c r="M2353" s="228"/>
      <c r="O2353" s="228"/>
      <c r="S2353" s="228"/>
      <c r="T2353" s="228"/>
      <c r="U2353" s="228"/>
    </row>
    <row r="2354" spans="2:21" ht="5.25" customHeight="1" x14ac:dyDescent="0.2">
      <c r="B2354" s="5"/>
      <c r="C2354" s="101"/>
      <c r="D2354" s="101"/>
      <c r="E2354" s="228"/>
      <c r="F2354" s="228"/>
      <c r="G2354" s="228"/>
      <c r="H2354" s="228"/>
      <c r="K2354" s="228"/>
      <c r="M2354" s="228"/>
      <c r="O2354" s="228"/>
      <c r="S2354" s="228"/>
      <c r="T2354" s="228"/>
      <c r="U2354" s="228"/>
    </row>
    <row r="2355" spans="2:21" ht="12.75" customHeight="1" x14ac:dyDescent="0.2">
      <c r="B2355" s="555">
        <v>100</v>
      </c>
      <c r="C2355" s="87">
        <v>50110</v>
      </c>
      <c r="D2355" s="101" t="s">
        <v>203</v>
      </c>
      <c r="E2355" s="228">
        <v>989071</v>
      </c>
      <c r="F2355" s="228">
        <v>666997</v>
      </c>
      <c r="G2355" s="228">
        <v>666997</v>
      </c>
      <c r="H2355" s="228">
        <v>666997</v>
      </c>
      <c r="I2355" s="229" t="e">
        <f>#REF!-G2355</f>
        <v>#REF!</v>
      </c>
      <c r="J2355" s="229">
        <f t="shared" ref="J2355:J2370" si="657">H2355-G2355</f>
        <v>0</v>
      </c>
      <c r="K2355" s="228">
        <v>666997</v>
      </c>
      <c r="L2355" s="229">
        <f t="shared" ref="L2355:L2370" si="658">K2355-H2355</f>
        <v>0</v>
      </c>
      <c r="M2355" s="228">
        <v>666997</v>
      </c>
      <c r="N2355" s="229">
        <f t="shared" ref="N2355:N2370" si="659">M2355-H2355</f>
        <v>0</v>
      </c>
      <c r="O2355" s="228">
        <v>666997</v>
      </c>
      <c r="P2355" s="229">
        <f t="shared" ref="P2355:P2370" si="660">O2355-H2355</f>
        <v>0</v>
      </c>
      <c r="S2355" s="228">
        <v>666997</v>
      </c>
      <c r="T2355" s="228">
        <v>666997</v>
      </c>
      <c r="U2355" s="228">
        <v>666997</v>
      </c>
    </row>
    <row r="2356" spans="2:21" ht="12.75" customHeight="1" x14ac:dyDescent="0.2">
      <c r="B2356" s="555">
        <v>100</v>
      </c>
      <c r="C2356" s="87">
        <v>50111</v>
      </c>
      <c r="D2356" s="104" t="s">
        <v>204</v>
      </c>
      <c r="E2356" s="228">
        <v>583270</v>
      </c>
      <c r="F2356" s="228">
        <v>728037</v>
      </c>
      <c r="G2356" s="228">
        <v>728037</v>
      </c>
      <c r="H2356" s="228">
        <v>728037</v>
      </c>
      <c r="I2356" s="229" t="e">
        <f>#REF!-G2356</f>
        <v>#REF!</v>
      </c>
      <c r="J2356" s="229">
        <f t="shared" si="657"/>
        <v>0</v>
      </c>
      <c r="K2356" s="228">
        <v>728037</v>
      </c>
      <c r="L2356" s="229">
        <f t="shared" si="658"/>
        <v>0</v>
      </c>
      <c r="M2356" s="228">
        <v>728037</v>
      </c>
      <c r="N2356" s="229">
        <f t="shared" si="659"/>
        <v>0</v>
      </c>
      <c r="O2356" s="228">
        <v>728037</v>
      </c>
      <c r="P2356" s="229">
        <f t="shared" si="660"/>
        <v>0</v>
      </c>
      <c r="S2356" s="228">
        <v>728037</v>
      </c>
      <c r="T2356" s="228">
        <v>728037</v>
      </c>
      <c r="U2356" s="228">
        <v>728037</v>
      </c>
    </row>
    <row r="2357" spans="2:21" ht="12.75" customHeight="1" x14ac:dyDescent="0.2">
      <c r="B2357" s="555">
        <v>100</v>
      </c>
      <c r="C2357" s="87">
        <v>50112</v>
      </c>
      <c r="D2357" s="104" t="s">
        <v>208</v>
      </c>
      <c r="E2357" s="228">
        <v>2477344</v>
      </c>
      <c r="F2357" s="228">
        <v>2574724</v>
      </c>
      <c r="G2357" s="228">
        <v>2574724</v>
      </c>
      <c r="H2357" s="228">
        <v>2574724</v>
      </c>
      <c r="I2357" s="229" t="e">
        <f>#REF!-G2357</f>
        <v>#REF!</v>
      </c>
      <c r="J2357" s="229">
        <f t="shared" si="657"/>
        <v>0</v>
      </c>
      <c r="K2357" s="228">
        <v>2574724</v>
      </c>
      <c r="L2357" s="229">
        <f t="shared" si="658"/>
        <v>0</v>
      </c>
      <c r="M2357" s="228">
        <v>2574724</v>
      </c>
      <c r="N2357" s="229">
        <f t="shared" si="659"/>
        <v>0</v>
      </c>
      <c r="O2357" s="228">
        <v>2574724</v>
      </c>
      <c r="P2357" s="229">
        <f t="shared" si="660"/>
        <v>0</v>
      </c>
      <c r="S2357" s="228">
        <v>2574724</v>
      </c>
      <c r="T2357" s="228">
        <v>2574724</v>
      </c>
      <c r="U2357" s="228">
        <v>2574724</v>
      </c>
    </row>
    <row r="2358" spans="2:21" ht="12.75" customHeight="1" x14ac:dyDescent="0.2">
      <c r="B2358" s="555">
        <v>100</v>
      </c>
      <c r="C2358" s="87">
        <v>50113</v>
      </c>
      <c r="D2358" s="104" t="s">
        <v>703</v>
      </c>
      <c r="E2358" s="228">
        <v>9352062</v>
      </c>
      <c r="F2358" s="228">
        <v>10742923</v>
      </c>
      <c r="G2358" s="228">
        <v>10742923</v>
      </c>
      <c r="H2358" s="228">
        <v>10742923</v>
      </c>
      <c r="I2358" s="229" t="e">
        <f>#REF!-G2358</f>
        <v>#REF!</v>
      </c>
      <c r="J2358" s="229">
        <f t="shared" si="657"/>
        <v>0</v>
      </c>
      <c r="K2358" s="228">
        <v>10742923</v>
      </c>
      <c r="L2358" s="229">
        <f t="shared" si="658"/>
        <v>0</v>
      </c>
      <c r="M2358" s="228">
        <v>10742923</v>
      </c>
      <c r="N2358" s="229">
        <f t="shared" si="659"/>
        <v>0</v>
      </c>
      <c r="O2358" s="228">
        <v>10742923</v>
      </c>
      <c r="P2358" s="229">
        <f t="shared" si="660"/>
        <v>0</v>
      </c>
      <c r="S2358" s="228">
        <v>10742923</v>
      </c>
      <c r="T2358" s="228">
        <v>10742923</v>
      </c>
      <c r="U2358" s="228">
        <v>10742923</v>
      </c>
    </row>
    <row r="2359" spans="2:21" ht="12.75" customHeight="1" x14ac:dyDescent="0.2">
      <c r="B2359" s="555">
        <v>100</v>
      </c>
      <c r="C2359" s="87">
        <v>50115</v>
      </c>
      <c r="D2359" s="104" t="s">
        <v>214</v>
      </c>
      <c r="E2359" s="228">
        <v>80568106</v>
      </c>
      <c r="F2359" s="228">
        <v>82622870</v>
      </c>
      <c r="G2359" s="228">
        <v>82622870</v>
      </c>
      <c r="H2359" s="228">
        <v>82622870</v>
      </c>
      <c r="I2359" s="229" t="e">
        <f>#REF!-G2359</f>
        <v>#REF!</v>
      </c>
      <c r="J2359" s="229">
        <f t="shared" si="657"/>
        <v>0</v>
      </c>
      <c r="K2359" s="228">
        <v>82622870</v>
      </c>
      <c r="L2359" s="229">
        <f t="shared" si="658"/>
        <v>0</v>
      </c>
      <c r="M2359" s="228">
        <v>82622870</v>
      </c>
      <c r="N2359" s="229">
        <f t="shared" si="659"/>
        <v>0</v>
      </c>
      <c r="O2359" s="228">
        <v>82622870</v>
      </c>
      <c r="P2359" s="229">
        <f t="shared" si="660"/>
        <v>0</v>
      </c>
      <c r="S2359" s="228">
        <v>82622870</v>
      </c>
      <c r="T2359" s="228">
        <v>82622870</v>
      </c>
      <c r="U2359" s="228">
        <v>82622870</v>
      </c>
    </row>
    <row r="2360" spans="2:21" ht="12.75" customHeight="1" x14ac:dyDescent="0.2">
      <c r="B2360" s="555">
        <v>100</v>
      </c>
      <c r="C2360" s="87">
        <v>50118</v>
      </c>
      <c r="D2360" s="104" t="s">
        <v>587</v>
      </c>
      <c r="E2360" s="228">
        <v>1928962</v>
      </c>
      <c r="F2360" s="228">
        <v>1664846</v>
      </c>
      <c r="G2360" s="228">
        <v>1664846</v>
      </c>
      <c r="H2360" s="228">
        <v>1664846</v>
      </c>
      <c r="I2360" s="229" t="e">
        <f>#REF!-G2360</f>
        <v>#REF!</v>
      </c>
      <c r="J2360" s="229">
        <f t="shared" si="657"/>
        <v>0</v>
      </c>
      <c r="K2360" s="228">
        <v>1664846</v>
      </c>
      <c r="L2360" s="229">
        <f t="shared" si="658"/>
        <v>0</v>
      </c>
      <c r="M2360" s="228">
        <v>1664846</v>
      </c>
      <c r="N2360" s="229">
        <f t="shared" si="659"/>
        <v>0</v>
      </c>
      <c r="O2360" s="228">
        <v>1664846</v>
      </c>
      <c r="P2360" s="229">
        <f t="shared" si="660"/>
        <v>0</v>
      </c>
      <c r="S2360" s="228">
        <v>1664846</v>
      </c>
      <c r="T2360" s="228">
        <v>1664846</v>
      </c>
      <c r="U2360" s="228">
        <v>1664846</v>
      </c>
    </row>
    <row r="2361" spans="2:21" ht="12.75" customHeight="1" x14ac:dyDescent="0.2">
      <c r="B2361" s="555">
        <v>100</v>
      </c>
      <c r="C2361" s="87">
        <v>50120</v>
      </c>
      <c r="D2361" s="104" t="s">
        <v>275</v>
      </c>
      <c r="E2361" s="228">
        <v>474966</v>
      </c>
      <c r="F2361" s="228">
        <v>477596</v>
      </c>
      <c r="G2361" s="228">
        <v>477596</v>
      </c>
      <c r="H2361" s="228">
        <v>477596</v>
      </c>
      <c r="I2361" s="229" t="e">
        <f>#REF!-G2361</f>
        <v>#REF!</v>
      </c>
      <c r="J2361" s="229">
        <f t="shared" si="657"/>
        <v>0</v>
      </c>
      <c r="K2361" s="228">
        <v>477596</v>
      </c>
      <c r="L2361" s="229">
        <f t="shared" si="658"/>
        <v>0</v>
      </c>
      <c r="M2361" s="228">
        <v>477596</v>
      </c>
      <c r="N2361" s="229">
        <f t="shared" si="659"/>
        <v>0</v>
      </c>
      <c r="O2361" s="228">
        <v>477596</v>
      </c>
      <c r="P2361" s="229">
        <f t="shared" si="660"/>
        <v>0</v>
      </c>
      <c r="S2361" s="228">
        <v>477596</v>
      </c>
      <c r="T2361" s="228">
        <v>477596</v>
      </c>
      <c r="U2361" s="228">
        <v>477596</v>
      </c>
    </row>
    <row r="2362" spans="2:21" ht="12.75" customHeight="1" x14ac:dyDescent="0.2">
      <c r="B2362" s="555">
        <v>100</v>
      </c>
      <c r="C2362" s="87">
        <v>50121</v>
      </c>
      <c r="D2362" s="104" t="s">
        <v>704</v>
      </c>
      <c r="E2362" s="228">
        <v>4558780</v>
      </c>
      <c r="F2362" s="228">
        <v>4463446</v>
      </c>
      <c r="G2362" s="228">
        <v>4463446</v>
      </c>
      <c r="H2362" s="228">
        <v>4463446</v>
      </c>
      <c r="I2362" s="229" t="e">
        <f>#REF!-G2362</f>
        <v>#REF!</v>
      </c>
      <c r="J2362" s="229">
        <f t="shared" si="657"/>
        <v>0</v>
      </c>
      <c r="K2362" s="228">
        <v>4463446</v>
      </c>
      <c r="L2362" s="229">
        <f t="shared" si="658"/>
        <v>0</v>
      </c>
      <c r="M2362" s="228">
        <v>4463446</v>
      </c>
      <c r="N2362" s="229">
        <f t="shared" si="659"/>
        <v>0</v>
      </c>
      <c r="O2362" s="228">
        <v>4463446</v>
      </c>
      <c r="P2362" s="229">
        <f t="shared" si="660"/>
        <v>0</v>
      </c>
      <c r="S2362" s="228">
        <v>4463446</v>
      </c>
      <c r="T2362" s="228">
        <v>4463446</v>
      </c>
      <c r="U2362" s="228">
        <v>4463446</v>
      </c>
    </row>
    <row r="2363" spans="2:21" ht="12.75" customHeight="1" x14ac:dyDescent="0.2">
      <c r="B2363" s="555">
        <v>100</v>
      </c>
      <c r="C2363" s="87">
        <v>50122</v>
      </c>
      <c r="D2363" s="104" t="s">
        <v>705</v>
      </c>
      <c r="E2363" s="228">
        <v>439257</v>
      </c>
      <c r="F2363" s="228">
        <v>594596</v>
      </c>
      <c r="G2363" s="228">
        <v>594596</v>
      </c>
      <c r="H2363" s="228">
        <v>594596</v>
      </c>
      <c r="I2363" s="229" t="e">
        <f>#REF!-G2363</f>
        <v>#REF!</v>
      </c>
      <c r="J2363" s="229">
        <f t="shared" si="657"/>
        <v>0</v>
      </c>
      <c r="K2363" s="228">
        <v>594596</v>
      </c>
      <c r="L2363" s="229">
        <f t="shared" si="658"/>
        <v>0</v>
      </c>
      <c r="M2363" s="228">
        <v>594596</v>
      </c>
      <c r="N2363" s="229">
        <f t="shared" si="659"/>
        <v>0</v>
      </c>
      <c r="O2363" s="228">
        <v>594596</v>
      </c>
      <c r="P2363" s="229">
        <f t="shared" si="660"/>
        <v>0</v>
      </c>
      <c r="S2363" s="228">
        <v>594596</v>
      </c>
      <c r="T2363" s="228">
        <v>594596</v>
      </c>
      <c r="U2363" s="228">
        <v>594596</v>
      </c>
    </row>
    <row r="2364" spans="2:21" ht="12.75" customHeight="1" x14ac:dyDescent="0.2">
      <c r="B2364" s="555">
        <v>100</v>
      </c>
      <c r="C2364" s="87">
        <v>50124</v>
      </c>
      <c r="D2364" s="104" t="s">
        <v>205</v>
      </c>
      <c r="E2364" s="228">
        <v>2605659</v>
      </c>
      <c r="F2364" s="228">
        <v>2652263</v>
      </c>
      <c r="G2364" s="228">
        <v>2652263</v>
      </c>
      <c r="H2364" s="228">
        <v>2652263</v>
      </c>
      <c r="I2364" s="229" t="e">
        <f>#REF!-G2364</f>
        <v>#REF!</v>
      </c>
      <c r="J2364" s="229">
        <f t="shared" si="657"/>
        <v>0</v>
      </c>
      <c r="K2364" s="228">
        <v>2652263</v>
      </c>
      <c r="L2364" s="229">
        <f t="shared" si="658"/>
        <v>0</v>
      </c>
      <c r="M2364" s="228">
        <v>2652263</v>
      </c>
      <c r="N2364" s="229">
        <f t="shared" si="659"/>
        <v>0</v>
      </c>
      <c r="O2364" s="228">
        <v>2652263</v>
      </c>
      <c r="P2364" s="229">
        <f t="shared" si="660"/>
        <v>0</v>
      </c>
      <c r="S2364" s="228">
        <v>2652263</v>
      </c>
      <c r="T2364" s="228">
        <v>2652263</v>
      </c>
      <c r="U2364" s="228">
        <v>2652263</v>
      </c>
    </row>
    <row r="2365" spans="2:21" ht="12.75" customHeight="1" x14ac:dyDescent="0.2">
      <c r="B2365" s="555">
        <v>100</v>
      </c>
      <c r="C2365" s="87">
        <v>50127</v>
      </c>
      <c r="D2365" s="104" t="s">
        <v>386</v>
      </c>
      <c r="E2365" s="228">
        <v>1886326</v>
      </c>
      <c r="F2365" s="228">
        <v>1866965</v>
      </c>
      <c r="G2365" s="228">
        <v>1866965</v>
      </c>
      <c r="H2365" s="228">
        <v>1866965</v>
      </c>
      <c r="I2365" s="229" t="e">
        <f>#REF!-G2365</f>
        <v>#REF!</v>
      </c>
      <c r="J2365" s="229">
        <f t="shared" si="657"/>
        <v>0</v>
      </c>
      <c r="K2365" s="228">
        <v>1866965</v>
      </c>
      <c r="L2365" s="229">
        <f t="shared" si="658"/>
        <v>0</v>
      </c>
      <c r="M2365" s="228">
        <v>1866965</v>
      </c>
      <c r="N2365" s="229">
        <f t="shared" si="659"/>
        <v>0</v>
      </c>
      <c r="O2365" s="228">
        <v>1866965</v>
      </c>
      <c r="P2365" s="229">
        <f t="shared" si="660"/>
        <v>0</v>
      </c>
      <c r="S2365" s="228">
        <v>1866965</v>
      </c>
      <c r="T2365" s="228">
        <v>1866965</v>
      </c>
      <c r="U2365" s="228">
        <v>1866965</v>
      </c>
    </row>
    <row r="2366" spans="2:21" ht="12.75" customHeight="1" x14ac:dyDescent="0.2">
      <c r="B2366" s="555">
        <v>100</v>
      </c>
      <c r="C2366" s="87">
        <v>50128</v>
      </c>
      <c r="D2366" s="104" t="s">
        <v>215</v>
      </c>
      <c r="E2366" s="228">
        <v>3579026</v>
      </c>
      <c r="F2366" s="228">
        <v>2696240</v>
      </c>
      <c r="G2366" s="228">
        <v>2696240</v>
      </c>
      <c r="H2366" s="228">
        <v>2696240</v>
      </c>
      <c r="I2366" s="229" t="e">
        <f>#REF!-G2366</f>
        <v>#REF!</v>
      </c>
      <c r="J2366" s="229">
        <f t="shared" si="657"/>
        <v>0</v>
      </c>
      <c r="K2366" s="228">
        <v>2696240</v>
      </c>
      <c r="L2366" s="229">
        <f t="shared" si="658"/>
        <v>0</v>
      </c>
      <c r="M2366" s="228">
        <v>2696240</v>
      </c>
      <c r="N2366" s="229">
        <f t="shared" si="659"/>
        <v>0</v>
      </c>
      <c r="O2366" s="228">
        <v>2696240</v>
      </c>
      <c r="P2366" s="229">
        <f t="shared" si="660"/>
        <v>0</v>
      </c>
      <c r="S2366" s="228">
        <v>2696240</v>
      </c>
      <c r="T2366" s="228">
        <v>2696240</v>
      </c>
      <c r="U2366" s="228">
        <v>2696240</v>
      </c>
    </row>
    <row r="2367" spans="2:21" ht="12.75" customHeight="1" x14ac:dyDescent="0.2">
      <c r="B2367" s="555">
        <v>100</v>
      </c>
      <c r="C2367" s="87">
        <v>50129</v>
      </c>
      <c r="D2367" s="104" t="s">
        <v>1006</v>
      </c>
      <c r="E2367" s="228">
        <v>151131</v>
      </c>
      <c r="F2367" s="228">
        <v>153564</v>
      </c>
      <c r="G2367" s="228">
        <v>153564</v>
      </c>
      <c r="H2367" s="228">
        <v>153564</v>
      </c>
      <c r="I2367" s="229" t="e">
        <f>#REF!-G2367</f>
        <v>#REF!</v>
      </c>
      <c r="J2367" s="229">
        <f t="shared" si="657"/>
        <v>0</v>
      </c>
      <c r="K2367" s="228">
        <v>153564</v>
      </c>
      <c r="L2367" s="229">
        <f t="shared" si="658"/>
        <v>0</v>
      </c>
      <c r="M2367" s="228">
        <v>153564</v>
      </c>
      <c r="N2367" s="229">
        <f t="shared" si="659"/>
        <v>0</v>
      </c>
      <c r="O2367" s="228">
        <v>153564</v>
      </c>
      <c r="P2367" s="229">
        <f t="shared" si="660"/>
        <v>0</v>
      </c>
      <c r="S2367" s="228">
        <v>153564</v>
      </c>
      <c r="T2367" s="228">
        <v>153564</v>
      </c>
      <c r="U2367" s="228">
        <v>153564</v>
      </c>
    </row>
    <row r="2368" spans="2:21" ht="12.75" customHeight="1" x14ac:dyDescent="0.2">
      <c r="B2368" s="555">
        <v>100</v>
      </c>
      <c r="C2368" s="87">
        <v>50135</v>
      </c>
      <c r="D2368" s="87" t="s">
        <v>706</v>
      </c>
      <c r="E2368" s="228">
        <v>203354</v>
      </c>
      <c r="F2368" s="228">
        <v>0</v>
      </c>
      <c r="G2368" s="228">
        <v>0</v>
      </c>
      <c r="H2368" s="228">
        <v>0</v>
      </c>
      <c r="I2368" s="229" t="e">
        <f>#REF!-G2368</f>
        <v>#REF!</v>
      </c>
      <c r="J2368" s="229">
        <f t="shared" si="657"/>
        <v>0</v>
      </c>
      <c r="K2368" s="228">
        <v>0</v>
      </c>
      <c r="L2368" s="229">
        <f t="shared" si="658"/>
        <v>0</v>
      </c>
      <c r="M2368" s="228">
        <v>0</v>
      </c>
      <c r="N2368" s="229">
        <f t="shared" si="659"/>
        <v>0</v>
      </c>
      <c r="O2368" s="228">
        <v>0</v>
      </c>
      <c r="P2368" s="229">
        <f t="shared" si="660"/>
        <v>0</v>
      </c>
      <c r="S2368" s="228">
        <v>0</v>
      </c>
      <c r="T2368" s="228">
        <v>0</v>
      </c>
      <c r="U2368" s="228">
        <v>0</v>
      </c>
    </row>
    <row r="2369" spans="2:21" ht="12.75" customHeight="1" x14ac:dyDescent="0.2">
      <c r="C2369" s="104"/>
      <c r="D2369" s="104"/>
      <c r="E2369" s="526"/>
      <c r="F2369" s="526"/>
      <c r="G2369" s="526"/>
      <c r="H2369" s="526"/>
      <c r="I2369" s="497" t="e">
        <f>#REF!-G2369</f>
        <v>#REF!</v>
      </c>
      <c r="J2369" s="497">
        <f t="shared" si="657"/>
        <v>0</v>
      </c>
      <c r="K2369" s="526"/>
      <c r="L2369" s="497">
        <f t="shared" si="658"/>
        <v>0</v>
      </c>
      <c r="M2369" s="526"/>
      <c r="N2369" s="497">
        <f t="shared" si="659"/>
        <v>0</v>
      </c>
      <c r="O2369" s="526"/>
      <c r="P2369" s="497">
        <f t="shared" si="660"/>
        <v>0</v>
      </c>
      <c r="Q2369" s="497"/>
      <c r="R2369" s="497"/>
      <c r="S2369" s="526"/>
      <c r="T2369" s="526"/>
      <c r="U2369" s="526"/>
    </row>
    <row r="2370" spans="2:21" ht="12.75" customHeight="1" x14ac:dyDescent="0.2">
      <c r="C2370" s="101"/>
      <c r="D2370" s="105" t="s">
        <v>707</v>
      </c>
      <c r="E2370" s="527">
        <f>SUM(E2355:E2368)</f>
        <v>109797314</v>
      </c>
      <c r="F2370" s="527">
        <f>SUM(F2355:F2369)</f>
        <v>111905067</v>
      </c>
      <c r="G2370" s="527">
        <f>SUM(G2355:G2369)</f>
        <v>111905067</v>
      </c>
      <c r="H2370" s="527">
        <f>SUM(H2355:H2369)</f>
        <v>111905067</v>
      </c>
      <c r="I2370" s="500" t="e">
        <f>#REF!-G2370</f>
        <v>#REF!</v>
      </c>
      <c r="J2370" s="500">
        <f t="shared" si="657"/>
        <v>0</v>
      </c>
      <c r="K2370" s="527">
        <f>SUM(K2355:K2369)</f>
        <v>111905067</v>
      </c>
      <c r="L2370" s="500">
        <f t="shared" si="658"/>
        <v>0</v>
      </c>
      <c r="M2370" s="527">
        <f>SUM(M2355:M2369)</f>
        <v>111905067</v>
      </c>
      <c r="N2370" s="500">
        <f t="shared" si="659"/>
        <v>0</v>
      </c>
      <c r="O2370" s="527">
        <f>SUM(O2355:O2369)</f>
        <v>111905067</v>
      </c>
      <c r="P2370" s="500">
        <f t="shared" si="660"/>
        <v>0</v>
      </c>
      <c r="Q2370" s="500"/>
      <c r="R2370" s="500"/>
      <c r="S2370" s="527">
        <f>SUM(S2355:S2369)</f>
        <v>111905067</v>
      </c>
      <c r="T2370" s="527">
        <f>SUM(T2355:T2369)</f>
        <v>111905067</v>
      </c>
      <c r="U2370" s="527">
        <f>SUM(U2355:U2369)</f>
        <v>111905067</v>
      </c>
    </row>
    <row r="2371" spans="2:21" ht="12.75" customHeight="1" x14ac:dyDescent="0.2">
      <c r="C2371" s="87"/>
      <c r="D2371" s="87"/>
      <c r="E2371" s="228"/>
      <c r="F2371" s="228"/>
      <c r="G2371" s="228"/>
      <c r="H2371" s="228"/>
      <c r="K2371" s="228"/>
      <c r="M2371" s="228"/>
      <c r="O2371" s="228"/>
      <c r="S2371" s="228"/>
      <c r="T2371" s="228"/>
      <c r="U2371" s="228"/>
    </row>
    <row r="2372" spans="2:21" ht="12.75" customHeight="1" x14ac:dyDescent="0.2">
      <c r="C2372" s="87"/>
      <c r="D2372" s="87"/>
      <c r="E2372" s="228"/>
      <c r="F2372" s="228"/>
      <c r="G2372" s="228"/>
      <c r="H2372" s="228"/>
      <c r="K2372" s="228"/>
      <c r="M2372" s="228"/>
      <c r="O2372" s="228"/>
      <c r="S2372" s="228"/>
      <c r="T2372" s="228"/>
      <c r="U2372" s="228"/>
    </row>
    <row r="2373" spans="2:21" ht="16.5" customHeight="1" x14ac:dyDescent="0.25">
      <c r="C2373" s="98"/>
      <c r="D2373" s="87"/>
      <c r="E2373" s="228"/>
      <c r="F2373" s="228"/>
      <c r="G2373" s="228"/>
      <c r="H2373" s="228"/>
      <c r="K2373" s="228"/>
      <c r="M2373" s="228"/>
      <c r="O2373" s="228"/>
      <c r="S2373" s="228"/>
      <c r="T2373" s="228"/>
      <c r="U2373" s="228"/>
    </row>
    <row r="2374" spans="2:21" ht="19.5" customHeight="1" x14ac:dyDescent="0.2">
      <c r="C2374" s="102" t="s">
        <v>708</v>
      </c>
      <c r="D2374" s="106"/>
      <c r="E2374" s="228"/>
      <c r="F2374" s="228"/>
      <c r="G2374" s="228"/>
      <c r="H2374" s="228"/>
      <c r="K2374" s="228"/>
      <c r="M2374" s="228"/>
      <c r="O2374" s="228"/>
      <c r="S2374" s="228"/>
      <c r="T2374" s="228"/>
      <c r="U2374" s="228"/>
    </row>
    <row r="2375" spans="2:21" ht="12.75" customHeight="1" x14ac:dyDescent="0.2">
      <c r="C2375" s="87"/>
      <c r="D2375" s="87"/>
      <c r="E2375" s="228"/>
      <c r="F2375" s="228"/>
      <c r="G2375" s="228"/>
      <c r="H2375" s="228"/>
      <c r="K2375" s="228"/>
      <c r="M2375" s="228"/>
      <c r="O2375" s="228"/>
      <c r="S2375" s="228"/>
      <c r="T2375" s="228"/>
      <c r="U2375" s="228"/>
    </row>
    <row r="2376" spans="2:21" ht="12.75" customHeight="1" x14ac:dyDescent="0.2">
      <c r="B2376" s="555">
        <v>100</v>
      </c>
      <c r="C2376" s="87">
        <v>50116</v>
      </c>
      <c r="D2376" s="107" t="s">
        <v>709</v>
      </c>
      <c r="E2376" s="228">
        <v>1386828</v>
      </c>
      <c r="F2376" s="228">
        <v>1500000</v>
      </c>
      <c r="G2376" s="228">
        <v>1500000</v>
      </c>
      <c r="H2376" s="228">
        <v>1500000</v>
      </c>
      <c r="I2376" s="229" t="e">
        <f>#REF!-G2376</f>
        <v>#REF!</v>
      </c>
      <c r="J2376" s="229">
        <f>H2376-G2376</f>
        <v>0</v>
      </c>
      <c r="K2376" s="228">
        <v>1500000</v>
      </c>
      <c r="L2376" s="229">
        <f>K2376-H2376</f>
        <v>0</v>
      </c>
      <c r="M2376" s="228">
        <v>1500000</v>
      </c>
      <c r="N2376" s="229">
        <f>M2376-H2376</f>
        <v>0</v>
      </c>
      <c r="O2376" s="228">
        <v>1500000</v>
      </c>
      <c r="P2376" s="229">
        <f>O2376-H2376</f>
        <v>0</v>
      </c>
      <c r="S2376" s="228">
        <v>1500000</v>
      </c>
      <c r="T2376" s="228">
        <v>1500000</v>
      </c>
      <c r="U2376" s="228">
        <v>1500000</v>
      </c>
    </row>
    <row r="2377" spans="2:21" ht="12.75" customHeight="1" x14ac:dyDescent="0.2">
      <c r="B2377" s="555">
        <v>100</v>
      </c>
      <c r="C2377" s="87">
        <v>50117</v>
      </c>
      <c r="D2377" s="87" t="s">
        <v>589</v>
      </c>
      <c r="E2377" s="228">
        <v>600000</v>
      </c>
      <c r="F2377" s="228">
        <v>650000</v>
      </c>
      <c r="G2377" s="228">
        <v>650000</v>
      </c>
      <c r="H2377" s="228">
        <v>650000</v>
      </c>
      <c r="I2377" s="229" t="e">
        <f>#REF!-G2377</f>
        <v>#REF!</v>
      </c>
      <c r="J2377" s="229">
        <f>H2377-G2377</f>
        <v>0</v>
      </c>
      <c r="K2377" s="228">
        <v>650000</v>
      </c>
      <c r="L2377" s="229">
        <f>K2377-H2377</f>
        <v>0</v>
      </c>
      <c r="M2377" s="228">
        <v>650000</v>
      </c>
      <c r="N2377" s="229">
        <f>M2377-H2377</f>
        <v>0</v>
      </c>
      <c r="O2377" s="228">
        <v>650000</v>
      </c>
      <c r="P2377" s="229">
        <f>O2377-H2377</f>
        <v>0</v>
      </c>
      <c r="S2377" s="228">
        <v>650000</v>
      </c>
      <c r="T2377" s="228">
        <v>650000</v>
      </c>
      <c r="U2377" s="228">
        <v>650000</v>
      </c>
    </row>
    <row r="2378" spans="2:21" ht="12.75" customHeight="1" x14ac:dyDescent="0.2">
      <c r="B2378" s="555">
        <v>101</v>
      </c>
      <c r="C2378" s="87" t="s">
        <v>843</v>
      </c>
      <c r="D2378" s="87" t="s">
        <v>710</v>
      </c>
      <c r="E2378" s="228">
        <v>400000</v>
      </c>
      <c r="F2378" s="228">
        <v>400000</v>
      </c>
      <c r="G2378" s="228">
        <v>400000</v>
      </c>
      <c r="H2378" s="228">
        <v>400000</v>
      </c>
      <c r="I2378" s="229" t="e">
        <f>#REF!-G2378</f>
        <v>#REF!</v>
      </c>
      <c r="J2378" s="229">
        <f>H2378-G2378</f>
        <v>0</v>
      </c>
      <c r="K2378" s="228">
        <v>400000</v>
      </c>
      <c r="L2378" s="229">
        <f>K2378-H2378</f>
        <v>0</v>
      </c>
      <c r="M2378" s="228">
        <v>400000</v>
      </c>
      <c r="N2378" s="229">
        <f>M2378-H2378</f>
        <v>0</v>
      </c>
      <c r="O2378" s="228">
        <v>400000</v>
      </c>
      <c r="P2378" s="229">
        <f>O2378-H2378</f>
        <v>0</v>
      </c>
      <c r="S2378" s="228">
        <v>400000</v>
      </c>
      <c r="T2378" s="228">
        <v>400000</v>
      </c>
      <c r="U2378" s="228">
        <v>400000</v>
      </c>
    </row>
    <row r="2379" spans="2:21" ht="12.75" customHeight="1" x14ac:dyDescent="0.2">
      <c r="B2379" s="555">
        <v>101</v>
      </c>
      <c r="C2379" s="87" t="s">
        <v>844</v>
      </c>
      <c r="D2379" s="87" t="s">
        <v>387</v>
      </c>
      <c r="E2379" s="228">
        <v>130000</v>
      </c>
      <c r="F2379" s="228">
        <v>130000</v>
      </c>
      <c r="G2379" s="228">
        <v>130000</v>
      </c>
      <c r="H2379" s="228">
        <v>130000</v>
      </c>
      <c r="I2379" s="229" t="e">
        <f>#REF!-G2379</f>
        <v>#REF!</v>
      </c>
      <c r="J2379" s="229">
        <f>H2379-G2379</f>
        <v>0</v>
      </c>
      <c r="K2379" s="228">
        <v>130000</v>
      </c>
      <c r="L2379" s="229">
        <f>K2379-H2379</f>
        <v>0</v>
      </c>
      <c r="M2379" s="228">
        <v>130000</v>
      </c>
      <c r="N2379" s="229">
        <f>M2379-H2379</f>
        <v>0</v>
      </c>
      <c r="O2379" s="228">
        <v>130000</v>
      </c>
      <c r="P2379" s="229">
        <f>O2379-H2379</f>
        <v>0</v>
      </c>
      <c r="S2379" s="228">
        <v>130000</v>
      </c>
      <c r="T2379" s="228">
        <v>130000</v>
      </c>
      <c r="U2379" s="228">
        <v>130000</v>
      </c>
    </row>
    <row r="2380" spans="2:21" ht="12.75" customHeight="1" x14ac:dyDescent="0.2">
      <c r="B2380" s="555">
        <v>100</v>
      </c>
      <c r="C2380" s="87">
        <v>50136</v>
      </c>
      <c r="D2380" s="87" t="s">
        <v>711</v>
      </c>
      <c r="E2380" s="228"/>
      <c r="F2380" s="228"/>
      <c r="G2380" s="228"/>
      <c r="H2380" s="228"/>
      <c r="I2380" s="229" t="e">
        <f>#REF!-G2380</f>
        <v>#REF!</v>
      </c>
      <c r="J2380" s="229">
        <f>H2380-G2380</f>
        <v>0</v>
      </c>
      <c r="K2380" s="228"/>
      <c r="L2380" s="229">
        <f>K2380-H2380</f>
        <v>0</v>
      </c>
      <c r="M2380" s="228"/>
      <c r="N2380" s="229">
        <f>M2380-H2380</f>
        <v>0</v>
      </c>
      <c r="O2380" s="228"/>
      <c r="P2380" s="229">
        <f>O2380-H2380</f>
        <v>0</v>
      </c>
      <c r="S2380" s="228"/>
      <c r="T2380" s="228"/>
      <c r="U2380" s="228"/>
    </row>
    <row r="2381" spans="2:21" ht="12.75" customHeight="1" x14ac:dyDescent="0.2">
      <c r="B2381" s="555">
        <v>100</v>
      </c>
      <c r="C2381" s="87" t="s">
        <v>848</v>
      </c>
      <c r="D2381" s="87" t="s">
        <v>849</v>
      </c>
      <c r="E2381" s="228">
        <v>40000</v>
      </c>
      <c r="F2381" s="228">
        <v>40000</v>
      </c>
      <c r="G2381" s="228">
        <v>40000</v>
      </c>
      <c r="H2381" s="228">
        <v>40000</v>
      </c>
      <c r="K2381" s="228">
        <v>40000</v>
      </c>
      <c r="M2381" s="228">
        <v>40000</v>
      </c>
      <c r="O2381" s="228">
        <v>40000</v>
      </c>
      <c r="S2381" s="228">
        <v>40000</v>
      </c>
      <c r="T2381" s="228">
        <v>40000</v>
      </c>
      <c r="U2381" s="228">
        <v>40000</v>
      </c>
    </row>
    <row r="2382" spans="2:21" ht="12.75" customHeight="1" x14ac:dyDescent="0.2">
      <c r="B2382" s="555">
        <v>100</v>
      </c>
      <c r="C2382" s="87">
        <v>440</v>
      </c>
      <c r="D2382" s="107" t="s">
        <v>10</v>
      </c>
      <c r="E2382" s="228">
        <v>15600</v>
      </c>
      <c r="F2382" s="228">
        <v>15600</v>
      </c>
      <c r="G2382" s="228">
        <v>15600</v>
      </c>
      <c r="H2382" s="228">
        <v>15600</v>
      </c>
      <c r="I2382" s="229" t="e">
        <f>#REF!-G2382</f>
        <v>#REF!</v>
      </c>
      <c r="J2382" s="229">
        <f t="shared" ref="J2382:J2414" si="661">H2382-G2382</f>
        <v>0</v>
      </c>
      <c r="K2382" s="228">
        <v>15600</v>
      </c>
      <c r="L2382" s="229">
        <f t="shared" ref="L2382:L2414" si="662">K2382-H2382</f>
        <v>0</v>
      </c>
      <c r="M2382" s="228">
        <v>15600</v>
      </c>
      <c r="N2382" s="229">
        <f t="shared" ref="N2382:N2414" si="663">M2382-H2382</f>
        <v>0</v>
      </c>
      <c r="O2382" s="228">
        <v>15600</v>
      </c>
      <c r="P2382" s="229">
        <f t="shared" ref="P2382:P2414" si="664">O2382-H2382</f>
        <v>0</v>
      </c>
      <c r="S2382" s="228">
        <v>15600</v>
      </c>
      <c r="T2382" s="228">
        <v>15600</v>
      </c>
      <c r="U2382" s="228">
        <v>15600</v>
      </c>
    </row>
    <row r="2383" spans="2:21" ht="12.75" customHeight="1" x14ac:dyDescent="0.2">
      <c r="B2383" s="555">
        <v>100</v>
      </c>
      <c r="C2383" s="87" t="s">
        <v>712</v>
      </c>
      <c r="D2383" s="107" t="s">
        <v>1007</v>
      </c>
      <c r="E2383" s="228"/>
      <c r="F2383" s="228"/>
      <c r="G2383" s="228"/>
      <c r="H2383" s="228"/>
      <c r="I2383" s="229" t="e">
        <f>#REF!-G2383</f>
        <v>#REF!</v>
      </c>
      <c r="J2383" s="229">
        <f t="shared" si="661"/>
        <v>0</v>
      </c>
      <c r="K2383" s="228"/>
      <c r="L2383" s="229">
        <f t="shared" si="662"/>
        <v>0</v>
      </c>
      <c r="M2383" s="228"/>
      <c r="N2383" s="229">
        <f t="shared" si="663"/>
        <v>0</v>
      </c>
      <c r="O2383" s="228"/>
      <c r="P2383" s="229">
        <f t="shared" si="664"/>
        <v>0</v>
      </c>
      <c r="S2383" s="228"/>
      <c r="T2383" s="228"/>
      <c r="U2383" s="228"/>
    </row>
    <row r="2384" spans="2:21" ht="12.75" customHeight="1" x14ac:dyDescent="0.2">
      <c r="B2384" s="555">
        <v>100</v>
      </c>
      <c r="C2384" s="87">
        <v>444</v>
      </c>
      <c r="D2384" s="107" t="s">
        <v>713</v>
      </c>
      <c r="E2384" s="228">
        <v>60000</v>
      </c>
      <c r="F2384" s="228">
        <v>40000</v>
      </c>
      <c r="G2384" s="228">
        <v>40000</v>
      </c>
      <c r="H2384" s="228">
        <v>40000</v>
      </c>
      <c r="I2384" s="229" t="e">
        <f>#REF!-G2384</f>
        <v>#REF!</v>
      </c>
      <c r="J2384" s="229">
        <f t="shared" si="661"/>
        <v>0</v>
      </c>
      <c r="K2384" s="228">
        <v>40000</v>
      </c>
      <c r="L2384" s="229">
        <f t="shared" si="662"/>
        <v>0</v>
      </c>
      <c r="M2384" s="228">
        <v>40000</v>
      </c>
      <c r="N2384" s="229">
        <f t="shared" si="663"/>
        <v>0</v>
      </c>
      <c r="O2384" s="228">
        <v>40000</v>
      </c>
      <c r="P2384" s="229">
        <f t="shared" si="664"/>
        <v>0</v>
      </c>
      <c r="S2384" s="228">
        <v>40000</v>
      </c>
      <c r="T2384" s="228">
        <v>40000</v>
      </c>
      <c r="U2384" s="228">
        <v>40000</v>
      </c>
    </row>
    <row r="2385" spans="2:21" ht="12.75" customHeight="1" x14ac:dyDescent="0.2">
      <c r="B2385" s="555">
        <v>100</v>
      </c>
      <c r="C2385" s="87" t="s">
        <v>714</v>
      </c>
      <c r="D2385" s="107" t="s">
        <v>214</v>
      </c>
      <c r="E2385" s="228"/>
      <c r="F2385" s="228"/>
      <c r="G2385" s="228"/>
      <c r="H2385" s="228"/>
      <c r="I2385" s="229" t="e">
        <f>#REF!-G2385</f>
        <v>#REF!</v>
      </c>
      <c r="J2385" s="229">
        <f t="shared" si="661"/>
        <v>0</v>
      </c>
      <c r="K2385" s="228"/>
      <c r="L2385" s="229">
        <f t="shared" si="662"/>
        <v>0</v>
      </c>
      <c r="M2385" s="228"/>
      <c r="N2385" s="229">
        <f t="shared" si="663"/>
        <v>0</v>
      </c>
      <c r="O2385" s="228"/>
      <c r="P2385" s="229">
        <f t="shared" si="664"/>
        <v>0</v>
      </c>
      <c r="S2385" s="228"/>
      <c r="T2385" s="228"/>
      <c r="U2385" s="228"/>
    </row>
    <row r="2386" spans="2:21" ht="12.75" customHeight="1" x14ac:dyDescent="0.2">
      <c r="B2386" s="555">
        <v>100</v>
      </c>
      <c r="C2386" s="87">
        <v>421</v>
      </c>
      <c r="D2386" s="107" t="s">
        <v>715</v>
      </c>
      <c r="E2386" s="228">
        <v>225000</v>
      </c>
      <c r="F2386" s="228">
        <v>225000</v>
      </c>
      <c r="G2386" s="228">
        <v>225000</v>
      </c>
      <c r="H2386" s="228">
        <v>225000</v>
      </c>
      <c r="I2386" s="229" t="e">
        <f>#REF!-G2386</f>
        <v>#REF!</v>
      </c>
      <c r="J2386" s="229">
        <f t="shared" si="661"/>
        <v>0</v>
      </c>
      <c r="K2386" s="228">
        <v>225000</v>
      </c>
      <c r="L2386" s="229">
        <f t="shared" si="662"/>
        <v>0</v>
      </c>
      <c r="M2386" s="228">
        <v>225000</v>
      </c>
      <c r="N2386" s="229">
        <f t="shared" si="663"/>
        <v>0</v>
      </c>
      <c r="O2386" s="228">
        <v>225000</v>
      </c>
      <c r="P2386" s="229">
        <f t="shared" si="664"/>
        <v>0</v>
      </c>
      <c r="S2386" s="228">
        <v>225000</v>
      </c>
      <c r="T2386" s="228">
        <v>225000</v>
      </c>
      <c r="U2386" s="228">
        <v>225000</v>
      </c>
    </row>
    <row r="2387" spans="2:21" ht="12.75" customHeight="1" x14ac:dyDescent="0.2">
      <c r="B2387" s="555">
        <v>100</v>
      </c>
      <c r="C2387" s="87" t="s">
        <v>716</v>
      </c>
      <c r="D2387" s="107" t="s">
        <v>717</v>
      </c>
      <c r="E2387" s="228">
        <v>8000</v>
      </c>
      <c r="F2387" s="228">
        <v>8000</v>
      </c>
      <c r="G2387" s="228">
        <v>8000</v>
      </c>
      <c r="H2387" s="228">
        <v>8000</v>
      </c>
      <c r="I2387" s="229" t="e">
        <f>#REF!-G2387</f>
        <v>#REF!</v>
      </c>
      <c r="J2387" s="229">
        <f t="shared" si="661"/>
        <v>0</v>
      </c>
      <c r="K2387" s="228">
        <v>8000</v>
      </c>
      <c r="L2387" s="229">
        <f t="shared" si="662"/>
        <v>0</v>
      </c>
      <c r="M2387" s="228">
        <v>8000</v>
      </c>
      <c r="N2387" s="229">
        <f t="shared" si="663"/>
        <v>0</v>
      </c>
      <c r="O2387" s="228">
        <v>8000</v>
      </c>
      <c r="P2387" s="229">
        <f t="shared" si="664"/>
        <v>0</v>
      </c>
      <c r="S2387" s="228">
        <v>8000</v>
      </c>
      <c r="T2387" s="228">
        <v>8000</v>
      </c>
      <c r="U2387" s="228">
        <v>8000</v>
      </c>
    </row>
    <row r="2388" spans="2:21" ht="12.75" customHeight="1" x14ac:dyDescent="0.2">
      <c r="B2388" s="555">
        <v>100</v>
      </c>
      <c r="C2388" s="87">
        <v>413</v>
      </c>
      <c r="D2388" s="107"/>
      <c r="E2388" s="228">
        <v>5400</v>
      </c>
      <c r="F2388" s="228">
        <v>0</v>
      </c>
      <c r="G2388" s="228">
        <v>0</v>
      </c>
      <c r="H2388" s="228">
        <v>0</v>
      </c>
      <c r="I2388" s="229" t="e">
        <f>#REF!-G2388</f>
        <v>#REF!</v>
      </c>
      <c r="J2388" s="229">
        <f t="shared" si="661"/>
        <v>0</v>
      </c>
      <c r="K2388" s="228">
        <v>0</v>
      </c>
      <c r="L2388" s="229">
        <f t="shared" si="662"/>
        <v>0</v>
      </c>
      <c r="M2388" s="228">
        <v>0</v>
      </c>
      <c r="N2388" s="229">
        <f t="shared" si="663"/>
        <v>0</v>
      </c>
      <c r="O2388" s="228">
        <v>0</v>
      </c>
      <c r="P2388" s="229">
        <f t="shared" si="664"/>
        <v>0</v>
      </c>
      <c r="S2388" s="228">
        <v>0</v>
      </c>
      <c r="T2388" s="228">
        <v>0</v>
      </c>
      <c r="U2388" s="228">
        <v>0</v>
      </c>
    </row>
    <row r="2389" spans="2:21" ht="12.75" customHeight="1" x14ac:dyDescent="0.2">
      <c r="B2389" s="555">
        <v>100</v>
      </c>
      <c r="C2389" s="87">
        <v>417</v>
      </c>
      <c r="D2389" s="107" t="s">
        <v>718</v>
      </c>
      <c r="E2389" s="228">
        <v>65500</v>
      </c>
      <c r="F2389" s="228">
        <v>64100</v>
      </c>
      <c r="G2389" s="228">
        <v>64100</v>
      </c>
      <c r="H2389" s="228">
        <v>64100</v>
      </c>
      <c r="I2389" s="229" t="e">
        <f>#REF!-G2389</f>
        <v>#REF!</v>
      </c>
      <c r="J2389" s="229">
        <f t="shared" si="661"/>
        <v>0</v>
      </c>
      <c r="K2389" s="228">
        <v>64100</v>
      </c>
      <c r="L2389" s="229">
        <f t="shared" si="662"/>
        <v>0</v>
      </c>
      <c r="M2389" s="228">
        <v>64100</v>
      </c>
      <c r="N2389" s="229">
        <f t="shared" si="663"/>
        <v>0</v>
      </c>
      <c r="O2389" s="228">
        <v>64100</v>
      </c>
      <c r="P2389" s="229">
        <f t="shared" si="664"/>
        <v>0</v>
      </c>
      <c r="S2389" s="228">
        <v>64100</v>
      </c>
      <c r="T2389" s="228">
        <v>64100</v>
      </c>
      <c r="U2389" s="228">
        <v>64100</v>
      </c>
    </row>
    <row r="2390" spans="2:21" ht="12.75" customHeight="1" x14ac:dyDescent="0.2">
      <c r="B2390" s="555">
        <v>100</v>
      </c>
      <c r="C2390" s="87">
        <v>422</v>
      </c>
      <c r="D2390" s="107" t="s">
        <v>851</v>
      </c>
      <c r="E2390" s="228">
        <v>150000</v>
      </c>
      <c r="F2390" s="228">
        <v>150000</v>
      </c>
      <c r="G2390" s="228">
        <v>150000</v>
      </c>
      <c r="H2390" s="228">
        <v>150000</v>
      </c>
      <c r="I2390" s="229" t="e">
        <f>#REF!-G2390</f>
        <v>#REF!</v>
      </c>
      <c r="J2390" s="229">
        <f t="shared" si="661"/>
        <v>0</v>
      </c>
      <c r="K2390" s="228">
        <v>150000</v>
      </c>
      <c r="L2390" s="229">
        <f t="shared" si="662"/>
        <v>0</v>
      </c>
      <c r="M2390" s="228">
        <v>150000</v>
      </c>
      <c r="N2390" s="229">
        <f t="shared" si="663"/>
        <v>0</v>
      </c>
      <c r="O2390" s="228">
        <v>150000</v>
      </c>
      <c r="P2390" s="229">
        <f t="shared" si="664"/>
        <v>0</v>
      </c>
      <c r="S2390" s="228">
        <v>150000</v>
      </c>
      <c r="T2390" s="228">
        <v>150000</v>
      </c>
      <c r="U2390" s="228">
        <v>150000</v>
      </c>
    </row>
    <row r="2391" spans="2:21" ht="12.75" customHeight="1" x14ac:dyDescent="0.2">
      <c r="B2391" s="555">
        <v>100</v>
      </c>
      <c r="C2391" s="87">
        <v>414</v>
      </c>
      <c r="D2391" s="107" t="s">
        <v>719</v>
      </c>
      <c r="E2391" s="228">
        <v>30000</v>
      </c>
      <c r="F2391" s="228">
        <v>30000</v>
      </c>
      <c r="G2391" s="228">
        <v>30000</v>
      </c>
      <c r="H2391" s="228">
        <v>30000</v>
      </c>
      <c r="I2391" s="229" t="e">
        <f>#REF!-G2391</f>
        <v>#REF!</v>
      </c>
      <c r="J2391" s="229">
        <f t="shared" si="661"/>
        <v>0</v>
      </c>
      <c r="K2391" s="228">
        <v>30000</v>
      </c>
      <c r="L2391" s="229">
        <f t="shared" si="662"/>
        <v>0</v>
      </c>
      <c r="M2391" s="228">
        <v>30000</v>
      </c>
      <c r="N2391" s="229">
        <f t="shared" si="663"/>
        <v>0</v>
      </c>
      <c r="O2391" s="228">
        <v>30000</v>
      </c>
      <c r="P2391" s="229">
        <f t="shared" si="664"/>
        <v>0</v>
      </c>
      <c r="S2391" s="228">
        <v>30000</v>
      </c>
      <c r="T2391" s="228">
        <v>30000</v>
      </c>
      <c r="U2391" s="228">
        <v>30000</v>
      </c>
    </row>
    <row r="2392" spans="2:21" ht="12.75" customHeight="1" x14ac:dyDescent="0.2">
      <c r="B2392" s="555">
        <v>100</v>
      </c>
      <c r="C2392" s="80" t="s">
        <v>852</v>
      </c>
      <c r="D2392" s="107" t="s">
        <v>720</v>
      </c>
      <c r="E2392" s="228">
        <v>27000</v>
      </c>
      <c r="F2392" s="228">
        <v>27000</v>
      </c>
      <c r="G2392" s="228">
        <v>27000</v>
      </c>
      <c r="H2392" s="228">
        <v>27000</v>
      </c>
      <c r="I2392" s="229" t="e">
        <f>#REF!-G2392</f>
        <v>#REF!</v>
      </c>
      <c r="J2392" s="229">
        <f t="shared" si="661"/>
        <v>0</v>
      </c>
      <c r="K2392" s="228">
        <v>27000</v>
      </c>
      <c r="L2392" s="229">
        <f t="shared" si="662"/>
        <v>0</v>
      </c>
      <c r="M2392" s="228">
        <v>27000</v>
      </c>
      <c r="N2392" s="229">
        <f t="shared" si="663"/>
        <v>0</v>
      </c>
      <c r="O2392" s="228">
        <v>27000</v>
      </c>
      <c r="P2392" s="229">
        <f t="shared" si="664"/>
        <v>0</v>
      </c>
      <c r="S2392" s="228">
        <v>27000</v>
      </c>
      <c r="T2392" s="228">
        <v>27000</v>
      </c>
      <c r="U2392" s="228">
        <v>27000</v>
      </c>
    </row>
    <row r="2393" spans="2:21" ht="12.75" customHeight="1" x14ac:dyDescent="0.2">
      <c r="B2393" s="555">
        <v>100</v>
      </c>
      <c r="C2393" s="80">
        <v>430</v>
      </c>
      <c r="D2393" s="107" t="s">
        <v>853</v>
      </c>
      <c r="E2393" s="228">
        <v>15600</v>
      </c>
      <c r="F2393" s="228">
        <v>15600</v>
      </c>
      <c r="G2393" s="228">
        <v>15600</v>
      </c>
      <c r="H2393" s="228">
        <v>15600</v>
      </c>
      <c r="I2393" s="229" t="e">
        <f>#REF!-G2393</f>
        <v>#REF!</v>
      </c>
      <c r="J2393" s="229">
        <f t="shared" si="661"/>
        <v>0</v>
      </c>
      <c r="K2393" s="228">
        <v>15600</v>
      </c>
      <c r="L2393" s="229">
        <f t="shared" si="662"/>
        <v>0</v>
      </c>
      <c r="M2393" s="228">
        <v>15600</v>
      </c>
      <c r="N2393" s="229">
        <f t="shared" si="663"/>
        <v>0</v>
      </c>
      <c r="O2393" s="228">
        <v>15600</v>
      </c>
      <c r="P2393" s="229">
        <f t="shared" si="664"/>
        <v>0</v>
      </c>
      <c r="S2393" s="228">
        <v>15600</v>
      </c>
      <c r="T2393" s="228">
        <v>15600</v>
      </c>
      <c r="U2393" s="228">
        <v>15600</v>
      </c>
    </row>
    <row r="2394" spans="2:21" ht="12.75" customHeight="1" x14ac:dyDescent="0.2">
      <c r="B2394" s="555">
        <v>100</v>
      </c>
      <c r="C2394" s="80">
        <v>433</v>
      </c>
      <c r="D2394" s="107" t="s">
        <v>854</v>
      </c>
      <c r="E2394" s="228">
        <v>1502177</v>
      </c>
      <c r="F2394" s="228">
        <v>955363</v>
      </c>
      <c r="G2394" s="228">
        <v>955363</v>
      </c>
      <c r="H2394" s="228">
        <v>955363</v>
      </c>
      <c r="I2394" s="229" t="e">
        <f>#REF!-G2394</f>
        <v>#REF!</v>
      </c>
      <c r="J2394" s="229">
        <f t="shared" si="661"/>
        <v>0</v>
      </c>
      <c r="K2394" s="228">
        <v>955363</v>
      </c>
      <c r="L2394" s="229">
        <f t="shared" si="662"/>
        <v>0</v>
      </c>
      <c r="M2394" s="228">
        <v>955363</v>
      </c>
      <c r="N2394" s="229">
        <f t="shared" si="663"/>
        <v>0</v>
      </c>
      <c r="O2394" s="228">
        <v>955363</v>
      </c>
      <c r="P2394" s="229">
        <f t="shared" si="664"/>
        <v>0</v>
      </c>
      <c r="S2394" s="228">
        <v>955363</v>
      </c>
      <c r="T2394" s="228">
        <v>955363</v>
      </c>
      <c r="U2394" s="228">
        <v>955363</v>
      </c>
    </row>
    <row r="2395" spans="2:21" ht="12.75" customHeight="1" x14ac:dyDescent="0.2">
      <c r="B2395" s="555">
        <v>100</v>
      </c>
      <c r="C2395" s="80">
        <v>451</v>
      </c>
      <c r="D2395" s="107" t="s">
        <v>146</v>
      </c>
      <c r="E2395" s="228">
        <v>0</v>
      </c>
      <c r="F2395" s="228">
        <v>20000</v>
      </c>
      <c r="G2395" s="228">
        <v>20000</v>
      </c>
      <c r="H2395" s="228">
        <v>20000</v>
      </c>
      <c r="I2395" s="229" t="e">
        <f>#REF!-G2395</f>
        <v>#REF!</v>
      </c>
      <c r="J2395" s="229">
        <f t="shared" si="661"/>
        <v>0</v>
      </c>
      <c r="K2395" s="228">
        <v>20000</v>
      </c>
      <c r="L2395" s="229">
        <f t="shared" si="662"/>
        <v>0</v>
      </c>
      <c r="M2395" s="228">
        <v>20000</v>
      </c>
      <c r="N2395" s="229">
        <f t="shared" si="663"/>
        <v>0</v>
      </c>
      <c r="O2395" s="228">
        <v>20000</v>
      </c>
      <c r="P2395" s="229">
        <f t="shared" si="664"/>
        <v>0</v>
      </c>
      <c r="S2395" s="228">
        <v>20000</v>
      </c>
      <c r="T2395" s="228">
        <v>20000</v>
      </c>
      <c r="U2395" s="228">
        <v>20000</v>
      </c>
    </row>
    <row r="2396" spans="2:21" ht="12.75" customHeight="1" x14ac:dyDescent="0.2">
      <c r="B2396" s="555">
        <v>100</v>
      </c>
      <c r="C2396" s="80" t="s">
        <v>850</v>
      </c>
      <c r="D2396" s="107" t="s">
        <v>561</v>
      </c>
      <c r="E2396" s="228">
        <v>200000</v>
      </c>
      <c r="F2396" s="228">
        <v>200000</v>
      </c>
      <c r="G2396" s="228">
        <v>200000</v>
      </c>
      <c r="H2396" s="228">
        <v>200000</v>
      </c>
      <c r="I2396" s="229" t="e">
        <f>#REF!-G2396</f>
        <v>#REF!</v>
      </c>
      <c r="J2396" s="229">
        <f t="shared" si="661"/>
        <v>0</v>
      </c>
      <c r="K2396" s="228">
        <v>200000</v>
      </c>
      <c r="L2396" s="229">
        <f t="shared" si="662"/>
        <v>0</v>
      </c>
      <c r="M2396" s="228">
        <v>200000</v>
      </c>
      <c r="N2396" s="229">
        <f t="shared" si="663"/>
        <v>0</v>
      </c>
      <c r="O2396" s="228">
        <v>200000</v>
      </c>
      <c r="P2396" s="229">
        <f t="shared" si="664"/>
        <v>0</v>
      </c>
      <c r="S2396" s="228">
        <v>200000</v>
      </c>
      <c r="T2396" s="228">
        <v>200000</v>
      </c>
      <c r="U2396" s="228">
        <v>200000</v>
      </c>
    </row>
    <row r="2397" spans="2:21" ht="12.75" customHeight="1" x14ac:dyDescent="0.2">
      <c r="B2397" s="555">
        <v>100</v>
      </c>
      <c r="C2397" s="80">
        <v>461</v>
      </c>
      <c r="D2397" s="107" t="s">
        <v>855</v>
      </c>
      <c r="E2397" s="228">
        <v>0</v>
      </c>
      <c r="F2397" s="228">
        <v>15000</v>
      </c>
      <c r="G2397" s="228">
        <v>15000</v>
      </c>
      <c r="H2397" s="228">
        <v>15000</v>
      </c>
      <c r="I2397" s="229" t="e">
        <f>#REF!-G2397</f>
        <v>#REF!</v>
      </c>
      <c r="J2397" s="229">
        <f t="shared" si="661"/>
        <v>0</v>
      </c>
      <c r="K2397" s="228">
        <v>15000</v>
      </c>
      <c r="L2397" s="229">
        <f t="shared" si="662"/>
        <v>0</v>
      </c>
      <c r="M2397" s="228">
        <v>15000</v>
      </c>
      <c r="N2397" s="229">
        <f t="shared" si="663"/>
        <v>0</v>
      </c>
      <c r="O2397" s="228">
        <v>15000</v>
      </c>
      <c r="P2397" s="229">
        <f t="shared" si="664"/>
        <v>0</v>
      </c>
      <c r="S2397" s="228">
        <v>15000</v>
      </c>
      <c r="T2397" s="228">
        <v>15000</v>
      </c>
      <c r="U2397" s="228">
        <v>15000</v>
      </c>
    </row>
    <row r="2398" spans="2:21" ht="12.75" customHeight="1" x14ac:dyDescent="0.2">
      <c r="B2398" s="555">
        <v>100</v>
      </c>
      <c r="C2398" s="80">
        <v>462</v>
      </c>
      <c r="D2398" s="107" t="s">
        <v>856</v>
      </c>
      <c r="E2398" s="228">
        <v>15600</v>
      </c>
      <c r="F2398" s="228">
        <v>60000</v>
      </c>
      <c r="G2398" s="228">
        <v>60000</v>
      </c>
      <c r="H2398" s="228">
        <v>60000</v>
      </c>
      <c r="I2398" s="229" t="e">
        <f>#REF!-G2398</f>
        <v>#REF!</v>
      </c>
      <c r="J2398" s="229">
        <f t="shared" si="661"/>
        <v>0</v>
      </c>
      <c r="K2398" s="228">
        <v>60000</v>
      </c>
      <c r="L2398" s="229">
        <f t="shared" si="662"/>
        <v>0</v>
      </c>
      <c r="M2398" s="228">
        <v>60000</v>
      </c>
      <c r="N2398" s="229">
        <f t="shared" si="663"/>
        <v>0</v>
      </c>
      <c r="O2398" s="228">
        <v>60000</v>
      </c>
      <c r="P2398" s="229">
        <f t="shared" si="664"/>
        <v>0</v>
      </c>
      <c r="S2398" s="228">
        <v>60000</v>
      </c>
      <c r="T2398" s="228">
        <v>60000</v>
      </c>
      <c r="U2398" s="228">
        <v>60000</v>
      </c>
    </row>
    <row r="2399" spans="2:21" ht="12.75" customHeight="1" x14ac:dyDescent="0.2">
      <c r="B2399" s="555">
        <v>100</v>
      </c>
      <c r="C2399" s="80">
        <v>464</v>
      </c>
      <c r="D2399" s="107" t="s">
        <v>857</v>
      </c>
      <c r="E2399" s="228">
        <v>0</v>
      </c>
      <c r="F2399" s="228">
        <v>9881</v>
      </c>
      <c r="G2399" s="228">
        <v>9881</v>
      </c>
      <c r="H2399" s="228">
        <v>9881</v>
      </c>
      <c r="I2399" s="229" t="e">
        <f>#REF!-G2399</f>
        <v>#REF!</v>
      </c>
      <c r="J2399" s="229">
        <f t="shared" si="661"/>
        <v>0</v>
      </c>
      <c r="K2399" s="228">
        <v>9881</v>
      </c>
      <c r="L2399" s="229">
        <f t="shared" si="662"/>
        <v>0</v>
      </c>
      <c r="M2399" s="228">
        <v>9881</v>
      </c>
      <c r="N2399" s="229">
        <f t="shared" si="663"/>
        <v>0</v>
      </c>
      <c r="O2399" s="228">
        <v>9881</v>
      </c>
      <c r="P2399" s="229">
        <f t="shared" si="664"/>
        <v>0</v>
      </c>
      <c r="S2399" s="228">
        <v>9881</v>
      </c>
      <c r="T2399" s="228">
        <v>9881</v>
      </c>
      <c r="U2399" s="228">
        <v>9881</v>
      </c>
    </row>
    <row r="2400" spans="2:21" ht="12.75" customHeight="1" x14ac:dyDescent="0.2">
      <c r="B2400" s="555">
        <v>100</v>
      </c>
      <c r="C2400" s="80">
        <v>470</v>
      </c>
      <c r="D2400" s="107" t="s">
        <v>865</v>
      </c>
      <c r="E2400" s="228">
        <v>30306</v>
      </c>
      <c r="F2400" s="228">
        <v>30306</v>
      </c>
      <c r="G2400" s="228">
        <v>30306</v>
      </c>
      <c r="H2400" s="228">
        <v>30306</v>
      </c>
      <c r="I2400" s="229" t="e">
        <f>#REF!-G2400</f>
        <v>#REF!</v>
      </c>
      <c r="J2400" s="229">
        <f t="shared" si="661"/>
        <v>0</v>
      </c>
      <c r="K2400" s="228">
        <v>30306</v>
      </c>
      <c r="L2400" s="229">
        <f t="shared" si="662"/>
        <v>0</v>
      </c>
      <c r="M2400" s="228">
        <v>30306</v>
      </c>
      <c r="N2400" s="229">
        <f t="shared" si="663"/>
        <v>0</v>
      </c>
      <c r="O2400" s="228">
        <v>30306</v>
      </c>
      <c r="P2400" s="229">
        <f t="shared" si="664"/>
        <v>0</v>
      </c>
      <c r="S2400" s="228">
        <v>30306</v>
      </c>
      <c r="T2400" s="228">
        <v>30306</v>
      </c>
      <c r="U2400" s="228">
        <v>30306</v>
      </c>
    </row>
    <row r="2401" spans="2:21" ht="12.75" customHeight="1" x14ac:dyDescent="0.2">
      <c r="B2401" s="555">
        <v>100</v>
      </c>
      <c r="C2401" s="80">
        <v>471</v>
      </c>
      <c r="D2401" s="107" t="s">
        <v>818</v>
      </c>
      <c r="E2401" s="228">
        <v>25000</v>
      </c>
      <c r="F2401" s="228">
        <v>25000</v>
      </c>
      <c r="G2401" s="228">
        <v>25000</v>
      </c>
      <c r="H2401" s="228">
        <v>25000</v>
      </c>
      <c r="I2401" s="229" t="e">
        <f>#REF!-G2401</f>
        <v>#REF!</v>
      </c>
      <c r="J2401" s="229">
        <f t="shared" si="661"/>
        <v>0</v>
      </c>
      <c r="K2401" s="228">
        <v>25000</v>
      </c>
      <c r="L2401" s="229">
        <f t="shared" si="662"/>
        <v>0</v>
      </c>
      <c r="M2401" s="228">
        <v>25000</v>
      </c>
      <c r="N2401" s="229">
        <f t="shared" si="663"/>
        <v>0</v>
      </c>
      <c r="O2401" s="228">
        <v>25000</v>
      </c>
      <c r="P2401" s="229">
        <f t="shared" si="664"/>
        <v>0</v>
      </c>
      <c r="S2401" s="228">
        <v>25000</v>
      </c>
      <c r="T2401" s="228">
        <v>25000</v>
      </c>
      <c r="U2401" s="228">
        <v>25000</v>
      </c>
    </row>
    <row r="2402" spans="2:21" ht="12.75" customHeight="1" x14ac:dyDescent="0.2">
      <c r="B2402" s="555">
        <v>100</v>
      </c>
      <c r="C2402" s="80" t="s">
        <v>858</v>
      </c>
      <c r="D2402" s="107" t="s">
        <v>859</v>
      </c>
      <c r="E2402" s="228">
        <v>0</v>
      </c>
      <c r="F2402" s="228">
        <v>75000</v>
      </c>
      <c r="G2402" s="228">
        <v>75000</v>
      </c>
      <c r="H2402" s="228">
        <v>75000</v>
      </c>
      <c r="I2402" s="229" t="e">
        <f>#REF!-G2402</f>
        <v>#REF!</v>
      </c>
      <c r="J2402" s="229">
        <f t="shared" si="661"/>
        <v>0</v>
      </c>
      <c r="K2402" s="228">
        <v>75000</v>
      </c>
      <c r="L2402" s="229">
        <f t="shared" si="662"/>
        <v>0</v>
      </c>
      <c r="M2402" s="228">
        <v>75000</v>
      </c>
      <c r="N2402" s="229">
        <f t="shared" si="663"/>
        <v>0</v>
      </c>
      <c r="O2402" s="228">
        <v>75000</v>
      </c>
      <c r="P2402" s="229">
        <f t="shared" si="664"/>
        <v>0</v>
      </c>
      <c r="S2402" s="228">
        <v>75000</v>
      </c>
      <c r="T2402" s="228">
        <v>75000</v>
      </c>
      <c r="U2402" s="228">
        <v>75000</v>
      </c>
    </row>
    <row r="2403" spans="2:21" ht="12.75" customHeight="1" x14ac:dyDescent="0.2">
      <c r="B2403" s="555">
        <v>100</v>
      </c>
      <c r="C2403" s="80">
        <v>480</v>
      </c>
      <c r="D2403" s="107" t="s">
        <v>864</v>
      </c>
      <c r="E2403" s="228">
        <v>0</v>
      </c>
      <c r="F2403" s="228">
        <v>10000</v>
      </c>
      <c r="G2403" s="228">
        <v>10000</v>
      </c>
      <c r="H2403" s="228">
        <v>10000</v>
      </c>
      <c r="I2403" s="229" t="e">
        <f>#REF!-G2403</f>
        <v>#REF!</v>
      </c>
      <c r="J2403" s="229">
        <f t="shared" si="661"/>
        <v>0</v>
      </c>
      <c r="K2403" s="228">
        <v>10000</v>
      </c>
      <c r="L2403" s="229">
        <f t="shared" si="662"/>
        <v>0</v>
      </c>
      <c r="M2403" s="228">
        <v>10000</v>
      </c>
      <c r="N2403" s="229">
        <f t="shared" si="663"/>
        <v>0</v>
      </c>
      <c r="O2403" s="228">
        <v>10000</v>
      </c>
      <c r="P2403" s="229">
        <f t="shared" si="664"/>
        <v>0</v>
      </c>
      <c r="S2403" s="228">
        <v>10000</v>
      </c>
      <c r="T2403" s="228">
        <v>10000</v>
      </c>
      <c r="U2403" s="228">
        <v>10000</v>
      </c>
    </row>
    <row r="2404" spans="2:21" ht="12.75" customHeight="1" x14ac:dyDescent="0.2">
      <c r="B2404" s="555">
        <v>100</v>
      </c>
      <c r="C2404" s="80">
        <v>490</v>
      </c>
      <c r="D2404" s="107" t="s">
        <v>860</v>
      </c>
      <c r="E2404" s="228">
        <v>90000</v>
      </c>
      <c r="F2404" s="228">
        <v>90000</v>
      </c>
      <c r="G2404" s="228">
        <v>90000</v>
      </c>
      <c r="H2404" s="228">
        <v>90000</v>
      </c>
      <c r="I2404" s="229" t="e">
        <f>#REF!-G2404</f>
        <v>#REF!</v>
      </c>
      <c r="J2404" s="229">
        <f t="shared" si="661"/>
        <v>0</v>
      </c>
      <c r="K2404" s="228">
        <v>90000</v>
      </c>
      <c r="L2404" s="229">
        <f t="shared" si="662"/>
        <v>0</v>
      </c>
      <c r="M2404" s="228">
        <v>90000</v>
      </c>
      <c r="N2404" s="229">
        <f t="shared" si="663"/>
        <v>0</v>
      </c>
      <c r="O2404" s="228">
        <v>90000</v>
      </c>
      <c r="P2404" s="229">
        <f t="shared" si="664"/>
        <v>0</v>
      </c>
      <c r="S2404" s="228">
        <v>90000</v>
      </c>
      <c r="T2404" s="228">
        <v>90000</v>
      </c>
      <c r="U2404" s="228">
        <v>90000</v>
      </c>
    </row>
    <row r="2405" spans="2:21" ht="12.75" customHeight="1" x14ac:dyDescent="0.2">
      <c r="B2405" s="555">
        <v>100</v>
      </c>
      <c r="C2405" s="87" t="s">
        <v>721</v>
      </c>
      <c r="D2405" s="107" t="s">
        <v>722</v>
      </c>
      <c r="E2405" s="228">
        <v>1000</v>
      </c>
      <c r="F2405" s="228">
        <v>1000</v>
      </c>
      <c r="G2405" s="228">
        <v>1000</v>
      </c>
      <c r="H2405" s="228">
        <v>1000</v>
      </c>
      <c r="I2405" s="229" t="e">
        <f>#REF!-G2405</f>
        <v>#REF!</v>
      </c>
      <c r="J2405" s="229">
        <f t="shared" si="661"/>
        <v>0</v>
      </c>
      <c r="K2405" s="228">
        <v>1000</v>
      </c>
      <c r="L2405" s="229">
        <f t="shared" si="662"/>
        <v>0</v>
      </c>
      <c r="M2405" s="228">
        <v>1000</v>
      </c>
      <c r="N2405" s="229">
        <f t="shared" si="663"/>
        <v>0</v>
      </c>
      <c r="O2405" s="228">
        <v>1000</v>
      </c>
      <c r="P2405" s="229">
        <f t="shared" si="664"/>
        <v>0</v>
      </c>
      <c r="S2405" s="228">
        <v>1000</v>
      </c>
      <c r="T2405" s="228">
        <v>1000</v>
      </c>
      <c r="U2405" s="228">
        <v>1000</v>
      </c>
    </row>
    <row r="2406" spans="2:21" ht="12.75" customHeight="1" x14ac:dyDescent="0.2">
      <c r="B2406" s="555">
        <v>100</v>
      </c>
      <c r="C2406" s="87">
        <v>494</v>
      </c>
      <c r="D2406" s="107" t="s">
        <v>723</v>
      </c>
      <c r="E2406" s="228">
        <v>340000</v>
      </c>
      <c r="F2406" s="228">
        <v>400000</v>
      </c>
      <c r="G2406" s="228">
        <v>400000</v>
      </c>
      <c r="H2406" s="228">
        <v>400000</v>
      </c>
      <c r="I2406" s="229" t="e">
        <f>#REF!-G2406</f>
        <v>#REF!</v>
      </c>
      <c r="J2406" s="229">
        <f t="shared" si="661"/>
        <v>0</v>
      </c>
      <c r="K2406" s="228">
        <v>400000</v>
      </c>
      <c r="L2406" s="229">
        <f t="shared" si="662"/>
        <v>0</v>
      </c>
      <c r="M2406" s="228">
        <v>400000</v>
      </c>
      <c r="N2406" s="229">
        <f t="shared" si="663"/>
        <v>0</v>
      </c>
      <c r="O2406" s="228">
        <v>400000</v>
      </c>
      <c r="P2406" s="229">
        <f t="shared" si="664"/>
        <v>0</v>
      </c>
      <c r="S2406" s="228">
        <v>400000</v>
      </c>
      <c r="T2406" s="228">
        <v>400000</v>
      </c>
      <c r="U2406" s="228">
        <v>400000</v>
      </c>
    </row>
    <row r="2407" spans="2:21" ht="12.75" customHeight="1" x14ac:dyDescent="0.2">
      <c r="B2407" s="555">
        <v>100</v>
      </c>
      <c r="C2407" s="87">
        <v>496</v>
      </c>
      <c r="D2407" s="107" t="s">
        <v>724</v>
      </c>
      <c r="E2407" s="228">
        <v>300000</v>
      </c>
      <c r="F2407" s="228">
        <v>225000</v>
      </c>
      <c r="G2407" s="228">
        <v>225000</v>
      </c>
      <c r="H2407" s="228">
        <v>225000</v>
      </c>
      <c r="I2407" s="229" t="e">
        <f>#REF!-G2407</f>
        <v>#REF!</v>
      </c>
      <c r="J2407" s="229">
        <f t="shared" si="661"/>
        <v>0</v>
      </c>
      <c r="K2407" s="228">
        <v>225000</v>
      </c>
      <c r="L2407" s="229">
        <f t="shared" si="662"/>
        <v>0</v>
      </c>
      <c r="M2407" s="228">
        <v>225000</v>
      </c>
      <c r="N2407" s="229">
        <f t="shared" si="663"/>
        <v>0</v>
      </c>
      <c r="O2407" s="228">
        <v>225000</v>
      </c>
      <c r="P2407" s="229">
        <f t="shared" si="664"/>
        <v>0</v>
      </c>
      <c r="S2407" s="228">
        <v>225000</v>
      </c>
      <c r="T2407" s="228">
        <v>225000</v>
      </c>
      <c r="U2407" s="228">
        <v>225000</v>
      </c>
    </row>
    <row r="2408" spans="2:21" ht="12.75" customHeight="1" x14ac:dyDescent="0.2">
      <c r="B2408" s="555">
        <v>100</v>
      </c>
      <c r="C2408" s="87" t="s">
        <v>725</v>
      </c>
      <c r="D2408" s="107" t="s">
        <v>726</v>
      </c>
      <c r="E2408" s="228"/>
      <c r="F2408" s="228"/>
      <c r="G2408" s="228"/>
      <c r="H2408" s="228"/>
      <c r="I2408" s="229" t="e">
        <f>#REF!-G2408</f>
        <v>#REF!</v>
      </c>
      <c r="J2408" s="229">
        <f t="shared" si="661"/>
        <v>0</v>
      </c>
      <c r="K2408" s="228"/>
      <c r="L2408" s="229">
        <f t="shared" si="662"/>
        <v>0</v>
      </c>
      <c r="M2408" s="228"/>
      <c r="N2408" s="229">
        <f t="shared" si="663"/>
        <v>0</v>
      </c>
      <c r="O2408" s="228"/>
      <c r="P2408" s="229">
        <f t="shared" si="664"/>
        <v>0</v>
      </c>
      <c r="S2408" s="228"/>
      <c r="T2408" s="228"/>
      <c r="U2408" s="228"/>
    </row>
    <row r="2409" spans="2:21" ht="12.75" customHeight="1" x14ac:dyDescent="0.2">
      <c r="B2409" s="555">
        <v>100</v>
      </c>
      <c r="C2409" s="87" t="s">
        <v>727</v>
      </c>
      <c r="D2409" s="87" t="s">
        <v>728</v>
      </c>
      <c r="E2409" s="228"/>
      <c r="F2409" s="228"/>
      <c r="G2409" s="228"/>
      <c r="H2409" s="228"/>
      <c r="I2409" s="229" t="e">
        <f>#REF!-G2409</f>
        <v>#REF!</v>
      </c>
      <c r="J2409" s="229">
        <f t="shared" si="661"/>
        <v>0</v>
      </c>
      <c r="K2409" s="228"/>
      <c r="L2409" s="229">
        <f t="shared" si="662"/>
        <v>0</v>
      </c>
      <c r="M2409" s="228"/>
      <c r="N2409" s="229">
        <f t="shared" si="663"/>
        <v>0</v>
      </c>
      <c r="O2409" s="228"/>
      <c r="P2409" s="229">
        <f t="shared" si="664"/>
        <v>0</v>
      </c>
      <c r="S2409" s="228"/>
      <c r="T2409" s="228"/>
      <c r="U2409" s="228"/>
    </row>
    <row r="2410" spans="2:21" ht="12.75" customHeight="1" x14ac:dyDescent="0.2">
      <c r="B2410" s="555">
        <v>100</v>
      </c>
      <c r="C2410" s="87" t="s">
        <v>729</v>
      </c>
      <c r="D2410" s="87" t="s">
        <v>730</v>
      </c>
      <c r="E2410" s="228"/>
      <c r="F2410" s="228"/>
      <c r="G2410" s="228"/>
      <c r="H2410" s="228"/>
      <c r="I2410" s="229" t="e">
        <f>#REF!-G2410</f>
        <v>#REF!</v>
      </c>
      <c r="J2410" s="229">
        <f t="shared" si="661"/>
        <v>0</v>
      </c>
      <c r="K2410" s="228"/>
      <c r="L2410" s="229">
        <f t="shared" si="662"/>
        <v>0</v>
      </c>
      <c r="M2410" s="228"/>
      <c r="N2410" s="229">
        <f t="shared" si="663"/>
        <v>0</v>
      </c>
      <c r="O2410" s="228"/>
      <c r="P2410" s="229">
        <f t="shared" si="664"/>
        <v>0</v>
      </c>
      <c r="S2410" s="228"/>
      <c r="T2410" s="228"/>
      <c r="U2410" s="228"/>
    </row>
    <row r="2411" spans="2:21" ht="12.75" customHeight="1" x14ac:dyDescent="0.2">
      <c r="B2411" s="555">
        <v>100</v>
      </c>
      <c r="C2411" s="87">
        <v>472</v>
      </c>
      <c r="D2411" s="87" t="s">
        <v>731</v>
      </c>
      <c r="E2411" s="228">
        <v>15000</v>
      </c>
      <c r="F2411" s="228">
        <v>5000</v>
      </c>
      <c r="G2411" s="228">
        <v>5000</v>
      </c>
      <c r="H2411" s="228">
        <v>5000</v>
      </c>
      <c r="I2411" s="229" t="e">
        <f>#REF!-G2411</f>
        <v>#REF!</v>
      </c>
      <c r="J2411" s="229">
        <f t="shared" si="661"/>
        <v>0</v>
      </c>
      <c r="K2411" s="228">
        <v>5000</v>
      </c>
      <c r="L2411" s="229">
        <f t="shared" si="662"/>
        <v>0</v>
      </c>
      <c r="M2411" s="228">
        <v>5000</v>
      </c>
      <c r="N2411" s="229">
        <f t="shared" si="663"/>
        <v>0</v>
      </c>
      <c r="O2411" s="228">
        <v>5000</v>
      </c>
      <c r="P2411" s="229">
        <f t="shared" si="664"/>
        <v>0</v>
      </c>
      <c r="S2411" s="228">
        <v>5000</v>
      </c>
      <c r="T2411" s="228">
        <v>5000</v>
      </c>
      <c r="U2411" s="228">
        <v>5000</v>
      </c>
    </row>
    <row r="2412" spans="2:21" ht="12.75" customHeight="1" x14ac:dyDescent="0.2">
      <c r="B2412" s="555">
        <v>100</v>
      </c>
      <c r="C2412" s="87">
        <v>431</v>
      </c>
      <c r="D2412" s="87" t="s">
        <v>222</v>
      </c>
      <c r="E2412" s="228">
        <v>25000</v>
      </c>
      <c r="F2412" s="228">
        <v>25000</v>
      </c>
      <c r="G2412" s="228">
        <v>25000</v>
      </c>
      <c r="H2412" s="228">
        <v>25000</v>
      </c>
      <c r="I2412" s="229" t="e">
        <f>#REF!-G2412</f>
        <v>#REF!</v>
      </c>
      <c r="J2412" s="229">
        <f t="shared" si="661"/>
        <v>0</v>
      </c>
      <c r="K2412" s="228">
        <v>25000</v>
      </c>
      <c r="L2412" s="229">
        <f t="shared" si="662"/>
        <v>0</v>
      </c>
      <c r="M2412" s="228">
        <v>25000</v>
      </c>
      <c r="N2412" s="229">
        <f t="shared" si="663"/>
        <v>0</v>
      </c>
      <c r="O2412" s="228">
        <v>25000</v>
      </c>
      <c r="P2412" s="229">
        <f t="shared" si="664"/>
        <v>0</v>
      </c>
      <c r="S2412" s="228">
        <v>25000</v>
      </c>
      <c r="T2412" s="228">
        <v>25000</v>
      </c>
      <c r="U2412" s="228">
        <v>25000</v>
      </c>
    </row>
    <row r="2413" spans="2:21" ht="12.75" customHeight="1" x14ac:dyDescent="0.2">
      <c r="B2413" s="555">
        <v>100</v>
      </c>
      <c r="C2413" s="87">
        <v>50140</v>
      </c>
      <c r="D2413" s="87" t="s">
        <v>293</v>
      </c>
      <c r="E2413" s="228">
        <v>360000</v>
      </c>
      <c r="F2413" s="228">
        <v>300000</v>
      </c>
      <c r="G2413" s="228">
        <v>300000</v>
      </c>
      <c r="H2413" s="228">
        <v>300000</v>
      </c>
      <c r="I2413" s="229" t="e">
        <f>#REF!-G2413</f>
        <v>#REF!</v>
      </c>
      <c r="J2413" s="229">
        <f t="shared" si="661"/>
        <v>0</v>
      </c>
      <c r="K2413" s="228">
        <v>300000</v>
      </c>
      <c r="L2413" s="229">
        <f t="shared" si="662"/>
        <v>0</v>
      </c>
      <c r="M2413" s="228">
        <v>300000</v>
      </c>
      <c r="N2413" s="229">
        <f t="shared" si="663"/>
        <v>0</v>
      </c>
      <c r="O2413" s="228">
        <v>300000</v>
      </c>
      <c r="P2413" s="229">
        <f t="shared" si="664"/>
        <v>0</v>
      </c>
      <c r="S2413" s="228">
        <v>300000</v>
      </c>
      <c r="T2413" s="228">
        <v>300000</v>
      </c>
      <c r="U2413" s="228">
        <v>300000</v>
      </c>
    </row>
    <row r="2414" spans="2:21" ht="12.75" customHeight="1" x14ac:dyDescent="0.2">
      <c r="B2414" s="555">
        <v>100</v>
      </c>
      <c r="C2414" s="87" t="s">
        <v>863</v>
      </c>
      <c r="D2414" s="87" t="s">
        <v>732</v>
      </c>
      <c r="E2414" s="228">
        <v>139557</v>
      </c>
      <c r="F2414" s="228">
        <v>0</v>
      </c>
      <c r="G2414" s="228">
        <v>0</v>
      </c>
      <c r="H2414" s="228">
        <v>0</v>
      </c>
      <c r="I2414" s="229" t="e">
        <f>#REF!-G2414</f>
        <v>#REF!</v>
      </c>
      <c r="J2414" s="229">
        <f t="shared" si="661"/>
        <v>0</v>
      </c>
      <c r="K2414" s="228">
        <v>0</v>
      </c>
      <c r="L2414" s="229">
        <f t="shared" si="662"/>
        <v>0</v>
      </c>
      <c r="M2414" s="228">
        <v>0</v>
      </c>
      <c r="N2414" s="229">
        <f t="shared" si="663"/>
        <v>0</v>
      </c>
      <c r="O2414" s="228">
        <v>0</v>
      </c>
      <c r="P2414" s="229">
        <f t="shared" si="664"/>
        <v>0</v>
      </c>
      <c r="S2414" s="228">
        <v>0</v>
      </c>
      <c r="T2414" s="228">
        <v>0</v>
      </c>
      <c r="U2414" s="228">
        <v>0</v>
      </c>
    </row>
    <row r="2415" spans="2:21" ht="18" x14ac:dyDescent="0.25">
      <c r="C2415" s="98" t="s">
        <v>635</v>
      </c>
      <c r="D2415" s="87"/>
      <c r="E2415" s="228"/>
      <c r="F2415" s="228"/>
      <c r="G2415" s="228"/>
      <c r="H2415" s="228"/>
      <c r="K2415" s="228"/>
      <c r="M2415" s="228"/>
      <c r="O2415" s="228"/>
      <c r="S2415" s="228"/>
      <c r="T2415" s="228"/>
      <c r="U2415" s="228"/>
    </row>
    <row r="2416" spans="2:21" ht="12.75" customHeight="1" x14ac:dyDescent="0.2">
      <c r="C2416" s="102" t="s">
        <v>708</v>
      </c>
      <c r="D2416" s="87"/>
      <c r="E2416" s="228"/>
      <c r="F2416" s="228"/>
      <c r="G2416" s="228"/>
      <c r="H2416" s="228"/>
      <c r="K2416" s="228"/>
      <c r="M2416" s="228"/>
      <c r="O2416" s="228"/>
      <c r="S2416" s="228"/>
      <c r="T2416" s="228"/>
      <c r="U2416" s="228"/>
    </row>
    <row r="2417" spans="2:21" ht="12.75" customHeight="1" x14ac:dyDescent="0.2">
      <c r="B2417" s="555">
        <v>100</v>
      </c>
      <c r="C2417" s="80" t="s">
        <v>861</v>
      </c>
      <c r="D2417" s="87" t="s">
        <v>733</v>
      </c>
      <c r="E2417" s="228">
        <v>400000</v>
      </c>
      <c r="F2417" s="228">
        <v>300000</v>
      </c>
      <c r="G2417" s="228">
        <v>300000</v>
      </c>
      <c r="H2417" s="228">
        <v>300000</v>
      </c>
      <c r="I2417" s="229" t="e">
        <f>#REF!-G2417</f>
        <v>#REF!</v>
      </c>
      <c r="J2417" s="229">
        <f t="shared" ref="J2417:J2425" si="665">H2417-G2417</f>
        <v>0</v>
      </c>
      <c r="K2417" s="228">
        <v>300000</v>
      </c>
      <c r="L2417" s="229">
        <f t="shared" ref="L2417:L2425" si="666">K2417-H2417</f>
        <v>0</v>
      </c>
      <c r="M2417" s="228">
        <v>300000</v>
      </c>
      <c r="N2417" s="229">
        <f t="shared" ref="N2417:N2425" si="667">M2417-H2417</f>
        <v>0</v>
      </c>
      <c r="O2417" s="228">
        <v>300000</v>
      </c>
      <c r="P2417" s="229">
        <f t="shared" ref="P2417:P2425" si="668">O2417-H2417</f>
        <v>0</v>
      </c>
      <c r="S2417" s="228">
        <v>300000</v>
      </c>
      <c r="T2417" s="228">
        <v>300000</v>
      </c>
      <c r="U2417" s="228">
        <v>300000</v>
      </c>
    </row>
    <row r="2418" spans="2:21" ht="12.75" customHeight="1" x14ac:dyDescent="0.2">
      <c r="B2418" s="555">
        <v>100</v>
      </c>
      <c r="C2418" s="80" t="s">
        <v>862</v>
      </c>
      <c r="D2418" s="107" t="s">
        <v>734</v>
      </c>
      <c r="E2418" s="228">
        <v>230000</v>
      </c>
      <c r="F2418" s="228">
        <v>250000</v>
      </c>
      <c r="G2418" s="228">
        <v>250000</v>
      </c>
      <c r="H2418" s="228">
        <v>250000</v>
      </c>
      <c r="I2418" s="229" t="e">
        <f>#REF!-G2418</f>
        <v>#REF!</v>
      </c>
      <c r="J2418" s="229">
        <f t="shared" si="665"/>
        <v>0</v>
      </c>
      <c r="K2418" s="228">
        <v>250000</v>
      </c>
      <c r="L2418" s="229">
        <f t="shared" si="666"/>
        <v>0</v>
      </c>
      <c r="M2418" s="228">
        <v>250000</v>
      </c>
      <c r="N2418" s="229">
        <f t="shared" si="667"/>
        <v>0</v>
      </c>
      <c r="O2418" s="228">
        <v>250000</v>
      </c>
      <c r="P2418" s="229">
        <f t="shared" si="668"/>
        <v>0</v>
      </c>
      <c r="S2418" s="228">
        <v>250000</v>
      </c>
      <c r="T2418" s="228">
        <v>250000</v>
      </c>
      <c r="U2418" s="228">
        <v>250000</v>
      </c>
    </row>
    <row r="2419" spans="2:21" ht="12.75" customHeight="1" x14ac:dyDescent="0.2">
      <c r="B2419" s="555">
        <v>101</v>
      </c>
      <c r="C2419" s="87" t="s">
        <v>845</v>
      </c>
      <c r="D2419" s="87" t="s">
        <v>735</v>
      </c>
      <c r="E2419" s="228">
        <v>100</v>
      </c>
      <c r="F2419" s="228">
        <v>0</v>
      </c>
      <c r="G2419" s="228">
        <v>0</v>
      </c>
      <c r="H2419" s="228">
        <v>0</v>
      </c>
      <c r="I2419" s="229" t="e">
        <f>#REF!-G2419</f>
        <v>#REF!</v>
      </c>
      <c r="J2419" s="229">
        <f t="shared" si="665"/>
        <v>0</v>
      </c>
      <c r="K2419" s="228">
        <v>0</v>
      </c>
      <c r="L2419" s="229">
        <f t="shared" si="666"/>
        <v>0</v>
      </c>
      <c r="M2419" s="228">
        <v>0</v>
      </c>
      <c r="N2419" s="229">
        <f t="shared" si="667"/>
        <v>0</v>
      </c>
      <c r="O2419" s="228">
        <v>0</v>
      </c>
      <c r="P2419" s="229">
        <f t="shared" si="668"/>
        <v>0</v>
      </c>
      <c r="S2419" s="228">
        <v>0</v>
      </c>
      <c r="T2419" s="228">
        <v>0</v>
      </c>
      <c r="U2419" s="228">
        <v>0</v>
      </c>
    </row>
    <row r="2420" spans="2:21" ht="12.75" customHeight="1" x14ac:dyDescent="0.2">
      <c r="B2420" s="555">
        <v>101</v>
      </c>
      <c r="C2420" s="87" t="s">
        <v>846</v>
      </c>
      <c r="D2420" s="87" t="s">
        <v>563</v>
      </c>
      <c r="E2420" s="228">
        <v>435000</v>
      </c>
      <c r="F2420" s="228">
        <v>435000</v>
      </c>
      <c r="G2420" s="228">
        <v>435000</v>
      </c>
      <c r="H2420" s="228">
        <v>435000</v>
      </c>
      <c r="I2420" s="229" t="e">
        <f>#REF!-G2420</f>
        <v>#REF!</v>
      </c>
      <c r="J2420" s="229">
        <f t="shared" si="665"/>
        <v>0</v>
      </c>
      <c r="K2420" s="228">
        <v>435000</v>
      </c>
      <c r="L2420" s="229">
        <f t="shared" si="666"/>
        <v>0</v>
      </c>
      <c r="M2420" s="228">
        <v>435000</v>
      </c>
      <c r="N2420" s="229">
        <f t="shared" si="667"/>
        <v>0</v>
      </c>
      <c r="O2420" s="228">
        <v>435000</v>
      </c>
      <c r="P2420" s="229">
        <f t="shared" si="668"/>
        <v>0</v>
      </c>
      <c r="S2420" s="228">
        <v>435000</v>
      </c>
      <c r="T2420" s="228">
        <v>435000</v>
      </c>
      <c r="U2420" s="228">
        <v>435000</v>
      </c>
    </row>
    <row r="2421" spans="2:21" ht="12.75" customHeight="1" x14ac:dyDescent="0.2">
      <c r="B2421" s="555">
        <v>101</v>
      </c>
      <c r="C2421" s="87" t="s">
        <v>736</v>
      </c>
      <c r="D2421" s="87" t="s">
        <v>737</v>
      </c>
      <c r="E2421" s="228">
        <v>5000</v>
      </c>
      <c r="F2421" s="228">
        <v>5000</v>
      </c>
      <c r="G2421" s="228">
        <v>5000</v>
      </c>
      <c r="H2421" s="228">
        <v>5000</v>
      </c>
      <c r="I2421" s="229" t="e">
        <f>#REF!-G2421</f>
        <v>#REF!</v>
      </c>
      <c r="J2421" s="229">
        <f t="shared" si="665"/>
        <v>0</v>
      </c>
      <c r="K2421" s="228">
        <v>5000</v>
      </c>
      <c r="L2421" s="229">
        <f t="shared" si="666"/>
        <v>0</v>
      </c>
      <c r="M2421" s="228">
        <v>5000</v>
      </c>
      <c r="N2421" s="229">
        <f t="shared" si="667"/>
        <v>0</v>
      </c>
      <c r="O2421" s="228">
        <v>5000</v>
      </c>
      <c r="P2421" s="229">
        <f t="shared" si="668"/>
        <v>0</v>
      </c>
      <c r="S2421" s="228">
        <v>5000</v>
      </c>
      <c r="T2421" s="228">
        <v>5000</v>
      </c>
      <c r="U2421" s="228">
        <v>5000</v>
      </c>
    </row>
    <row r="2422" spans="2:21" ht="12.75" customHeight="1" x14ac:dyDescent="0.2">
      <c r="B2422" s="555">
        <v>100</v>
      </c>
      <c r="C2422" s="87">
        <v>50149</v>
      </c>
      <c r="D2422" s="87" t="s">
        <v>847</v>
      </c>
      <c r="E2422" s="228">
        <v>90586</v>
      </c>
      <c r="F2422" s="228">
        <v>0</v>
      </c>
      <c r="G2422" s="228">
        <v>0</v>
      </c>
      <c r="H2422" s="228">
        <v>0</v>
      </c>
      <c r="I2422" s="229" t="e">
        <f>#REF!-G2422</f>
        <v>#REF!</v>
      </c>
      <c r="J2422" s="229">
        <f t="shared" si="665"/>
        <v>0</v>
      </c>
      <c r="K2422" s="228">
        <v>0</v>
      </c>
      <c r="L2422" s="229">
        <f t="shared" si="666"/>
        <v>0</v>
      </c>
      <c r="M2422" s="228">
        <v>0</v>
      </c>
      <c r="N2422" s="229">
        <f t="shared" si="667"/>
        <v>0</v>
      </c>
      <c r="O2422" s="228">
        <v>0</v>
      </c>
      <c r="P2422" s="229">
        <f t="shared" si="668"/>
        <v>0</v>
      </c>
      <c r="S2422" s="228">
        <v>0</v>
      </c>
      <c r="T2422" s="228">
        <v>0</v>
      </c>
      <c r="U2422" s="228">
        <v>0</v>
      </c>
    </row>
    <row r="2423" spans="2:21" ht="12.75" customHeight="1" x14ac:dyDescent="0.2">
      <c r="B2423" s="555">
        <v>100</v>
      </c>
      <c r="C2423" s="87" t="s">
        <v>738</v>
      </c>
      <c r="D2423" s="87" t="s">
        <v>413</v>
      </c>
      <c r="E2423" s="228">
        <v>1200000</v>
      </c>
      <c r="F2423" s="228">
        <v>1300000</v>
      </c>
      <c r="G2423" s="228">
        <v>1300000</v>
      </c>
      <c r="H2423" s="228">
        <v>1300000</v>
      </c>
      <c r="I2423" s="229" t="e">
        <f>#REF!-G2423</f>
        <v>#REF!</v>
      </c>
      <c r="J2423" s="229">
        <f t="shared" si="665"/>
        <v>0</v>
      </c>
      <c r="K2423" s="228">
        <v>1300000</v>
      </c>
      <c r="L2423" s="229">
        <f t="shared" si="666"/>
        <v>0</v>
      </c>
      <c r="M2423" s="228">
        <v>1300000</v>
      </c>
      <c r="N2423" s="229">
        <f t="shared" si="667"/>
        <v>0</v>
      </c>
      <c r="O2423" s="228">
        <v>1300000</v>
      </c>
      <c r="P2423" s="229">
        <f t="shared" si="668"/>
        <v>0</v>
      </c>
      <c r="S2423" s="228">
        <v>1300000</v>
      </c>
      <c r="T2423" s="228">
        <v>1300000</v>
      </c>
      <c r="U2423" s="228">
        <v>1300000</v>
      </c>
    </row>
    <row r="2424" spans="2:21" ht="3.75" customHeight="1" x14ac:dyDescent="0.2">
      <c r="C2424" s="104"/>
      <c r="D2424" s="104"/>
      <c r="E2424" s="526"/>
      <c r="F2424" s="526"/>
      <c r="G2424" s="526"/>
      <c r="H2424" s="526"/>
      <c r="I2424" s="497" t="e">
        <f>#REF!-G2424</f>
        <v>#REF!</v>
      </c>
      <c r="J2424" s="497">
        <f t="shared" si="665"/>
        <v>0</v>
      </c>
      <c r="K2424" s="526"/>
      <c r="L2424" s="497">
        <f t="shared" si="666"/>
        <v>0</v>
      </c>
      <c r="M2424" s="526"/>
      <c r="N2424" s="497">
        <f t="shared" si="667"/>
        <v>0</v>
      </c>
      <c r="O2424" s="526"/>
      <c r="P2424" s="497">
        <f t="shared" si="668"/>
        <v>0</v>
      </c>
      <c r="Q2424" s="497"/>
      <c r="R2424" s="497"/>
      <c r="S2424" s="526"/>
      <c r="T2424" s="526"/>
      <c r="U2424" s="526"/>
    </row>
    <row r="2425" spans="2:21" ht="12.75" customHeight="1" x14ac:dyDescent="0.2">
      <c r="C2425" s="101"/>
      <c r="D2425" s="105" t="s">
        <v>707</v>
      </c>
      <c r="E2425" s="527">
        <f t="shared" ref="E2425:G2425" si="669">SUM(E2376:E2423)</f>
        <v>8563254</v>
      </c>
      <c r="F2425" s="527">
        <f t="shared" si="669"/>
        <v>8031850</v>
      </c>
      <c r="G2425" s="527">
        <f t="shared" si="669"/>
        <v>8031850</v>
      </c>
      <c r="H2425" s="527">
        <f>SUM(H2376:H2423)</f>
        <v>8031850</v>
      </c>
      <c r="I2425" s="500" t="e">
        <f>#REF!-G2425</f>
        <v>#REF!</v>
      </c>
      <c r="J2425" s="500">
        <f t="shared" si="665"/>
        <v>0</v>
      </c>
      <c r="K2425" s="527">
        <f>SUM(K2376:K2423)</f>
        <v>8031850</v>
      </c>
      <c r="L2425" s="500">
        <f t="shared" si="666"/>
        <v>0</v>
      </c>
      <c r="M2425" s="527">
        <f>SUM(M2376:M2423)</f>
        <v>8031850</v>
      </c>
      <c r="N2425" s="500">
        <f t="shared" si="667"/>
        <v>0</v>
      </c>
      <c r="O2425" s="527">
        <f>SUM(O2376:O2423)</f>
        <v>8031850</v>
      </c>
      <c r="P2425" s="500">
        <f t="shared" si="668"/>
        <v>0</v>
      </c>
      <c r="Q2425" s="500"/>
      <c r="R2425" s="500"/>
      <c r="S2425" s="527">
        <f>SUM(S2376:S2423)</f>
        <v>8031850</v>
      </c>
      <c r="T2425" s="527">
        <f>SUM(T2376:T2423)</f>
        <v>8031850</v>
      </c>
      <c r="U2425" s="527">
        <f>SUM(U2376:U2423)</f>
        <v>8031850</v>
      </c>
    </row>
    <row r="2426" spans="2:21" ht="18" x14ac:dyDescent="0.25">
      <c r="C2426" s="98"/>
      <c r="D2426" s="87"/>
      <c r="E2426" s="228"/>
      <c r="F2426" s="228"/>
      <c r="G2426" s="228"/>
      <c r="H2426" s="228"/>
      <c r="K2426" s="228"/>
      <c r="M2426" s="228"/>
      <c r="O2426" s="228"/>
      <c r="S2426" s="228"/>
      <c r="T2426" s="228"/>
      <c r="U2426" s="228"/>
    </row>
    <row r="2427" spans="2:21" ht="24.75" customHeight="1" x14ac:dyDescent="0.25">
      <c r="C2427" s="77" t="s">
        <v>479</v>
      </c>
      <c r="D2427" s="87"/>
      <c r="E2427" s="228"/>
      <c r="F2427" s="228"/>
      <c r="G2427" s="228"/>
      <c r="H2427" s="228"/>
      <c r="K2427" s="228"/>
      <c r="M2427" s="228"/>
      <c r="O2427" s="228"/>
      <c r="S2427" s="228"/>
      <c r="T2427" s="228"/>
      <c r="U2427" s="228"/>
    </row>
    <row r="2428" spans="2:21" ht="22.5" customHeight="1" x14ac:dyDescent="0.2">
      <c r="C2428" s="102" t="s">
        <v>702</v>
      </c>
      <c r="D2428" s="87"/>
      <c r="E2428" s="228"/>
      <c r="F2428" s="228"/>
      <c r="G2428" s="228"/>
      <c r="H2428" s="228"/>
      <c r="K2428" s="228"/>
      <c r="M2428" s="228"/>
      <c r="O2428" s="228"/>
      <c r="S2428" s="228"/>
      <c r="T2428" s="228"/>
      <c r="U2428" s="228"/>
    </row>
    <row r="2429" spans="2:21" ht="6.75" customHeight="1" x14ac:dyDescent="0.2">
      <c r="C2429" s="101"/>
      <c r="D2429" s="101"/>
      <c r="E2429" s="228"/>
      <c r="F2429" s="228"/>
      <c r="G2429" s="228"/>
      <c r="H2429" s="228"/>
      <c r="K2429" s="228"/>
      <c r="M2429" s="228"/>
      <c r="O2429" s="228"/>
      <c r="S2429" s="228"/>
      <c r="T2429" s="228"/>
      <c r="U2429" s="228"/>
    </row>
    <row r="2430" spans="2:21" ht="12.75" customHeight="1" x14ac:dyDescent="0.2">
      <c r="B2430" s="555">
        <v>300</v>
      </c>
      <c r="C2430" s="104" t="s">
        <v>739</v>
      </c>
      <c r="D2430" s="104" t="s">
        <v>1008</v>
      </c>
      <c r="E2430" s="228">
        <v>96300</v>
      </c>
      <c r="F2430" s="228">
        <v>21500</v>
      </c>
      <c r="G2430" s="228">
        <v>21500</v>
      </c>
      <c r="H2430" s="228">
        <v>21500</v>
      </c>
      <c r="I2430" s="229" t="e">
        <f>#REF!-G2430</f>
        <v>#REF!</v>
      </c>
      <c r="J2430" s="229">
        <f t="shared" ref="J2430:J2454" si="670">H2430-G2430</f>
        <v>0</v>
      </c>
      <c r="K2430" s="228">
        <v>21500</v>
      </c>
      <c r="L2430" s="229">
        <f t="shared" ref="L2430:L2454" si="671">K2430-H2430</f>
        <v>0</v>
      </c>
      <c r="M2430" s="228">
        <v>21500</v>
      </c>
      <c r="N2430" s="229">
        <f t="shared" ref="N2430:N2454" si="672">M2430-H2430</f>
        <v>0</v>
      </c>
      <c r="O2430" s="228">
        <v>21500</v>
      </c>
      <c r="P2430" s="229">
        <f t="shared" ref="P2430:P2454" si="673">O2430-H2430</f>
        <v>0</v>
      </c>
      <c r="S2430" s="228">
        <v>21500</v>
      </c>
      <c r="T2430" s="228">
        <v>21500</v>
      </c>
      <c r="U2430" s="228">
        <v>21500</v>
      </c>
    </row>
    <row r="2431" spans="2:21" ht="12.75" customHeight="1" x14ac:dyDescent="0.2">
      <c r="B2431" s="555">
        <v>400</v>
      </c>
      <c r="C2431" s="109">
        <v>54409</v>
      </c>
      <c r="D2431" s="104" t="s">
        <v>740</v>
      </c>
      <c r="E2431" s="228">
        <v>153285</v>
      </c>
      <c r="F2431" s="228">
        <v>67519</v>
      </c>
      <c r="G2431" s="228">
        <v>67519</v>
      </c>
      <c r="H2431" s="228">
        <v>67519</v>
      </c>
      <c r="I2431" s="229" t="e">
        <f>#REF!-G2431</f>
        <v>#REF!</v>
      </c>
      <c r="J2431" s="229">
        <f t="shared" si="670"/>
        <v>0</v>
      </c>
      <c r="K2431" s="228">
        <v>67519</v>
      </c>
      <c r="L2431" s="229">
        <f t="shared" si="671"/>
        <v>0</v>
      </c>
      <c r="M2431" s="228">
        <v>67519</v>
      </c>
      <c r="N2431" s="229">
        <f t="shared" si="672"/>
        <v>0</v>
      </c>
      <c r="O2431" s="228">
        <v>67519</v>
      </c>
      <c r="P2431" s="229">
        <f t="shared" si="673"/>
        <v>0</v>
      </c>
      <c r="S2431" s="228">
        <v>67519</v>
      </c>
      <c r="T2431" s="228">
        <v>67519</v>
      </c>
      <c r="U2431" s="228">
        <v>67519</v>
      </c>
    </row>
    <row r="2432" spans="2:21" ht="12.75" customHeight="1" x14ac:dyDescent="0.2">
      <c r="B2432" s="555">
        <v>400</v>
      </c>
      <c r="C2432" s="87">
        <v>54411</v>
      </c>
      <c r="D2432" s="104" t="s">
        <v>226</v>
      </c>
      <c r="E2432" s="228">
        <v>666722</v>
      </c>
      <c r="F2432" s="228">
        <v>693052</v>
      </c>
      <c r="G2432" s="228">
        <v>693052</v>
      </c>
      <c r="H2432" s="228">
        <v>693052</v>
      </c>
      <c r="I2432" s="229" t="e">
        <f>#REF!-G2432</f>
        <v>#REF!</v>
      </c>
      <c r="J2432" s="229">
        <f t="shared" si="670"/>
        <v>0</v>
      </c>
      <c r="K2432" s="228">
        <v>693052</v>
      </c>
      <c r="L2432" s="229">
        <f t="shared" si="671"/>
        <v>0</v>
      </c>
      <c r="M2432" s="228">
        <v>693052</v>
      </c>
      <c r="N2432" s="229">
        <f t="shared" si="672"/>
        <v>0</v>
      </c>
      <c r="O2432" s="228">
        <v>693052</v>
      </c>
      <c r="P2432" s="229">
        <f t="shared" si="673"/>
        <v>0</v>
      </c>
      <c r="S2432" s="228">
        <v>693052</v>
      </c>
      <c r="T2432" s="228">
        <v>693052</v>
      </c>
      <c r="U2432" s="228">
        <v>693052</v>
      </c>
    </row>
    <row r="2433" spans="2:21" ht="12.75" customHeight="1" x14ac:dyDescent="0.2">
      <c r="B2433" s="555">
        <v>400</v>
      </c>
      <c r="C2433" s="87">
        <v>54415</v>
      </c>
      <c r="D2433" s="104" t="s">
        <v>628</v>
      </c>
      <c r="E2433" s="228">
        <v>88761</v>
      </c>
      <c r="F2433" s="228">
        <v>23000</v>
      </c>
      <c r="G2433" s="228">
        <v>23000</v>
      </c>
      <c r="H2433" s="228">
        <v>23000</v>
      </c>
      <c r="I2433" s="229" t="e">
        <f>#REF!-G2433</f>
        <v>#REF!</v>
      </c>
      <c r="J2433" s="229">
        <f t="shared" si="670"/>
        <v>0</v>
      </c>
      <c r="K2433" s="228">
        <v>23000</v>
      </c>
      <c r="L2433" s="229">
        <f t="shared" si="671"/>
        <v>0</v>
      </c>
      <c r="M2433" s="228">
        <v>23000</v>
      </c>
      <c r="N2433" s="229">
        <f t="shared" si="672"/>
        <v>0</v>
      </c>
      <c r="O2433" s="228">
        <v>23000</v>
      </c>
      <c r="P2433" s="229">
        <f t="shared" si="673"/>
        <v>0</v>
      </c>
      <c r="S2433" s="228">
        <v>23000</v>
      </c>
      <c r="T2433" s="228">
        <v>23000</v>
      </c>
      <c r="U2433" s="228">
        <v>23000</v>
      </c>
    </row>
    <row r="2434" spans="2:21" ht="12.75" customHeight="1" x14ac:dyDescent="0.2">
      <c r="B2434" s="555">
        <v>500</v>
      </c>
      <c r="C2434" s="104" t="s">
        <v>741</v>
      </c>
      <c r="D2434" s="104" t="s">
        <v>742</v>
      </c>
      <c r="E2434" s="228">
        <v>159630</v>
      </c>
      <c r="F2434" s="228">
        <v>84301</v>
      </c>
      <c r="G2434" s="228">
        <v>84301</v>
      </c>
      <c r="H2434" s="228">
        <v>84301</v>
      </c>
      <c r="I2434" s="229" t="e">
        <f>#REF!-G2434</f>
        <v>#REF!</v>
      </c>
      <c r="J2434" s="229">
        <f t="shared" si="670"/>
        <v>0</v>
      </c>
      <c r="K2434" s="228">
        <v>84301</v>
      </c>
      <c r="L2434" s="229">
        <f t="shared" si="671"/>
        <v>0</v>
      </c>
      <c r="M2434" s="228">
        <v>84301</v>
      </c>
      <c r="N2434" s="229">
        <f t="shared" si="672"/>
        <v>0</v>
      </c>
      <c r="O2434" s="228">
        <v>84301</v>
      </c>
      <c r="P2434" s="229">
        <f t="shared" si="673"/>
        <v>0</v>
      </c>
      <c r="S2434" s="228">
        <v>84301</v>
      </c>
      <c r="T2434" s="228">
        <v>84301</v>
      </c>
      <c r="U2434" s="228">
        <v>84301</v>
      </c>
    </row>
    <row r="2435" spans="2:21" ht="12.75" customHeight="1" x14ac:dyDescent="0.2">
      <c r="B2435" s="555">
        <v>500</v>
      </c>
      <c r="C2435" s="87">
        <v>55511</v>
      </c>
      <c r="D2435" s="104" t="s">
        <v>743</v>
      </c>
      <c r="E2435" s="228">
        <v>145000</v>
      </c>
      <c r="F2435" s="228">
        <v>145000</v>
      </c>
      <c r="G2435" s="228">
        <v>145000</v>
      </c>
      <c r="H2435" s="228">
        <v>145000</v>
      </c>
      <c r="I2435" s="229" t="e">
        <f>#REF!-G2435</f>
        <v>#REF!</v>
      </c>
      <c r="J2435" s="229">
        <f t="shared" si="670"/>
        <v>0</v>
      </c>
      <c r="K2435" s="228">
        <v>145000</v>
      </c>
      <c r="L2435" s="229">
        <f t="shared" si="671"/>
        <v>0</v>
      </c>
      <c r="M2435" s="228">
        <v>145000</v>
      </c>
      <c r="N2435" s="229">
        <f t="shared" si="672"/>
        <v>0</v>
      </c>
      <c r="O2435" s="228">
        <v>145000</v>
      </c>
      <c r="P2435" s="229">
        <f t="shared" si="673"/>
        <v>0</v>
      </c>
      <c r="S2435" s="228">
        <v>145000</v>
      </c>
      <c r="T2435" s="228">
        <v>145000</v>
      </c>
      <c r="U2435" s="228">
        <v>145000</v>
      </c>
    </row>
    <row r="2436" spans="2:21" ht="12.75" customHeight="1" x14ac:dyDescent="0.2">
      <c r="B2436" s="555">
        <v>500</v>
      </c>
      <c r="C2436" s="87">
        <v>55512</v>
      </c>
      <c r="D2436" s="104" t="s">
        <v>11</v>
      </c>
      <c r="E2436" s="228">
        <v>662985</v>
      </c>
      <c r="F2436" s="228">
        <v>586205</v>
      </c>
      <c r="G2436" s="228">
        <v>586205</v>
      </c>
      <c r="H2436" s="228">
        <v>586205</v>
      </c>
      <c r="I2436" s="229" t="e">
        <f>#REF!-G2436</f>
        <v>#REF!</v>
      </c>
      <c r="J2436" s="229">
        <f t="shared" si="670"/>
        <v>0</v>
      </c>
      <c r="K2436" s="228">
        <v>586205</v>
      </c>
      <c r="L2436" s="229">
        <f t="shared" si="671"/>
        <v>0</v>
      </c>
      <c r="M2436" s="228">
        <v>586205</v>
      </c>
      <c r="N2436" s="229">
        <f t="shared" si="672"/>
        <v>0</v>
      </c>
      <c r="O2436" s="228">
        <v>586205</v>
      </c>
      <c r="P2436" s="229">
        <f t="shared" si="673"/>
        <v>0</v>
      </c>
      <c r="S2436" s="228">
        <v>586205</v>
      </c>
      <c r="T2436" s="228">
        <v>586205</v>
      </c>
      <c r="U2436" s="228">
        <v>586205</v>
      </c>
    </row>
    <row r="2437" spans="2:21" ht="12.75" customHeight="1" x14ac:dyDescent="0.2">
      <c r="B2437" s="555">
        <v>500</v>
      </c>
      <c r="C2437" s="87">
        <v>55520</v>
      </c>
      <c r="D2437" s="104" t="s">
        <v>744</v>
      </c>
      <c r="E2437" s="228">
        <v>1171265</v>
      </c>
      <c r="F2437" s="228">
        <v>996230</v>
      </c>
      <c r="G2437" s="228">
        <v>996230</v>
      </c>
      <c r="H2437" s="228">
        <v>996230</v>
      </c>
      <c r="I2437" s="229" t="e">
        <f>#REF!-G2437</f>
        <v>#REF!</v>
      </c>
      <c r="J2437" s="229">
        <f t="shared" si="670"/>
        <v>0</v>
      </c>
      <c r="K2437" s="228">
        <v>996230</v>
      </c>
      <c r="L2437" s="229">
        <f t="shared" si="671"/>
        <v>0</v>
      </c>
      <c r="M2437" s="228">
        <v>996230</v>
      </c>
      <c r="N2437" s="229">
        <f t="shared" si="672"/>
        <v>0</v>
      </c>
      <c r="O2437" s="228">
        <v>996230</v>
      </c>
      <c r="P2437" s="229">
        <f t="shared" si="673"/>
        <v>0</v>
      </c>
      <c r="S2437" s="228">
        <v>996230</v>
      </c>
      <c r="T2437" s="228">
        <v>996230</v>
      </c>
      <c r="U2437" s="228">
        <v>996230</v>
      </c>
    </row>
    <row r="2438" spans="2:21" ht="12.75" customHeight="1" x14ac:dyDescent="0.2">
      <c r="B2438" s="555">
        <v>500</v>
      </c>
      <c r="C2438" s="87">
        <v>55525</v>
      </c>
      <c r="D2438" s="104" t="s">
        <v>745</v>
      </c>
      <c r="E2438" s="228">
        <v>1174</v>
      </c>
      <c r="F2438" s="228">
        <v>0</v>
      </c>
      <c r="G2438" s="228">
        <v>0</v>
      </c>
      <c r="H2438" s="228">
        <v>0</v>
      </c>
      <c r="I2438" s="229" t="e">
        <f>#REF!-G2438</f>
        <v>#REF!</v>
      </c>
      <c r="J2438" s="229">
        <f t="shared" si="670"/>
        <v>0</v>
      </c>
      <c r="K2438" s="228">
        <v>0</v>
      </c>
      <c r="L2438" s="229">
        <f t="shared" si="671"/>
        <v>0</v>
      </c>
      <c r="M2438" s="228">
        <v>0</v>
      </c>
      <c r="N2438" s="229">
        <f t="shared" si="672"/>
        <v>0</v>
      </c>
      <c r="O2438" s="228">
        <v>0</v>
      </c>
      <c r="P2438" s="229">
        <f t="shared" si="673"/>
        <v>0</v>
      </c>
      <c r="S2438" s="228">
        <v>0</v>
      </c>
      <c r="T2438" s="228">
        <v>0</v>
      </c>
      <c r="U2438" s="228">
        <v>0</v>
      </c>
    </row>
    <row r="2439" spans="2:21" ht="12.75" customHeight="1" x14ac:dyDescent="0.2">
      <c r="B2439" s="555">
        <v>500</v>
      </c>
      <c r="C2439" s="87">
        <v>55531</v>
      </c>
      <c r="D2439" s="104" t="s">
        <v>1015</v>
      </c>
      <c r="E2439" s="228">
        <v>569053</v>
      </c>
      <c r="F2439" s="228">
        <v>476207</v>
      </c>
      <c r="G2439" s="228">
        <v>476207</v>
      </c>
      <c r="H2439" s="228">
        <v>476207</v>
      </c>
      <c r="I2439" s="229" t="e">
        <f>#REF!-G2439</f>
        <v>#REF!</v>
      </c>
      <c r="J2439" s="229">
        <f t="shared" si="670"/>
        <v>0</v>
      </c>
      <c r="K2439" s="228">
        <v>476207</v>
      </c>
      <c r="L2439" s="229">
        <f t="shared" si="671"/>
        <v>0</v>
      </c>
      <c r="M2439" s="228">
        <v>476207</v>
      </c>
      <c r="N2439" s="229">
        <f t="shared" si="672"/>
        <v>0</v>
      </c>
      <c r="O2439" s="228">
        <v>476207</v>
      </c>
      <c r="P2439" s="229">
        <f t="shared" si="673"/>
        <v>0</v>
      </c>
      <c r="S2439" s="228">
        <v>476207</v>
      </c>
      <c r="T2439" s="228">
        <v>476207</v>
      </c>
      <c r="U2439" s="228">
        <v>476207</v>
      </c>
    </row>
    <row r="2440" spans="2:21" ht="12.75" customHeight="1" x14ac:dyDescent="0.2">
      <c r="B2440" s="555">
        <v>500</v>
      </c>
      <c r="C2440" s="87">
        <v>55532</v>
      </c>
      <c r="D2440" s="104" t="s">
        <v>984</v>
      </c>
      <c r="E2440" s="228">
        <v>161398</v>
      </c>
      <c r="F2440" s="228">
        <v>154000</v>
      </c>
      <c r="G2440" s="228">
        <v>154000</v>
      </c>
      <c r="H2440" s="228">
        <v>154000</v>
      </c>
      <c r="I2440" s="229" t="e">
        <f>#REF!-G2440</f>
        <v>#REF!</v>
      </c>
      <c r="J2440" s="229">
        <f t="shared" si="670"/>
        <v>0</v>
      </c>
      <c r="K2440" s="228">
        <v>154000</v>
      </c>
      <c r="L2440" s="229">
        <f t="shared" si="671"/>
        <v>0</v>
      </c>
      <c r="M2440" s="228">
        <v>154000</v>
      </c>
      <c r="N2440" s="229">
        <f t="shared" si="672"/>
        <v>0</v>
      </c>
      <c r="O2440" s="228">
        <v>154000</v>
      </c>
      <c r="P2440" s="229">
        <f t="shared" si="673"/>
        <v>0</v>
      </c>
      <c r="S2440" s="228">
        <v>154000</v>
      </c>
      <c r="T2440" s="228">
        <v>154000</v>
      </c>
      <c r="U2440" s="228">
        <v>154000</v>
      </c>
    </row>
    <row r="2441" spans="2:21" ht="12.75" customHeight="1" x14ac:dyDescent="0.2">
      <c r="B2441" s="555">
        <v>500</v>
      </c>
      <c r="C2441" s="87">
        <v>55534</v>
      </c>
      <c r="D2441" s="104" t="s">
        <v>206</v>
      </c>
      <c r="E2441" s="228">
        <v>4167</v>
      </c>
      <c r="F2441" s="228">
        <v>2000</v>
      </c>
      <c r="G2441" s="228">
        <v>2000</v>
      </c>
      <c r="H2441" s="228">
        <v>2000</v>
      </c>
      <c r="I2441" s="229" t="e">
        <f>#REF!-G2441</f>
        <v>#REF!</v>
      </c>
      <c r="J2441" s="229">
        <f t="shared" si="670"/>
        <v>0</v>
      </c>
      <c r="K2441" s="228">
        <v>2000</v>
      </c>
      <c r="L2441" s="229">
        <f t="shared" si="671"/>
        <v>0</v>
      </c>
      <c r="M2441" s="228">
        <v>2000</v>
      </c>
      <c r="N2441" s="229">
        <f t="shared" si="672"/>
        <v>0</v>
      </c>
      <c r="O2441" s="228">
        <v>2000</v>
      </c>
      <c r="P2441" s="229">
        <f t="shared" si="673"/>
        <v>0</v>
      </c>
      <c r="S2441" s="228">
        <v>2000</v>
      </c>
      <c r="T2441" s="228">
        <v>2000</v>
      </c>
      <c r="U2441" s="228">
        <v>2000</v>
      </c>
    </row>
    <row r="2442" spans="2:21" ht="12.75" customHeight="1" x14ac:dyDescent="0.2">
      <c r="B2442" s="555">
        <v>500</v>
      </c>
      <c r="C2442" s="104" t="s">
        <v>746</v>
      </c>
      <c r="D2442" s="104" t="s">
        <v>747</v>
      </c>
      <c r="E2442" s="228">
        <v>22000</v>
      </c>
      <c r="F2442" s="228">
        <v>0</v>
      </c>
      <c r="G2442" s="228">
        <v>0</v>
      </c>
      <c r="H2442" s="228">
        <v>0</v>
      </c>
      <c r="I2442" s="229" t="e">
        <f>#REF!-G2442</f>
        <v>#REF!</v>
      </c>
      <c r="J2442" s="229">
        <f t="shared" si="670"/>
        <v>0</v>
      </c>
      <c r="K2442" s="228">
        <v>0</v>
      </c>
      <c r="L2442" s="229">
        <f t="shared" si="671"/>
        <v>0</v>
      </c>
      <c r="M2442" s="228">
        <v>0</v>
      </c>
      <c r="N2442" s="229">
        <f t="shared" si="672"/>
        <v>0</v>
      </c>
      <c r="O2442" s="228">
        <v>0</v>
      </c>
      <c r="P2442" s="229">
        <f t="shared" si="673"/>
        <v>0</v>
      </c>
      <c r="S2442" s="228">
        <v>0</v>
      </c>
      <c r="T2442" s="228">
        <v>0</v>
      </c>
      <c r="U2442" s="228">
        <v>0</v>
      </c>
    </row>
    <row r="2443" spans="2:21" ht="12.75" customHeight="1" x14ac:dyDescent="0.2">
      <c r="B2443" s="555">
        <v>600</v>
      </c>
      <c r="C2443" s="87">
        <v>56605</v>
      </c>
      <c r="D2443" s="104" t="s">
        <v>549</v>
      </c>
      <c r="E2443" s="228">
        <v>260006</v>
      </c>
      <c r="F2443" s="228">
        <v>165870</v>
      </c>
      <c r="G2443" s="228">
        <v>165870</v>
      </c>
      <c r="H2443" s="228">
        <v>165870</v>
      </c>
      <c r="I2443" s="229" t="e">
        <f>#REF!-G2443</f>
        <v>#REF!</v>
      </c>
      <c r="J2443" s="229">
        <f t="shared" si="670"/>
        <v>0</v>
      </c>
      <c r="K2443" s="228">
        <v>165870</v>
      </c>
      <c r="L2443" s="229">
        <f t="shared" si="671"/>
        <v>0</v>
      </c>
      <c r="M2443" s="228">
        <v>165870</v>
      </c>
      <c r="N2443" s="229">
        <f t="shared" si="672"/>
        <v>0</v>
      </c>
      <c r="O2443" s="228">
        <v>165870</v>
      </c>
      <c r="P2443" s="229">
        <f t="shared" si="673"/>
        <v>0</v>
      </c>
      <c r="S2443" s="228">
        <v>165870</v>
      </c>
      <c r="T2443" s="228">
        <v>165870</v>
      </c>
      <c r="U2443" s="228">
        <v>165870</v>
      </c>
    </row>
    <row r="2444" spans="2:21" ht="12.75" customHeight="1" x14ac:dyDescent="0.2">
      <c r="B2444" s="555">
        <v>600</v>
      </c>
      <c r="C2444" s="109">
        <v>56613</v>
      </c>
      <c r="D2444" s="104" t="s">
        <v>748</v>
      </c>
      <c r="E2444" s="228">
        <v>7000</v>
      </c>
      <c r="F2444" s="228">
        <v>0</v>
      </c>
      <c r="G2444" s="228">
        <v>0</v>
      </c>
      <c r="H2444" s="228">
        <v>0</v>
      </c>
      <c r="I2444" s="229" t="e">
        <f>#REF!-G2444</f>
        <v>#REF!</v>
      </c>
      <c r="J2444" s="229">
        <f t="shared" si="670"/>
        <v>0</v>
      </c>
      <c r="K2444" s="228">
        <v>0</v>
      </c>
      <c r="L2444" s="229">
        <f t="shared" si="671"/>
        <v>0</v>
      </c>
      <c r="M2444" s="228">
        <v>0</v>
      </c>
      <c r="N2444" s="229">
        <f t="shared" si="672"/>
        <v>0</v>
      </c>
      <c r="O2444" s="228">
        <v>0</v>
      </c>
      <c r="P2444" s="229">
        <f t="shared" si="673"/>
        <v>0</v>
      </c>
      <c r="S2444" s="228">
        <v>0</v>
      </c>
      <c r="T2444" s="228">
        <v>0</v>
      </c>
      <c r="U2444" s="228">
        <v>0</v>
      </c>
    </row>
    <row r="2445" spans="2:21" ht="12.75" customHeight="1" x14ac:dyDescent="0.2">
      <c r="B2445" s="555">
        <v>600</v>
      </c>
      <c r="C2445" s="87">
        <v>56615</v>
      </c>
      <c r="D2445" s="104" t="s">
        <v>550</v>
      </c>
      <c r="E2445" s="228">
        <v>35500</v>
      </c>
      <c r="F2445" s="228">
        <v>50013</v>
      </c>
      <c r="G2445" s="228">
        <v>50013</v>
      </c>
      <c r="H2445" s="228">
        <v>50013</v>
      </c>
      <c r="I2445" s="229" t="e">
        <f>#REF!-G2445</f>
        <v>#REF!</v>
      </c>
      <c r="J2445" s="229">
        <f t="shared" si="670"/>
        <v>0</v>
      </c>
      <c r="K2445" s="228">
        <v>50013</v>
      </c>
      <c r="L2445" s="229">
        <f t="shared" si="671"/>
        <v>0</v>
      </c>
      <c r="M2445" s="228">
        <v>50013</v>
      </c>
      <c r="N2445" s="229">
        <f t="shared" si="672"/>
        <v>0</v>
      </c>
      <c r="O2445" s="228">
        <v>50013</v>
      </c>
      <c r="P2445" s="229">
        <f t="shared" si="673"/>
        <v>0</v>
      </c>
      <c r="S2445" s="228">
        <v>50013</v>
      </c>
      <c r="T2445" s="228">
        <v>50013</v>
      </c>
      <c r="U2445" s="228">
        <v>50013</v>
      </c>
    </row>
    <row r="2446" spans="2:21" ht="12.75" customHeight="1" x14ac:dyDescent="0.2">
      <c r="B2446" s="555">
        <v>600</v>
      </c>
      <c r="C2446" s="87">
        <v>56622</v>
      </c>
      <c r="D2446" s="104" t="s">
        <v>562</v>
      </c>
      <c r="E2446" s="228">
        <v>6000</v>
      </c>
      <c r="F2446" s="228">
        <v>6000</v>
      </c>
      <c r="G2446" s="228">
        <v>6000</v>
      </c>
      <c r="H2446" s="228">
        <v>6000</v>
      </c>
      <c r="I2446" s="229" t="e">
        <f>#REF!-G2446</f>
        <v>#REF!</v>
      </c>
      <c r="J2446" s="229">
        <f t="shared" si="670"/>
        <v>0</v>
      </c>
      <c r="K2446" s="228">
        <v>6000</v>
      </c>
      <c r="L2446" s="229">
        <f t="shared" si="671"/>
        <v>0</v>
      </c>
      <c r="M2446" s="228">
        <v>6000</v>
      </c>
      <c r="N2446" s="229">
        <f t="shared" si="672"/>
        <v>0</v>
      </c>
      <c r="O2446" s="228">
        <v>6000</v>
      </c>
      <c r="P2446" s="229">
        <f t="shared" si="673"/>
        <v>0</v>
      </c>
      <c r="S2446" s="228">
        <v>6000</v>
      </c>
      <c r="T2446" s="228">
        <v>6000</v>
      </c>
      <c r="U2446" s="228">
        <v>6000</v>
      </c>
    </row>
    <row r="2447" spans="2:21" ht="12.75" customHeight="1" x14ac:dyDescent="0.2">
      <c r="B2447" s="555">
        <v>600</v>
      </c>
      <c r="C2447" s="87">
        <v>56623</v>
      </c>
      <c r="D2447" s="104" t="s">
        <v>749</v>
      </c>
      <c r="E2447" s="228">
        <v>218609</v>
      </c>
      <c r="F2447" s="228">
        <v>213278</v>
      </c>
      <c r="G2447" s="228">
        <v>213278</v>
      </c>
      <c r="H2447" s="228">
        <v>213278</v>
      </c>
      <c r="I2447" s="229" t="e">
        <f>#REF!-G2447</f>
        <v>#REF!</v>
      </c>
      <c r="J2447" s="229">
        <f t="shared" si="670"/>
        <v>0</v>
      </c>
      <c r="K2447" s="228">
        <v>213278</v>
      </c>
      <c r="L2447" s="229">
        <f t="shared" si="671"/>
        <v>0</v>
      </c>
      <c r="M2447" s="228">
        <v>213278</v>
      </c>
      <c r="N2447" s="229">
        <f t="shared" si="672"/>
        <v>0</v>
      </c>
      <c r="O2447" s="228">
        <v>213278</v>
      </c>
      <c r="P2447" s="229">
        <f t="shared" si="673"/>
        <v>0</v>
      </c>
      <c r="S2447" s="228">
        <v>213278</v>
      </c>
      <c r="T2447" s="228">
        <v>213278</v>
      </c>
      <c r="U2447" s="228">
        <v>213278</v>
      </c>
    </row>
    <row r="2448" spans="2:21" ht="12.75" customHeight="1" x14ac:dyDescent="0.2">
      <c r="B2448" s="555">
        <v>600</v>
      </c>
      <c r="C2448" s="87">
        <v>56655</v>
      </c>
      <c r="D2448" s="104" t="s">
        <v>750</v>
      </c>
      <c r="E2448" s="228">
        <v>86767</v>
      </c>
      <c r="F2448" s="228">
        <v>69500</v>
      </c>
      <c r="G2448" s="228">
        <v>69500</v>
      </c>
      <c r="H2448" s="228">
        <v>69500</v>
      </c>
      <c r="I2448" s="229" t="e">
        <f>#REF!-G2448</f>
        <v>#REF!</v>
      </c>
      <c r="J2448" s="229">
        <f t="shared" si="670"/>
        <v>0</v>
      </c>
      <c r="K2448" s="228">
        <v>69500</v>
      </c>
      <c r="L2448" s="229">
        <f t="shared" si="671"/>
        <v>0</v>
      </c>
      <c r="M2448" s="228">
        <v>69500</v>
      </c>
      <c r="N2448" s="229">
        <f t="shared" si="672"/>
        <v>0</v>
      </c>
      <c r="O2448" s="228">
        <v>69500</v>
      </c>
      <c r="P2448" s="229">
        <f t="shared" si="673"/>
        <v>0</v>
      </c>
      <c r="S2448" s="228">
        <v>69500</v>
      </c>
      <c r="T2448" s="228">
        <v>69500</v>
      </c>
      <c r="U2448" s="228">
        <v>69500</v>
      </c>
    </row>
    <row r="2449" spans="2:21" ht="12.75" customHeight="1" x14ac:dyDescent="0.2">
      <c r="B2449" s="555">
        <v>600</v>
      </c>
      <c r="C2449" s="87">
        <v>56671</v>
      </c>
      <c r="D2449" s="104" t="s">
        <v>751</v>
      </c>
      <c r="E2449" s="228">
        <v>435500</v>
      </c>
      <c r="F2449" s="228">
        <v>445500</v>
      </c>
      <c r="G2449" s="228">
        <v>445500</v>
      </c>
      <c r="H2449" s="228">
        <v>445500</v>
      </c>
      <c r="I2449" s="229" t="e">
        <f>#REF!-G2449</f>
        <v>#REF!</v>
      </c>
      <c r="J2449" s="229">
        <f t="shared" si="670"/>
        <v>0</v>
      </c>
      <c r="K2449" s="228">
        <v>445500</v>
      </c>
      <c r="L2449" s="229">
        <f t="shared" si="671"/>
        <v>0</v>
      </c>
      <c r="M2449" s="228">
        <v>445500</v>
      </c>
      <c r="N2449" s="229">
        <f t="shared" si="672"/>
        <v>0</v>
      </c>
      <c r="O2449" s="228">
        <v>445500</v>
      </c>
      <c r="P2449" s="229">
        <f t="shared" si="673"/>
        <v>0</v>
      </c>
      <c r="S2449" s="228">
        <v>445500</v>
      </c>
      <c r="T2449" s="228">
        <v>445500</v>
      </c>
      <c r="U2449" s="228">
        <v>445500</v>
      </c>
    </row>
    <row r="2450" spans="2:21" ht="12.75" customHeight="1" x14ac:dyDescent="0.2">
      <c r="B2450" s="555">
        <v>600</v>
      </c>
      <c r="C2450" s="87">
        <v>56671</v>
      </c>
      <c r="D2450" s="104" t="s">
        <v>752</v>
      </c>
      <c r="E2450" s="228">
        <v>11650067</v>
      </c>
      <c r="F2450" s="228">
        <f>15150067</f>
        <v>15150067</v>
      </c>
      <c r="G2450" s="228">
        <f>15150067</f>
        <v>15150067</v>
      </c>
      <c r="H2450" s="228">
        <f>15150067</f>
        <v>15150067</v>
      </c>
      <c r="I2450" s="229" t="e">
        <f>#REF!-G2450</f>
        <v>#REF!</v>
      </c>
      <c r="J2450" s="229">
        <f t="shared" si="670"/>
        <v>0</v>
      </c>
      <c r="K2450" s="228">
        <f>15150067</f>
        <v>15150067</v>
      </c>
      <c r="L2450" s="229">
        <f t="shared" si="671"/>
        <v>0</v>
      </c>
      <c r="M2450" s="228">
        <f>15150067</f>
        <v>15150067</v>
      </c>
      <c r="N2450" s="229">
        <f t="shared" si="672"/>
        <v>0</v>
      </c>
      <c r="O2450" s="228">
        <f>15150067</f>
        <v>15150067</v>
      </c>
      <c r="P2450" s="229">
        <f t="shared" si="673"/>
        <v>0</v>
      </c>
      <c r="S2450" s="228">
        <f>15150067</f>
        <v>15150067</v>
      </c>
      <c r="T2450" s="228">
        <f>15150067</f>
        <v>15150067</v>
      </c>
      <c r="U2450" s="228">
        <f>15150067</f>
        <v>15150067</v>
      </c>
    </row>
    <row r="2451" spans="2:21" ht="12.75" customHeight="1" x14ac:dyDescent="0.2">
      <c r="B2451" s="555">
        <v>600</v>
      </c>
      <c r="C2451" s="87">
        <v>56684</v>
      </c>
      <c r="D2451" s="104" t="s">
        <v>213</v>
      </c>
      <c r="E2451" s="228">
        <v>23900</v>
      </c>
      <c r="F2451" s="228">
        <v>71920</v>
      </c>
      <c r="G2451" s="228">
        <v>71920</v>
      </c>
      <c r="H2451" s="228">
        <v>71920</v>
      </c>
      <c r="I2451" s="229" t="e">
        <f>#REF!-G2451</f>
        <v>#REF!</v>
      </c>
      <c r="J2451" s="229">
        <f t="shared" si="670"/>
        <v>0</v>
      </c>
      <c r="K2451" s="228">
        <v>71920</v>
      </c>
      <c r="L2451" s="229">
        <f t="shared" si="671"/>
        <v>0</v>
      </c>
      <c r="M2451" s="228">
        <v>71920</v>
      </c>
      <c r="N2451" s="229">
        <f t="shared" si="672"/>
        <v>0</v>
      </c>
      <c r="O2451" s="228">
        <v>71920</v>
      </c>
      <c r="P2451" s="229">
        <f t="shared" si="673"/>
        <v>0</v>
      </c>
      <c r="S2451" s="228">
        <v>71920</v>
      </c>
      <c r="T2451" s="228">
        <v>71920</v>
      </c>
      <c r="U2451" s="228">
        <v>71920</v>
      </c>
    </row>
    <row r="2452" spans="2:21" ht="12" customHeight="1" x14ac:dyDescent="0.2">
      <c r="B2452" s="555">
        <v>600</v>
      </c>
      <c r="C2452" s="87">
        <v>56689</v>
      </c>
      <c r="D2452" s="104" t="s">
        <v>647</v>
      </c>
      <c r="E2452" s="228">
        <v>200000</v>
      </c>
      <c r="F2452" s="228">
        <v>200000</v>
      </c>
      <c r="G2452" s="228">
        <v>200000</v>
      </c>
      <c r="H2452" s="228">
        <v>200000</v>
      </c>
      <c r="I2452" s="229" t="e">
        <f>#REF!-G2452</f>
        <v>#REF!</v>
      </c>
      <c r="J2452" s="229">
        <f t="shared" si="670"/>
        <v>0</v>
      </c>
      <c r="K2452" s="228">
        <v>200000</v>
      </c>
      <c r="L2452" s="229">
        <f t="shared" si="671"/>
        <v>0</v>
      </c>
      <c r="M2452" s="228">
        <v>200000</v>
      </c>
      <c r="N2452" s="229">
        <f t="shared" si="672"/>
        <v>0</v>
      </c>
      <c r="O2452" s="228">
        <v>200000</v>
      </c>
      <c r="P2452" s="229">
        <f t="shared" si="673"/>
        <v>0</v>
      </c>
      <c r="S2452" s="228">
        <v>200000</v>
      </c>
      <c r="T2452" s="228">
        <v>200000</v>
      </c>
      <c r="U2452" s="228">
        <v>200000</v>
      </c>
    </row>
    <row r="2453" spans="2:21" ht="3.75" customHeight="1" x14ac:dyDescent="0.2">
      <c r="C2453" s="104"/>
      <c r="D2453" s="111"/>
      <c r="E2453" s="526"/>
      <c r="F2453" s="526"/>
      <c r="G2453" s="526"/>
      <c r="H2453" s="526"/>
      <c r="I2453" s="497" t="e">
        <f>#REF!-G2453</f>
        <v>#REF!</v>
      </c>
      <c r="J2453" s="497">
        <f t="shared" si="670"/>
        <v>0</v>
      </c>
      <c r="K2453" s="526"/>
      <c r="L2453" s="497">
        <f t="shared" si="671"/>
        <v>0</v>
      </c>
      <c r="M2453" s="526"/>
      <c r="N2453" s="497">
        <f t="shared" si="672"/>
        <v>0</v>
      </c>
      <c r="O2453" s="526"/>
      <c r="P2453" s="497">
        <f t="shared" si="673"/>
        <v>0</v>
      </c>
      <c r="Q2453" s="497"/>
      <c r="R2453" s="497"/>
      <c r="S2453" s="526"/>
      <c r="T2453" s="526"/>
      <c r="U2453" s="526"/>
    </row>
    <row r="2454" spans="2:21" ht="18" customHeight="1" x14ac:dyDescent="0.35">
      <c r="C2454" s="103"/>
      <c r="D2454" s="100" t="s">
        <v>707</v>
      </c>
      <c r="E2454" s="527">
        <f>SUM(E2430:E2452)</f>
        <v>16825089</v>
      </c>
      <c r="F2454" s="527">
        <f>SUM(F2429:F2453)</f>
        <v>19621162</v>
      </c>
      <c r="G2454" s="527">
        <f>SUM(G2429:G2453)</f>
        <v>19621162</v>
      </c>
      <c r="H2454" s="527">
        <f>SUM(H2429:H2453)</f>
        <v>19621162</v>
      </c>
      <c r="I2454" s="500" t="e">
        <f>#REF!-G2454</f>
        <v>#REF!</v>
      </c>
      <c r="J2454" s="500">
        <f t="shared" si="670"/>
        <v>0</v>
      </c>
      <c r="K2454" s="527">
        <f>SUM(K2429:K2453)</f>
        <v>19621162</v>
      </c>
      <c r="L2454" s="500">
        <f t="shared" si="671"/>
        <v>0</v>
      </c>
      <c r="M2454" s="527">
        <f>SUM(M2429:M2453)</f>
        <v>19621162</v>
      </c>
      <c r="N2454" s="500">
        <f t="shared" si="672"/>
        <v>0</v>
      </c>
      <c r="O2454" s="527">
        <f>SUM(O2429:O2453)</f>
        <v>19621162</v>
      </c>
      <c r="P2454" s="500">
        <f t="shared" si="673"/>
        <v>0</v>
      </c>
      <c r="Q2454" s="500"/>
      <c r="R2454" s="500"/>
      <c r="S2454" s="527">
        <f>SUM(S2429:S2453)</f>
        <v>19621162</v>
      </c>
      <c r="T2454" s="527">
        <f>SUM(T2429:T2453)</f>
        <v>19621162</v>
      </c>
      <c r="U2454" s="527">
        <f>SUM(U2429:U2453)</f>
        <v>19621162</v>
      </c>
    </row>
    <row r="2455" spans="2:21" ht="12.75" customHeight="1" x14ac:dyDescent="0.2">
      <c r="C2455" s="87"/>
      <c r="D2455" s="87"/>
      <c r="E2455" s="228"/>
      <c r="F2455" s="228"/>
      <c r="G2455" s="228"/>
      <c r="H2455" s="228"/>
      <c r="K2455" s="228"/>
      <c r="M2455" s="228"/>
      <c r="O2455" s="228"/>
      <c r="S2455" s="228"/>
      <c r="T2455" s="228"/>
      <c r="U2455" s="228"/>
    </row>
    <row r="2456" spans="2:21" ht="12.75" customHeight="1" x14ac:dyDescent="0.2">
      <c r="C2456" s="87"/>
      <c r="D2456" s="87"/>
      <c r="E2456" s="228"/>
      <c r="F2456" s="228"/>
      <c r="G2456" s="228"/>
      <c r="H2456" s="228"/>
      <c r="K2456" s="228"/>
      <c r="M2456" s="228"/>
      <c r="O2456" s="228"/>
      <c r="S2456" s="228"/>
      <c r="T2456" s="228"/>
      <c r="U2456" s="228"/>
    </row>
    <row r="2457" spans="2:21" ht="18" x14ac:dyDescent="0.25">
      <c r="B2457" s="612"/>
      <c r="C2457" s="98" t="s">
        <v>635</v>
      </c>
      <c r="D2457" s="87"/>
      <c r="E2457" s="228"/>
      <c r="F2457" s="228"/>
      <c r="G2457" s="228"/>
      <c r="H2457" s="228"/>
      <c r="K2457" s="228"/>
      <c r="M2457" s="228"/>
      <c r="O2457" s="228"/>
      <c r="S2457" s="228"/>
      <c r="T2457" s="228"/>
      <c r="U2457" s="228"/>
    </row>
    <row r="2458" spans="2:21" ht="21.75" customHeight="1" x14ac:dyDescent="0.25">
      <c r="C2458" s="110" t="s">
        <v>774</v>
      </c>
      <c r="D2458" s="87"/>
      <c r="E2458" s="228"/>
      <c r="F2458" s="228"/>
      <c r="G2458" s="228"/>
      <c r="H2458" s="228"/>
      <c r="K2458" s="228"/>
      <c r="M2458" s="228"/>
      <c r="O2458" s="228"/>
      <c r="S2458" s="228"/>
      <c r="T2458" s="228"/>
      <c r="U2458" s="228"/>
    </row>
    <row r="2459" spans="2:21" ht="9.75" customHeight="1" x14ac:dyDescent="0.2">
      <c r="C2459" s="101"/>
      <c r="D2459" s="101"/>
      <c r="E2459" s="228"/>
      <c r="F2459" s="228"/>
      <c r="G2459" s="228"/>
      <c r="H2459" s="228"/>
      <c r="K2459" s="228"/>
      <c r="M2459" s="228"/>
      <c r="O2459" s="228"/>
      <c r="S2459" s="228"/>
      <c r="T2459" s="228"/>
      <c r="U2459" s="228"/>
    </row>
    <row r="2460" spans="2:21" ht="12.75" customHeight="1" x14ac:dyDescent="0.2">
      <c r="B2460" s="555">
        <v>200</v>
      </c>
      <c r="C2460" s="87">
        <v>52210</v>
      </c>
      <c r="D2460" s="104" t="s">
        <v>388</v>
      </c>
      <c r="E2460" s="228">
        <v>1200000</v>
      </c>
      <c r="F2460" s="228">
        <v>1550000</v>
      </c>
      <c r="G2460" s="228">
        <v>1550000</v>
      </c>
      <c r="H2460" s="228">
        <v>1550000</v>
      </c>
      <c r="I2460" s="229" t="e">
        <f>#REF!-G2460</f>
        <v>#REF!</v>
      </c>
      <c r="J2460" s="229">
        <f t="shared" ref="J2460:J2479" si="674">H2460-G2460</f>
        <v>0</v>
      </c>
      <c r="K2460" s="228">
        <v>1550000</v>
      </c>
      <c r="L2460" s="229">
        <f t="shared" ref="L2460:L2479" si="675">K2460-H2460</f>
        <v>0</v>
      </c>
      <c r="M2460" s="228">
        <v>1550000</v>
      </c>
      <c r="N2460" s="229">
        <f t="shared" ref="N2460:N2479" si="676">M2460-H2460</f>
        <v>0</v>
      </c>
      <c r="O2460" s="228">
        <v>1550000</v>
      </c>
      <c r="P2460" s="229">
        <f t="shared" ref="P2460:P2479" si="677">O2460-H2460</f>
        <v>0</v>
      </c>
      <c r="S2460" s="228">
        <v>1550000</v>
      </c>
      <c r="T2460" s="228">
        <v>1550000</v>
      </c>
      <c r="U2460" s="228">
        <v>1550000</v>
      </c>
    </row>
    <row r="2461" spans="2:21" ht="12.75" customHeight="1" x14ac:dyDescent="0.2">
      <c r="B2461" s="555">
        <v>200</v>
      </c>
      <c r="C2461" s="87">
        <v>52220</v>
      </c>
      <c r="D2461" s="104" t="s">
        <v>389</v>
      </c>
      <c r="E2461" s="228">
        <v>6000000</v>
      </c>
      <c r="F2461" s="228">
        <v>6150000</v>
      </c>
      <c r="G2461" s="228">
        <v>6150000</v>
      </c>
      <c r="H2461" s="228">
        <v>6150000</v>
      </c>
      <c r="I2461" s="229" t="e">
        <f>#REF!-G2461</f>
        <v>#REF!</v>
      </c>
      <c r="J2461" s="229">
        <f t="shared" si="674"/>
        <v>0</v>
      </c>
      <c r="K2461" s="228">
        <v>6150000</v>
      </c>
      <c r="L2461" s="229">
        <f t="shared" si="675"/>
        <v>0</v>
      </c>
      <c r="M2461" s="228">
        <v>6150000</v>
      </c>
      <c r="N2461" s="229">
        <f t="shared" si="676"/>
        <v>0</v>
      </c>
      <c r="O2461" s="228">
        <v>6150000</v>
      </c>
      <c r="P2461" s="229">
        <f t="shared" si="677"/>
        <v>0</v>
      </c>
      <c r="S2461" s="228">
        <v>6150000</v>
      </c>
      <c r="T2461" s="228">
        <v>6150000</v>
      </c>
      <c r="U2461" s="228">
        <v>6150000</v>
      </c>
    </row>
    <row r="2462" spans="2:21" ht="12.75" customHeight="1" x14ac:dyDescent="0.2">
      <c r="B2462" s="555">
        <v>200</v>
      </c>
      <c r="C2462" s="87">
        <v>52235</v>
      </c>
      <c r="D2462" s="104" t="s">
        <v>390</v>
      </c>
      <c r="E2462" s="228">
        <v>10000</v>
      </c>
      <c r="F2462" s="228">
        <v>10000</v>
      </c>
      <c r="G2462" s="228">
        <v>10000</v>
      </c>
      <c r="H2462" s="228">
        <v>10000</v>
      </c>
      <c r="I2462" s="229" t="e">
        <f>#REF!-G2462</f>
        <v>#REF!</v>
      </c>
      <c r="J2462" s="229">
        <f t="shared" si="674"/>
        <v>0</v>
      </c>
      <c r="K2462" s="228">
        <v>10000</v>
      </c>
      <c r="L2462" s="229">
        <f t="shared" si="675"/>
        <v>0</v>
      </c>
      <c r="M2462" s="228">
        <v>10000</v>
      </c>
      <c r="N2462" s="229">
        <f t="shared" si="676"/>
        <v>0</v>
      </c>
      <c r="O2462" s="228">
        <v>10000</v>
      </c>
      <c r="P2462" s="229">
        <f t="shared" si="677"/>
        <v>0</v>
      </c>
      <c r="S2462" s="228">
        <v>10000</v>
      </c>
      <c r="T2462" s="228">
        <v>10000</v>
      </c>
      <c r="U2462" s="228">
        <v>10000</v>
      </c>
    </row>
    <row r="2463" spans="2:21" ht="12.75" customHeight="1" x14ac:dyDescent="0.2">
      <c r="B2463" s="555">
        <v>200</v>
      </c>
      <c r="C2463" s="87">
        <v>52250</v>
      </c>
      <c r="D2463" s="104" t="s">
        <v>391</v>
      </c>
      <c r="E2463" s="228">
        <v>235760</v>
      </c>
      <c r="F2463" s="228">
        <v>235760</v>
      </c>
      <c r="G2463" s="228">
        <v>235760</v>
      </c>
      <c r="H2463" s="228">
        <v>235760</v>
      </c>
      <c r="I2463" s="229" t="e">
        <f>#REF!-G2463</f>
        <v>#REF!</v>
      </c>
      <c r="J2463" s="229">
        <f t="shared" si="674"/>
        <v>0</v>
      </c>
      <c r="K2463" s="228">
        <v>235760</v>
      </c>
      <c r="L2463" s="229">
        <f t="shared" si="675"/>
        <v>0</v>
      </c>
      <c r="M2463" s="228">
        <v>235760</v>
      </c>
      <c r="N2463" s="229">
        <f t="shared" si="676"/>
        <v>0</v>
      </c>
      <c r="O2463" s="228">
        <v>235760</v>
      </c>
      <c r="P2463" s="229">
        <f t="shared" si="677"/>
        <v>0</v>
      </c>
      <c r="S2463" s="228">
        <v>235760</v>
      </c>
      <c r="T2463" s="228">
        <v>235760</v>
      </c>
      <c r="U2463" s="228">
        <v>235760</v>
      </c>
    </row>
    <row r="2464" spans="2:21" ht="12.75" customHeight="1" x14ac:dyDescent="0.2">
      <c r="B2464" s="555">
        <v>200</v>
      </c>
      <c r="C2464" s="87">
        <v>52260</v>
      </c>
      <c r="D2464" s="104" t="s">
        <v>392</v>
      </c>
      <c r="E2464" s="228">
        <v>598725</v>
      </c>
      <c r="F2464" s="228">
        <v>598725</v>
      </c>
      <c r="G2464" s="228">
        <v>598725</v>
      </c>
      <c r="H2464" s="228">
        <v>598725</v>
      </c>
      <c r="I2464" s="229" t="e">
        <f>#REF!-G2464</f>
        <v>#REF!</v>
      </c>
      <c r="J2464" s="229">
        <f t="shared" si="674"/>
        <v>0</v>
      </c>
      <c r="K2464" s="228">
        <v>598725</v>
      </c>
      <c r="L2464" s="229">
        <f t="shared" si="675"/>
        <v>0</v>
      </c>
      <c r="M2464" s="228">
        <v>598725</v>
      </c>
      <c r="N2464" s="229">
        <f t="shared" si="676"/>
        <v>0</v>
      </c>
      <c r="O2464" s="228">
        <v>598725</v>
      </c>
      <c r="P2464" s="229">
        <f t="shared" si="677"/>
        <v>0</v>
      </c>
      <c r="S2464" s="228">
        <v>598725</v>
      </c>
      <c r="T2464" s="228">
        <v>598725</v>
      </c>
      <c r="U2464" s="228">
        <v>598725</v>
      </c>
    </row>
    <row r="2465" spans="2:21" ht="12.75" customHeight="1" x14ac:dyDescent="0.2">
      <c r="B2465" s="555">
        <v>200</v>
      </c>
      <c r="C2465" s="87">
        <v>52265</v>
      </c>
      <c r="D2465" s="104" t="s">
        <v>753</v>
      </c>
      <c r="E2465" s="228">
        <v>183480</v>
      </c>
      <c r="F2465" s="228">
        <v>183480</v>
      </c>
      <c r="G2465" s="228">
        <v>183480</v>
      </c>
      <c r="H2465" s="228">
        <v>183480</v>
      </c>
      <c r="I2465" s="229" t="e">
        <f>#REF!-G2465</f>
        <v>#REF!</v>
      </c>
      <c r="J2465" s="229">
        <f t="shared" si="674"/>
        <v>0</v>
      </c>
      <c r="K2465" s="228">
        <v>183480</v>
      </c>
      <c r="L2465" s="229">
        <f t="shared" si="675"/>
        <v>0</v>
      </c>
      <c r="M2465" s="228">
        <v>183480</v>
      </c>
      <c r="N2465" s="229">
        <f t="shared" si="676"/>
        <v>0</v>
      </c>
      <c r="O2465" s="228">
        <v>183480</v>
      </c>
      <c r="P2465" s="229">
        <f t="shared" si="677"/>
        <v>0</v>
      </c>
      <c r="S2465" s="228">
        <v>183480</v>
      </c>
      <c r="T2465" s="228">
        <v>183480</v>
      </c>
      <c r="U2465" s="228">
        <v>183480</v>
      </c>
    </row>
    <row r="2466" spans="2:21" ht="12.75" customHeight="1" x14ac:dyDescent="0.2">
      <c r="B2466" s="555">
        <v>200</v>
      </c>
      <c r="C2466" s="87">
        <v>52290</v>
      </c>
      <c r="D2466" s="104" t="s">
        <v>754</v>
      </c>
      <c r="E2466" s="228">
        <v>175440</v>
      </c>
      <c r="F2466" s="228">
        <v>175440</v>
      </c>
      <c r="G2466" s="228">
        <v>175440</v>
      </c>
      <c r="H2466" s="228">
        <v>175440</v>
      </c>
      <c r="I2466" s="229" t="e">
        <f>#REF!-G2466</f>
        <v>#REF!</v>
      </c>
      <c r="J2466" s="229">
        <f t="shared" si="674"/>
        <v>0</v>
      </c>
      <c r="K2466" s="228">
        <v>175440</v>
      </c>
      <c r="L2466" s="229">
        <f t="shared" si="675"/>
        <v>0</v>
      </c>
      <c r="M2466" s="228">
        <v>175440</v>
      </c>
      <c r="N2466" s="229">
        <f t="shared" si="676"/>
        <v>0</v>
      </c>
      <c r="O2466" s="228">
        <v>175440</v>
      </c>
      <c r="P2466" s="229">
        <f t="shared" si="677"/>
        <v>0</v>
      </c>
      <c r="S2466" s="228">
        <v>175440</v>
      </c>
      <c r="T2466" s="228">
        <v>175440</v>
      </c>
      <c r="U2466" s="228">
        <v>175440</v>
      </c>
    </row>
    <row r="2467" spans="2:21" ht="12.75" customHeight="1" x14ac:dyDescent="0.2">
      <c r="B2467" s="555">
        <v>300</v>
      </c>
      <c r="C2467" s="87">
        <v>53329</v>
      </c>
      <c r="D2467" s="104" t="s">
        <v>755</v>
      </c>
      <c r="E2467" s="228">
        <v>25000</v>
      </c>
      <c r="F2467" s="228">
        <v>25000</v>
      </c>
      <c r="G2467" s="228">
        <v>25000</v>
      </c>
      <c r="H2467" s="228">
        <v>25000</v>
      </c>
      <c r="I2467" s="229" t="e">
        <f>#REF!-G2467</f>
        <v>#REF!</v>
      </c>
      <c r="J2467" s="229">
        <f t="shared" si="674"/>
        <v>0</v>
      </c>
      <c r="K2467" s="228">
        <v>25000</v>
      </c>
      <c r="L2467" s="229">
        <f t="shared" si="675"/>
        <v>0</v>
      </c>
      <c r="M2467" s="228">
        <v>25000</v>
      </c>
      <c r="N2467" s="229">
        <f t="shared" si="676"/>
        <v>0</v>
      </c>
      <c r="O2467" s="228">
        <v>25000</v>
      </c>
      <c r="P2467" s="229">
        <f t="shared" si="677"/>
        <v>0</v>
      </c>
      <c r="S2467" s="228">
        <v>25000</v>
      </c>
      <c r="T2467" s="228">
        <v>25000</v>
      </c>
      <c r="U2467" s="228">
        <v>25000</v>
      </c>
    </row>
    <row r="2468" spans="2:21" ht="12.75" customHeight="1" x14ac:dyDescent="0.2">
      <c r="B2468" s="555">
        <v>500</v>
      </c>
      <c r="C2468" s="87">
        <v>55538</v>
      </c>
      <c r="D2468" s="104" t="s">
        <v>756</v>
      </c>
      <c r="E2468" s="228">
        <v>115000</v>
      </c>
      <c r="F2468" s="228">
        <v>115000</v>
      </c>
      <c r="G2468" s="228">
        <v>115000</v>
      </c>
      <c r="H2468" s="228">
        <v>115000</v>
      </c>
      <c r="I2468" s="229" t="e">
        <f>#REF!-G2468</f>
        <v>#REF!</v>
      </c>
      <c r="J2468" s="229">
        <f t="shared" si="674"/>
        <v>0</v>
      </c>
      <c r="K2468" s="228">
        <v>115000</v>
      </c>
      <c r="L2468" s="229">
        <f t="shared" si="675"/>
        <v>0</v>
      </c>
      <c r="M2468" s="228">
        <v>115000</v>
      </c>
      <c r="N2468" s="229">
        <f t="shared" si="676"/>
        <v>0</v>
      </c>
      <c r="O2468" s="228">
        <v>115000</v>
      </c>
      <c r="P2468" s="229">
        <f t="shared" si="677"/>
        <v>0</v>
      </c>
      <c r="S2468" s="228">
        <v>115000</v>
      </c>
      <c r="T2468" s="228">
        <v>115000</v>
      </c>
      <c r="U2468" s="228">
        <v>115000</v>
      </c>
    </row>
    <row r="2469" spans="2:21" ht="12.75" customHeight="1" x14ac:dyDescent="0.2">
      <c r="B2469" s="555">
        <v>500</v>
      </c>
      <c r="C2469" s="87">
        <v>55570</v>
      </c>
      <c r="D2469" s="104" t="s">
        <v>757</v>
      </c>
      <c r="E2469" s="228">
        <v>145000</v>
      </c>
      <c r="F2469" s="228">
        <v>145000</v>
      </c>
      <c r="G2469" s="228">
        <v>145000</v>
      </c>
      <c r="H2469" s="228">
        <v>145000</v>
      </c>
      <c r="I2469" s="229" t="e">
        <f>#REF!-G2469</f>
        <v>#REF!</v>
      </c>
      <c r="J2469" s="229">
        <f t="shared" si="674"/>
        <v>0</v>
      </c>
      <c r="K2469" s="228">
        <v>145000</v>
      </c>
      <c r="L2469" s="229">
        <f t="shared" si="675"/>
        <v>0</v>
      </c>
      <c r="M2469" s="228">
        <v>145000</v>
      </c>
      <c r="N2469" s="229">
        <f t="shared" si="676"/>
        <v>0</v>
      </c>
      <c r="O2469" s="228">
        <v>145000</v>
      </c>
      <c r="P2469" s="229">
        <f t="shared" si="677"/>
        <v>0</v>
      </c>
      <c r="S2469" s="228">
        <v>145000</v>
      </c>
      <c r="T2469" s="228">
        <v>145000</v>
      </c>
      <c r="U2469" s="228">
        <v>145000</v>
      </c>
    </row>
    <row r="2470" spans="2:21" ht="12.75" customHeight="1" x14ac:dyDescent="0.2">
      <c r="B2470" s="555">
        <v>500</v>
      </c>
      <c r="C2470" s="87">
        <v>55571</v>
      </c>
      <c r="D2470" s="104" t="s">
        <v>393</v>
      </c>
      <c r="E2470" s="228">
        <v>667320</v>
      </c>
      <c r="F2470" s="228">
        <v>667320</v>
      </c>
      <c r="G2470" s="228">
        <v>667320</v>
      </c>
      <c r="H2470" s="228">
        <v>667320</v>
      </c>
      <c r="I2470" s="229" t="e">
        <f>#REF!-G2470</f>
        <v>#REF!</v>
      </c>
      <c r="J2470" s="229">
        <f t="shared" si="674"/>
        <v>0</v>
      </c>
      <c r="K2470" s="228">
        <v>667320</v>
      </c>
      <c r="L2470" s="229">
        <f t="shared" si="675"/>
        <v>0</v>
      </c>
      <c r="M2470" s="228">
        <v>667320</v>
      </c>
      <c r="N2470" s="229">
        <f t="shared" si="676"/>
        <v>0</v>
      </c>
      <c r="O2470" s="228">
        <v>667320</v>
      </c>
      <c r="P2470" s="229">
        <f t="shared" si="677"/>
        <v>0</v>
      </c>
      <c r="S2470" s="228">
        <v>667320</v>
      </c>
      <c r="T2470" s="228">
        <v>667320</v>
      </c>
      <c r="U2470" s="228">
        <v>667320</v>
      </c>
    </row>
    <row r="2471" spans="2:21" ht="12.75" customHeight="1" x14ac:dyDescent="0.2">
      <c r="B2471" s="555">
        <v>500</v>
      </c>
      <c r="C2471" s="87">
        <v>55573</v>
      </c>
      <c r="D2471" s="104" t="s">
        <v>394</v>
      </c>
      <c r="E2471" s="228">
        <v>50000</v>
      </c>
      <c r="F2471" s="228">
        <v>50000</v>
      </c>
      <c r="G2471" s="228">
        <v>50000</v>
      </c>
      <c r="H2471" s="228">
        <v>50000</v>
      </c>
      <c r="I2471" s="229" t="e">
        <f>#REF!-G2471</f>
        <v>#REF!</v>
      </c>
      <c r="J2471" s="229">
        <f t="shared" si="674"/>
        <v>0</v>
      </c>
      <c r="K2471" s="228">
        <v>50000</v>
      </c>
      <c r="L2471" s="229">
        <f t="shared" si="675"/>
        <v>0</v>
      </c>
      <c r="M2471" s="228">
        <v>50000</v>
      </c>
      <c r="N2471" s="229">
        <f t="shared" si="676"/>
        <v>0</v>
      </c>
      <c r="O2471" s="228">
        <v>50000</v>
      </c>
      <c r="P2471" s="229">
        <f t="shared" si="677"/>
        <v>0</v>
      </c>
      <c r="S2471" s="228">
        <v>50000</v>
      </c>
      <c r="T2471" s="228">
        <v>50000</v>
      </c>
      <c r="U2471" s="228">
        <v>50000</v>
      </c>
    </row>
    <row r="2472" spans="2:21" ht="12.75" customHeight="1" x14ac:dyDescent="0.2">
      <c r="B2472" s="555">
        <v>600</v>
      </c>
      <c r="C2472" s="87">
        <v>56621</v>
      </c>
      <c r="D2472" s="104" t="s">
        <v>211</v>
      </c>
      <c r="E2472" s="228">
        <v>75000</v>
      </c>
      <c r="F2472" s="228">
        <v>75000</v>
      </c>
      <c r="G2472" s="228">
        <v>75000</v>
      </c>
      <c r="H2472" s="228">
        <v>75000</v>
      </c>
      <c r="I2472" s="229" t="e">
        <f>#REF!-G2472</f>
        <v>#REF!</v>
      </c>
      <c r="J2472" s="229">
        <f t="shared" si="674"/>
        <v>0</v>
      </c>
      <c r="K2472" s="228">
        <v>75000</v>
      </c>
      <c r="L2472" s="229">
        <f t="shared" si="675"/>
        <v>0</v>
      </c>
      <c r="M2472" s="228">
        <v>75000</v>
      </c>
      <c r="N2472" s="229">
        <f t="shared" si="676"/>
        <v>0</v>
      </c>
      <c r="O2472" s="228">
        <v>75000</v>
      </c>
      <c r="P2472" s="229">
        <f t="shared" si="677"/>
        <v>0</v>
      </c>
      <c r="S2472" s="228">
        <v>75000</v>
      </c>
      <c r="T2472" s="228">
        <v>75000</v>
      </c>
      <c r="U2472" s="228">
        <v>75000</v>
      </c>
    </row>
    <row r="2473" spans="2:21" ht="12.75" customHeight="1" x14ac:dyDescent="0.2">
      <c r="B2473" s="555">
        <v>600</v>
      </c>
      <c r="C2473" s="87">
        <v>56624</v>
      </c>
      <c r="D2473" s="104" t="s">
        <v>564</v>
      </c>
      <c r="E2473" s="228">
        <v>808000</v>
      </c>
      <c r="F2473" s="228">
        <v>808000</v>
      </c>
      <c r="G2473" s="228">
        <v>808000</v>
      </c>
      <c r="H2473" s="228">
        <v>808000</v>
      </c>
      <c r="I2473" s="229" t="e">
        <f>#REF!-G2473</f>
        <v>#REF!</v>
      </c>
      <c r="J2473" s="229">
        <f t="shared" si="674"/>
        <v>0</v>
      </c>
      <c r="K2473" s="228">
        <v>808000</v>
      </c>
      <c r="L2473" s="229">
        <f t="shared" si="675"/>
        <v>0</v>
      </c>
      <c r="M2473" s="228">
        <v>808000</v>
      </c>
      <c r="N2473" s="229">
        <f t="shared" si="676"/>
        <v>0</v>
      </c>
      <c r="O2473" s="228">
        <v>808000</v>
      </c>
      <c r="P2473" s="229">
        <f t="shared" si="677"/>
        <v>0</v>
      </c>
      <c r="S2473" s="228">
        <v>808000</v>
      </c>
      <c r="T2473" s="228">
        <v>808000</v>
      </c>
      <c r="U2473" s="228">
        <v>808000</v>
      </c>
    </row>
    <row r="2474" spans="2:21" ht="12.75" customHeight="1" x14ac:dyDescent="0.2">
      <c r="B2474" s="555">
        <v>600</v>
      </c>
      <c r="C2474" s="87">
        <v>56652</v>
      </c>
      <c r="D2474" s="104" t="s">
        <v>758</v>
      </c>
      <c r="E2474" s="228">
        <v>2054092</v>
      </c>
      <c r="F2474" s="228">
        <v>2054092</v>
      </c>
      <c r="G2474" s="228">
        <v>2054092</v>
      </c>
      <c r="H2474" s="228">
        <v>2054092</v>
      </c>
      <c r="I2474" s="229" t="e">
        <f>#REF!-G2474</f>
        <v>#REF!</v>
      </c>
      <c r="J2474" s="229">
        <f t="shared" si="674"/>
        <v>0</v>
      </c>
      <c r="K2474" s="228">
        <v>2054092</v>
      </c>
      <c r="L2474" s="229">
        <f t="shared" si="675"/>
        <v>0</v>
      </c>
      <c r="M2474" s="228">
        <v>2054092</v>
      </c>
      <c r="N2474" s="229">
        <f t="shared" si="676"/>
        <v>0</v>
      </c>
      <c r="O2474" s="228">
        <v>2054092</v>
      </c>
      <c r="P2474" s="229">
        <f t="shared" si="677"/>
        <v>0</v>
      </c>
      <c r="S2474" s="228">
        <v>2054092</v>
      </c>
      <c r="T2474" s="228">
        <v>2054092</v>
      </c>
      <c r="U2474" s="228">
        <v>2054092</v>
      </c>
    </row>
    <row r="2475" spans="2:21" ht="12.75" customHeight="1" x14ac:dyDescent="0.2">
      <c r="B2475" s="555">
        <v>600</v>
      </c>
      <c r="C2475" s="87">
        <v>56656</v>
      </c>
      <c r="D2475" s="104" t="s">
        <v>759</v>
      </c>
      <c r="E2475" s="228">
        <v>20200</v>
      </c>
      <c r="F2475" s="228">
        <v>15200</v>
      </c>
      <c r="G2475" s="228">
        <v>15200</v>
      </c>
      <c r="H2475" s="228">
        <v>15200</v>
      </c>
      <c r="I2475" s="229" t="e">
        <f>#REF!-G2475</f>
        <v>#REF!</v>
      </c>
      <c r="J2475" s="229">
        <f t="shared" si="674"/>
        <v>0</v>
      </c>
      <c r="K2475" s="228">
        <v>15200</v>
      </c>
      <c r="L2475" s="229">
        <f t="shared" si="675"/>
        <v>0</v>
      </c>
      <c r="M2475" s="228">
        <v>15200</v>
      </c>
      <c r="N2475" s="229">
        <f t="shared" si="676"/>
        <v>0</v>
      </c>
      <c r="O2475" s="228">
        <v>15200</v>
      </c>
      <c r="P2475" s="229">
        <f t="shared" si="677"/>
        <v>0</v>
      </c>
      <c r="S2475" s="228">
        <v>15200</v>
      </c>
      <c r="T2475" s="228">
        <v>15200</v>
      </c>
      <c r="U2475" s="228">
        <v>15200</v>
      </c>
    </row>
    <row r="2476" spans="2:21" ht="12.75" customHeight="1" x14ac:dyDescent="0.2">
      <c r="B2476" s="555">
        <v>600</v>
      </c>
      <c r="C2476" s="87">
        <v>56662</v>
      </c>
      <c r="D2476" s="104" t="s">
        <v>760</v>
      </c>
      <c r="E2476" s="228">
        <v>945429</v>
      </c>
      <c r="F2476" s="228">
        <v>945429</v>
      </c>
      <c r="G2476" s="228">
        <v>945429</v>
      </c>
      <c r="H2476" s="228">
        <v>945429</v>
      </c>
      <c r="I2476" s="229" t="e">
        <f>#REF!-G2476</f>
        <v>#REF!</v>
      </c>
      <c r="J2476" s="229">
        <f t="shared" si="674"/>
        <v>0</v>
      </c>
      <c r="K2476" s="228">
        <v>945429</v>
      </c>
      <c r="L2476" s="229">
        <f t="shared" si="675"/>
        <v>0</v>
      </c>
      <c r="M2476" s="228">
        <v>945429</v>
      </c>
      <c r="N2476" s="229">
        <f t="shared" si="676"/>
        <v>0</v>
      </c>
      <c r="O2476" s="228">
        <v>945429</v>
      </c>
      <c r="P2476" s="229">
        <f t="shared" si="677"/>
        <v>0</v>
      </c>
      <c r="S2476" s="228">
        <v>945429</v>
      </c>
      <c r="T2476" s="228">
        <v>945429</v>
      </c>
      <c r="U2476" s="228">
        <v>945429</v>
      </c>
    </row>
    <row r="2477" spans="2:21" ht="12.75" customHeight="1" x14ac:dyDescent="0.2">
      <c r="B2477" s="555">
        <v>600</v>
      </c>
      <c r="C2477" s="87">
        <v>56665</v>
      </c>
      <c r="D2477" s="104" t="s">
        <v>761</v>
      </c>
      <c r="E2477" s="228">
        <v>80000</v>
      </c>
      <c r="F2477" s="228">
        <v>80000</v>
      </c>
      <c r="G2477" s="228">
        <v>80000</v>
      </c>
      <c r="H2477" s="228">
        <v>80000</v>
      </c>
      <c r="I2477" s="229" t="e">
        <f>#REF!-G2477</f>
        <v>#REF!</v>
      </c>
      <c r="J2477" s="229">
        <f t="shared" si="674"/>
        <v>0</v>
      </c>
      <c r="K2477" s="228">
        <v>80000</v>
      </c>
      <c r="L2477" s="229">
        <f t="shared" si="675"/>
        <v>0</v>
      </c>
      <c r="M2477" s="228">
        <v>80000</v>
      </c>
      <c r="N2477" s="229">
        <f t="shared" si="676"/>
        <v>0</v>
      </c>
      <c r="O2477" s="228">
        <v>80000</v>
      </c>
      <c r="P2477" s="229">
        <f t="shared" si="677"/>
        <v>0</v>
      </c>
      <c r="S2477" s="228">
        <v>80000</v>
      </c>
      <c r="T2477" s="228">
        <v>80000</v>
      </c>
      <c r="U2477" s="228">
        <v>80000</v>
      </c>
    </row>
    <row r="2478" spans="2:21" ht="5.25" customHeight="1" x14ac:dyDescent="0.2">
      <c r="C2478" s="104"/>
      <c r="D2478" s="111"/>
      <c r="E2478" s="526"/>
      <c r="F2478" s="526"/>
      <c r="G2478" s="526"/>
      <c r="H2478" s="526"/>
      <c r="I2478" s="497" t="e">
        <f>#REF!-G2478</f>
        <v>#REF!</v>
      </c>
      <c r="J2478" s="497">
        <f t="shared" si="674"/>
        <v>0</v>
      </c>
      <c r="K2478" s="526"/>
      <c r="L2478" s="497">
        <f t="shared" si="675"/>
        <v>0</v>
      </c>
      <c r="M2478" s="526"/>
      <c r="N2478" s="497">
        <f t="shared" si="676"/>
        <v>0</v>
      </c>
      <c r="O2478" s="526"/>
      <c r="P2478" s="497">
        <f t="shared" si="677"/>
        <v>0</v>
      </c>
      <c r="Q2478" s="497"/>
      <c r="R2478" s="497"/>
      <c r="S2478" s="526"/>
      <c r="T2478" s="526"/>
      <c r="U2478" s="526"/>
    </row>
    <row r="2479" spans="2:21" ht="16.5" customHeight="1" x14ac:dyDescent="0.35">
      <c r="C2479" s="103"/>
      <c r="D2479" s="100" t="s">
        <v>707</v>
      </c>
      <c r="E2479" s="527">
        <f t="shared" ref="E2479:F2479" si="678">SUM(E2460:E2477)</f>
        <v>13388446</v>
      </c>
      <c r="F2479" s="527">
        <f t="shared" si="678"/>
        <v>13883446</v>
      </c>
      <c r="G2479" s="527">
        <f>SUM(G2460:G2477)</f>
        <v>13883446</v>
      </c>
      <c r="H2479" s="527">
        <f>SUM(H2460:H2477)</f>
        <v>13883446</v>
      </c>
      <c r="I2479" s="500" t="e">
        <f>#REF!-G2479</f>
        <v>#REF!</v>
      </c>
      <c r="J2479" s="500">
        <f t="shared" si="674"/>
        <v>0</v>
      </c>
      <c r="K2479" s="527">
        <f>SUM(K2460:K2477)</f>
        <v>13883446</v>
      </c>
      <c r="L2479" s="500">
        <f t="shared" si="675"/>
        <v>0</v>
      </c>
      <c r="M2479" s="527">
        <f>SUM(M2460:M2477)</f>
        <v>13883446</v>
      </c>
      <c r="N2479" s="500">
        <f t="shared" si="676"/>
        <v>0</v>
      </c>
      <c r="O2479" s="527">
        <f>SUM(O2460:O2477)</f>
        <v>13883446</v>
      </c>
      <c r="P2479" s="500">
        <f t="shared" si="677"/>
        <v>0</v>
      </c>
      <c r="Q2479" s="500"/>
      <c r="R2479" s="500"/>
      <c r="S2479" s="527">
        <f>SUM(S2460:S2477)</f>
        <v>13883446</v>
      </c>
      <c r="T2479" s="527">
        <f>SUM(T2460:T2477)</f>
        <v>13883446</v>
      </c>
      <c r="U2479" s="527">
        <f>SUM(U2460:U2477)</f>
        <v>13883446</v>
      </c>
    </row>
    <row r="2480" spans="2:21" ht="12.75" customHeight="1" x14ac:dyDescent="0.2">
      <c r="C2480" s="87"/>
      <c r="D2480" s="87"/>
      <c r="E2480" s="228"/>
      <c r="F2480" s="228"/>
      <c r="G2480" s="228"/>
      <c r="H2480" s="228"/>
      <c r="K2480" s="228"/>
      <c r="M2480" s="228"/>
      <c r="O2480" s="228"/>
      <c r="S2480" s="228"/>
      <c r="T2480" s="228"/>
      <c r="U2480" s="228"/>
    </row>
    <row r="2481" spans="2:21" ht="12.75" customHeight="1" x14ac:dyDescent="0.2">
      <c r="C2481" s="87"/>
      <c r="D2481" s="87"/>
      <c r="E2481" s="228"/>
      <c r="F2481" s="228"/>
      <c r="G2481" s="228"/>
      <c r="H2481" s="228"/>
      <c r="K2481" s="228"/>
      <c r="M2481" s="228"/>
      <c r="O2481" s="228"/>
      <c r="S2481" s="228"/>
      <c r="T2481" s="228"/>
      <c r="U2481" s="228"/>
    </row>
    <row r="2482" spans="2:21" ht="12.75" customHeight="1" x14ac:dyDescent="0.2">
      <c r="C2482" s="87"/>
      <c r="D2482" s="87"/>
      <c r="E2482" s="228"/>
      <c r="F2482" s="228"/>
      <c r="G2482" s="228"/>
      <c r="H2482" s="228"/>
      <c r="K2482" s="228"/>
      <c r="M2482" s="228"/>
      <c r="O2482" s="228"/>
      <c r="S2482" s="228"/>
      <c r="T2482" s="228"/>
      <c r="U2482" s="228"/>
    </row>
    <row r="2483" spans="2:21" ht="24.75" customHeight="1" x14ac:dyDescent="0.25">
      <c r="C2483" s="110" t="s">
        <v>20</v>
      </c>
      <c r="D2483" s="87"/>
      <c r="E2483" s="228"/>
      <c r="F2483" s="228"/>
      <c r="G2483" s="228"/>
      <c r="H2483" s="228"/>
      <c r="K2483" s="228"/>
      <c r="M2483" s="228"/>
      <c r="O2483" s="228"/>
      <c r="S2483" s="228"/>
      <c r="T2483" s="228"/>
      <c r="U2483" s="228"/>
    </row>
    <row r="2484" spans="2:21" ht="6" customHeight="1" x14ac:dyDescent="0.2">
      <c r="C2484" s="101"/>
      <c r="D2484" s="101"/>
      <c r="E2484" s="228"/>
      <c r="F2484" s="228"/>
      <c r="G2484" s="228"/>
      <c r="H2484" s="228"/>
      <c r="K2484" s="228"/>
      <c r="M2484" s="228"/>
      <c r="O2484" s="228"/>
      <c r="S2484" s="228"/>
      <c r="T2484" s="228"/>
      <c r="U2484" s="228"/>
    </row>
    <row r="2485" spans="2:21" ht="12.75" customHeight="1" x14ac:dyDescent="0.2">
      <c r="B2485" s="555">
        <v>600</v>
      </c>
      <c r="C2485" s="87">
        <v>56601</v>
      </c>
      <c r="D2485" s="104" t="s">
        <v>762</v>
      </c>
      <c r="E2485" s="228">
        <v>11020298</v>
      </c>
      <c r="F2485" s="228">
        <f>14020298-1000000</f>
        <v>13020298</v>
      </c>
      <c r="G2485" s="228">
        <f>14020298-1000000</f>
        <v>13020298</v>
      </c>
      <c r="H2485" s="228">
        <f>14020298-1000000</f>
        <v>13020298</v>
      </c>
      <c r="I2485" s="229" t="e">
        <f>#REF!-G2485</f>
        <v>#REF!</v>
      </c>
      <c r="J2485" s="229">
        <f t="shared" ref="J2485:J2493" si="679">H2485-G2485</f>
        <v>0</v>
      </c>
      <c r="K2485" s="228">
        <f>14020298-1000000</f>
        <v>13020298</v>
      </c>
      <c r="L2485" s="229">
        <f t="shared" ref="L2485:L2493" si="680">K2485-H2485</f>
        <v>0</v>
      </c>
      <c r="M2485" s="228">
        <f>14020298-1000000</f>
        <v>13020298</v>
      </c>
      <c r="N2485" s="229">
        <f t="shared" ref="N2485:N2493" si="681">M2485-H2485</f>
        <v>0</v>
      </c>
      <c r="O2485" s="228">
        <f>14020298-1000000</f>
        <v>13020298</v>
      </c>
      <c r="P2485" s="229">
        <f t="shared" ref="P2485:P2493" si="682">O2485-H2485</f>
        <v>0</v>
      </c>
      <c r="S2485" s="228">
        <f>14020298-1000000</f>
        <v>13020298</v>
      </c>
      <c r="T2485" s="228">
        <f>14020298-1000000</f>
        <v>13020298</v>
      </c>
      <c r="U2485" s="228">
        <f>14020298-1000000</f>
        <v>13020298</v>
      </c>
    </row>
    <row r="2486" spans="2:21" ht="12.75" customHeight="1" x14ac:dyDescent="0.2">
      <c r="B2486" s="555">
        <v>600</v>
      </c>
      <c r="C2486" s="87">
        <v>56602</v>
      </c>
      <c r="D2486" s="104" t="s">
        <v>763</v>
      </c>
      <c r="E2486" s="228">
        <v>4485471</v>
      </c>
      <c r="F2486" s="228">
        <v>4485471</v>
      </c>
      <c r="G2486" s="228">
        <v>4485471</v>
      </c>
      <c r="H2486" s="228">
        <v>4485471</v>
      </c>
      <c r="I2486" s="229" t="e">
        <f>#REF!-G2486</f>
        <v>#REF!</v>
      </c>
      <c r="J2486" s="229">
        <f t="shared" si="679"/>
        <v>0</v>
      </c>
      <c r="K2486" s="228">
        <v>4485471</v>
      </c>
      <c r="L2486" s="229">
        <f t="shared" si="680"/>
        <v>0</v>
      </c>
      <c r="M2486" s="228">
        <v>4485471</v>
      </c>
      <c r="N2486" s="229">
        <f t="shared" si="681"/>
        <v>0</v>
      </c>
      <c r="O2486" s="228">
        <v>4485471</v>
      </c>
      <c r="P2486" s="229">
        <f t="shared" si="682"/>
        <v>0</v>
      </c>
      <c r="S2486" s="228">
        <v>4485471</v>
      </c>
      <c r="T2486" s="228">
        <v>4485471</v>
      </c>
      <c r="U2486" s="228">
        <v>4485471</v>
      </c>
    </row>
    <row r="2487" spans="2:21" ht="12.75" customHeight="1" x14ac:dyDescent="0.2">
      <c r="B2487" s="555">
        <v>600</v>
      </c>
      <c r="C2487" s="87">
        <v>56603</v>
      </c>
      <c r="D2487" s="104" t="s">
        <v>764</v>
      </c>
      <c r="E2487" s="228">
        <v>441157</v>
      </c>
      <c r="F2487" s="228">
        <v>441157</v>
      </c>
      <c r="G2487" s="228">
        <v>441157</v>
      </c>
      <c r="H2487" s="228">
        <v>441157</v>
      </c>
      <c r="I2487" s="229" t="e">
        <f>#REF!-G2487</f>
        <v>#REF!</v>
      </c>
      <c r="J2487" s="229">
        <f t="shared" si="679"/>
        <v>0</v>
      </c>
      <c r="K2487" s="228">
        <v>441157</v>
      </c>
      <c r="L2487" s="229">
        <f t="shared" si="680"/>
        <v>0</v>
      </c>
      <c r="M2487" s="228">
        <v>441157</v>
      </c>
      <c r="N2487" s="229">
        <f t="shared" si="681"/>
        <v>0</v>
      </c>
      <c r="O2487" s="228">
        <v>441157</v>
      </c>
      <c r="P2487" s="229">
        <f t="shared" si="682"/>
        <v>0</v>
      </c>
      <c r="S2487" s="228">
        <v>441157</v>
      </c>
      <c r="T2487" s="228">
        <v>441157</v>
      </c>
      <c r="U2487" s="228">
        <v>441157</v>
      </c>
    </row>
    <row r="2488" spans="2:21" ht="12.75" customHeight="1" x14ac:dyDescent="0.2">
      <c r="B2488" s="555">
        <v>600</v>
      </c>
      <c r="C2488" s="87">
        <v>56604</v>
      </c>
      <c r="D2488" s="104" t="s">
        <v>765</v>
      </c>
      <c r="E2488" s="228">
        <v>226375</v>
      </c>
      <c r="F2488" s="228">
        <v>226375</v>
      </c>
      <c r="G2488" s="228">
        <v>226375</v>
      </c>
      <c r="H2488" s="228">
        <v>226375</v>
      </c>
      <c r="I2488" s="229" t="e">
        <f>#REF!-G2488</f>
        <v>#REF!</v>
      </c>
      <c r="J2488" s="229">
        <f t="shared" si="679"/>
        <v>0</v>
      </c>
      <c r="K2488" s="228">
        <v>226375</v>
      </c>
      <c r="L2488" s="229">
        <f t="shared" si="680"/>
        <v>0</v>
      </c>
      <c r="M2488" s="228">
        <v>226375</v>
      </c>
      <c r="N2488" s="229">
        <f t="shared" si="681"/>
        <v>0</v>
      </c>
      <c r="O2488" s="228">
        <v>226375</v>
      </c>
      <c r="P2488" s="229">
        <f t="shared" si="682"/>
        <v>0</v>
      </c>
      <c r="S2488" s="228">
        <v>226375</v>
      </c>
      <c r="T2488" s="228">
        <v>226375</v>
      </c>
      <c r="U2488" s="228">
        <v>226375</v>
      </c>
    </row>
    <row r="2489" spans="2:21" ht="12.75" customHeight="1" x14ac:dyDescent="0.2">
      <c r="B2489" s="555">
        <v>600</v>
      </c>
      <c r="C2489" s="87">
        <v>56606</v>
      </c>
      <c r="D2489" s="104" t="s">
        <v>1086</v>
      </c>
      <c r="E2489" s="228">
        <v>1054749</v>
      </c>
      <c r="F2489" s="228">
        <v>554759</v>
      </c>
      <c r="G2489" s="228">
        <v>554759</v>
      </c>
      <c r="H2489" s="228">
        <v>554759</v>
      </c>
      <c r="I2489" s="229" t="e">
        <f>#REF!-G2489</f>
        <v>#REF!</v>
      </c>
      <c r="J2489" s="229">
        <f t="shared" si="679"/>
        <v>0</v>
      </c>
      <c r="K2489" s="228">
        <v>554759</v>
      </c>
      <c r="L2489" s="229">
        <f t="shared" si="680"/>
        <v>0</v>
      </c>
      <c r="M2489" s="228">
        <v>554759</v>
      </c>
      <c r="N2489" s="229">
        <f t="shared" si="681"/>
        <v>0</v>
      </c>
      <c r="O2489" s="228">
        <v>554759</v>
      </c>
      <c r="P2489" s="229">
        <f t="shared" si="682"/>
        <v>0</v>
      </c>
      <c r="S2489" s="228">
        <v>554759</v>
      </c>
      <c r="T2489" s="228">
        <v>554759</v>
      </c>
      <c r="U2489" s="228">
        <v>554759</v>
      </c>
    </row>
    <row r="2490" spans="2:21" ht="12.75" customHeight="1" x14ac:dyDescent="0.2">
      <c r="B2490" s="555">
        <v>600</v>
      </c>
      <c r="C2490" s="87">
        <v>56607</v>
      </c>
      <c r="D2490" s="104" t="s">
        <v>766</v>
      </c>
      <c r="E2490" s="228">
        <v>2014795</v>
      </c>
      <c r="F2490" s="228">
        <v>2514795</v>
      </c>
      <c r="G2490" s="228">
        <v>2514795</v>
      </c>
      <c r="H2490" s="228">
        <v>2514795</v>
      </c>
      <c r="I2490" s="229" t="e">
        <f>#REF!-G2490</f>
        <v>#REF!</v>
      </c>
      <c r="J2490" s="229">
        <f t="shared" si="679"/>
        <v>0</v>
      </c>
      <c r="K2490" s="228">
        <v>2514795</v>
      </c>
      <c r="L2490" s="229">
        <f t="shared" si="680"/>
        <v>0</v>
      </c>
      <c r="M2490" s="228">
        <v>2514795</v>
      </c>
      <c r="N2490" s="229">
        <f t="shared" si="681"/>
        <v>0</v>
      </c>
      <c r="O2490" s="228">
        <v>2514795</v>
      </c>
      <c r="P2490" s="229">
        <f t="shared" si="682"/>
        <v>0</v>
      </c>
      <c r="S2490" s="228">
        <v>2514795</v>
      </c>
      <c r="T2490" s="228">
        <v>2514795</v>
      </c>
      <c r="U2490" s="228">
        <v>2514795</v>
      </c>
    </row>
    <row r="2491" spans="2:21" ht="12.75" customHeight="1" x14ac:dyDescent="0.2">
      <c r="B2491" s="555">
        <v>600</v>
      </c>
      <c r="C2491" s="87">
        <v>56608</v>
      </c>
      <c r="D2491" s="104" t="s">
        <v>767</v>
      </c>
      <c r="E2491" s="228">
        <v>205500</v>
      </c>
      <c r="F2491" s="228">
        <v>205500</v>
      </c>
      <c r="G2491" s="228">
        <v>205500</v>
      </c>
      <c r="H2491" s="228">
        <v>205500</v>
      </c>
      <c r="I2491" s="229" t="e">
        <f>#REF!-G2491</f>
        <v>#REF!</v>
      </c>
      <c r="J2491" s="229">
        <f t="shared" si="679"/>
        <v>0</v>
      </c>
      <c r="K2491" s="228">
        <v>205500</v>
      </c>
      <c r="L2491" s="229">
        <f t="shared" si="680"/>
        <v>0</v>
      </c>
      <c r="M2491" s="228">
        <v>205500</v>
      </c>
      <c r="N2491" s="229">
        <f t="shared" si="681"/>
        <v>0</v>
      </c>
      <c r="O2491" s="228">
        <v>205500</v>
      </c>
      <c r="P2491" s="229">
        <f t="shared" si="682"/>
        <v>0</v>
      </c>
      <c r="S2491" s="228">
        <v>205500</v>
      </c>
      <c r="T2491" s="228">
        <v>205500</v>
      </c>
      <c r="U2491" s="228">
        <v>205500</v>
      </c>
    </row>
    <row r="2492" spans="2:21" ht="11.25" customHeight="1" x14ac:dyDescent="0.2">
      <c r="C2492" s="104"/>
      <c r="D2492" s="112"/>
      <c r="E2492" s="528"/>
      <c r="F2492" s="528"/>
      <c r="G2492" s="528"/>
      <c r="H2492" s="528"/>
      <c r="I2492" s="497" t="e">
        <f>#REF!-G2492</f>
        <v>#REF!</v>
      </c>
      <c r="J2492" s="497">
        <f t="shared" si="679"/>
        <v>0</v>
      </c>
      <c r="K2492" s="528"/>
      <c r="L2492" s="497">
        <f t="shared" si="680"/>
        <v>0</v>
      </c>
      <c r="M2492" s="528"/>
      <c r="N2492" s="497">
        <f t="shared" si="681"/>
        <v>0</v>
      </c>
      <c r="O2492" s="528"/>
      <c r="P2492" s="497">
        <f t="shared" si="682"/>
        <v>0</v>
      </c>
      <c r="Q2492" s="497"/>
      <c r="R2492" s="497"/>
      <c r="S2492" s="528"/>
      <c r="T2492" s="528"/>
      <c r="U2492" s="528"/>
    </row>
    <row r="2493" spans="2:21" ht="17.25" customHeight="1" x14ac:dyDescent="0.35">
      <c r="C2493" s="103"/>
      <c r="D2493" s="113" t="s">
        <v>707</v>
      </c>
      <c r="E2493" s="527">
        <f t="shared" ref="E2493:F2493" si="683">SUM(E2485:E2491)</f>
        <v>19448345</v>
      </c>
      <c r="F2493" s="527">
        <f t="shared" si="683"/>
        <v>21448355</v>
      </c>
      <c r="G2493" s="527">
        <f>SUM(G2485:G2491)</f>
        <v>21448355</v>
      </c>
      <c r="H2493" s="527">
        <f>SUM(H2485:H2491)</f>
        <v>21448355</v>
      </c>
      <c r="I2493" s="500" t="e">
        <f>#REF!-G2493</f>
        <v>#REF!</v>
      </c>
      <c r="J2493" s="500">
        <f t="shared" si="679"/>
        <v>0</v>
      </c>
      <c r="K2493" s="527">
        <f>SUM(K2485:K2491)</f>
        <v>21448355</v>
      </c>
      <c r="L2493" s="500">
        <f t="shared" si="680"/>
        <v>0</v>
      </c>
      <c r="M2493" s="527">
        <f>SUM(M2485:M2491)</f>
        <v>21448355</v>
      </c>
      <c r="N2493" s="500">
        <f t="shared" si="681"/>
        <v>0</v>
      </c>
      <c r="O2493" s="527">
        <f>SUM(O2485:O2491)</f>
        <v>21448355</v>
      </c>
      <c r="P2493" s="500">
        <f t="shared" si="682"/>
        <v>0</v>
      </c>
      <c r="Q2493" s="500"/>
      <c r="R2493" s="500"/>
      <c r="S2493" s="527">
        <f>SUM(S2485:S2491)</f>
        <v>21448355</v>
      </c>
      <c r="T2493" s="527">
        <f>SUM(T2485:T2491)</f>
        <v>21448355</v>
      </c>
      <c r="U2493" s="527">
        <f>SUM(U2485:U2491)</f>
        <v>21448355</v>
      </c>
    </row>
    <row r="2494" spans="2:21" ht="12.75" customHeight="1" x14ac:dyDescent="0.2">
      <c r="C2494" s="87"/>
      <c r="D2494" s="87"/>
      <c r="E2494" s="228"/>
      <c r="F2494" s="228"/>
      <c r="G2494" s="228"/>
      <c r="H2494" s="228"/>
      <c r="K2494" s="228"/>
      <c r="M2494" s="228"/>
      <c r="O2494" s="228"/>
      <c r="S2494" s="228"/>
      <c r="T2494" s="228"/>
      <c r="U2494" s="228"/>
    </row>
    <row r="2495" spans="2:21" ht="16.5" customHeight="1" x14ac:dyDescent="0.25">
      <c r="C2495" s="98" t="s">
        <v>635</v>
      </c>
      <c r="D2495" s="87"/>
      <c r="E2495" s="228"/>
      <c r="F2495" s="228"/>
      <c r="G2495" s="228"/>
      <c r="H2495" s="228"/>
      <c r="K2495" s="228"/>
      <c r="M2495" s="228"/>
      <c r="O2495" s="228"/>
      <c r="S2495" s="228"/>
      <c r="T2495" s="228"/>
      <c r="U2495" s="228"/>
    </row>
    <row r="2496" spans="2:21" ht="21" customHeight="1" x14ac:dyDescent="0.25">
      <c r="C2496" s="110" t="s">
        <v>775</v>
      </c>
      <c r="D2496" s="87"/>
      <c r="E2496" s="228"/>
      <c r="F2496" s="228"/>
      <c r="G2496" s="228"/>
      <c r="H2496" s="228"/>
      <c r="K2496" s="228"/>
      <c r="M2496" s="228"/>
      <c r="O2496" s="228"/>
      <c r="S2496" s="228"/>
      <c r="T2496" s="228"/>
      <c r="U2496" s="228"/>
    </row>
    <row r="2497" spans="2:21" ht="6" customHeight="1" x14ac:dyDescent="0.2">
      <c r="C2497" s="87"/>
      <c r="D2497" s="87"/>
      <c r="E2497" s="228"/>
      <c r="F2497" s="228"/>
      <c r="G2497" s="228"/>
      <c r="H2497" s="228"/>
      <c r="K2497" s="228"/>
      <c r="M2497" s="228"/>
      <c r="O2497" s="228"/>
      <c r="S2497" s="228"/>
      <c r="T2497" s="228"/>
      <c r="U2497" s="228"/>
    </row>
    <row r="2498" spans="2:21" ht="12.75" customHeight="1" x14ac:dyDescent="0.2">
      <c r="B2498" s="555">
        <v>500</v>
      </c>
      <c r="C2498" s="101"/>
      <c r="D2498" s="101"/>
      <c r="E2498" s="228"/>
      <c r="F2498" s="228"/>
      <c r="G2498" s="228"/>
      <c r="H2498" s="228"/>
      <c r="I2498" s="229" t="e">
        <f>#REF!-G2498</f>
        <v>#REF!</v>
      </c>
      <c r="J2498" s="229">
        <f t="shared" ref="J2498:J2512" si="684">H2498-G2498</f>
        <v>0</v>
      </c>
      <c r="K2498" s="228"/>
      <c r="L2498" s="229">
        <f t="shared" ref="L2498:L2512" si="685">K2498-H2498</f>
        <v>0</v>
      </c>
      <c r="M2498" s="228"/>
      <c r="N2498" s="229">
        <f t="shared" ref="N2498:N2512" si="686">M2498-H2498</f>
        <v>0</v>
      </c>
      <c r="O2498" s="228"/>
      <c r="P2498" s="229">
        <f t="shared" ref="P2498:P2512" si="687">O2498-H2498</f>
        <v>0</v>
      </c>
      <c r="S2498" s="228"/>
      <c r="T2498" s="228"/>
      <c r="U2498" s="228"/>
    </row>
    <row r="2499" spans="2:21" ht="12.75" customHeight="1" x14ac:dyDescent="0.2">
      <c r="B2499" s="555">
        <v>300</v>
      </c>
      <c r="C2499" s="87">
        <v>53310</v>
      </c>
      <c r="D2499" s="104" t="s">
        <v>768</v>
      </c>
      <c r="E2499" s="228">
        <v>439748</v>
      </c>
      <c r="F2499" s="228">
        <v>428080</v>
      </c>
      <c r="G2499" s="228">
        <v>428080</v>
      </c>
      <c r="H2499" s="228">
        <v>428080</v>
      </c>
      <c r="I2499" s="229" t="e">
        <f>#REF!-G2499</f>
        <v>#REF!</v>
      </c>
      <c r="J2499" s="229">
        <f t="shared" si="684"/>
        <v>0</v>
      </c>
      <c r="K2499" s="228">
        <v>428080</v>
      </c>
      <c r="L2499" s="229">
        <f t="shared" si="685"/>
        <v>0</v>
      </c>
      <c r="M2499" s="228">
        <v>428080</v>
      </c>
      <c r="N2499" s="229">
        <f t="shared" si="686"/>
        <v>0</v>
      </c>
      <c r="O2499" s="228">
        <v>428080</v>
      </c>
      <c r="P2499" s="229">
        <f t="shared" si="687"/>
        <v>0</v>
      </c>
      <c r="S2499" s="228">
        <v>428080</v>
      </c>
      <c r="T2499" s="228">
        <v>428080</v>
      </c>
      <c r="U2499" s="228">
        <v>428080</v>
      </c>
    </row>
    <row r="2500" spans="2:21" ht="12.75" customHeight="1" x14ac:dyDescent="0.2">
      <c r="B2500" s="555">
        <v>500</v>
      </c>
      <c r="C2500" s="87">
        <v>55586</v>
      </c>
      <c r="D2500" s="104" t="s">
        <v>588</v>
      </c>
      <c r="E2500" s="228">
        <v>27227</v>
      </c>
      <c r="F2500" s="228">
        <v>23000</v>
      </c>
      <c r="G2500" s="228">
        <v>23000</v>
      </c>
      <c r="H2500" s="228">
        <v>23000</v>
      </c>
      <c r="I2500" s="229" t="e">
        <f>#REF!-G2500</f>
        <v>#REF!</v>
      </c>
      <c r="J2500" s="229">
        <f t="shared" si="684"/>
        <v>0</v>
      </c>
      <c r="K2500" s="228">
        <v>23000</v>
      </c>
      <c r="L2500" s="229">
        <f t="shared" si="685"/>
        <v>0</v>
      </c>
      <c r="M2500" s="228">
        <v>23000</v>
      </c>
      <c r="N2500" s="229">
        <f t="shared" si="686"/>
        <v>0</v>
      </c>
      <c r="O2500" s="228">
        <v>23000</v>
      </c>
      <c r="P2500" s="229">
        <f t="shared" si="687"/>
        <v>0</v>
      </c>
      <c r="S2500" s="228">
        <v>23000</v>
      </c>
      <c r="T2500" s="228">
        <v>23000</v>
      </c>
      <c r="U2500" s="228">
        <v>23000</v>
      </c>
    </row>
    <row r="2501" spans="2:21" ht="12.75" customHeight="1" x14ac:dyDescent="0.2">
      <c r="B2501" s="555">
        <v>500</v>
      </c>
      <c r="C2501" s="109">
        <v>55594</v>
      </c>
      <c r="D2501" s="104" t="s">
        <v>769</v>
      </c>
      <c r="E2501" s="228">
        <v>5100</v>
      </c>
      <c r="F2501" s="228">
        <v>0</v>
      </c>
      <c r="G2501" s="228">
        <v>0</v>
      </c>
      <c r="H2501" s="228">
        <v>0</v>
      </c>
      <c r="I2501" s="229" t="e">
        <f>#REF!-G2501</f>
        <v>#REF!</v>
      </c>
      <c r="J2501" s="229">
        <f t="shared" si="684"/>
        <v>0</v>
      </c>
      <c r="K2501" s="228">
        <v>0</v>
      </c>
      <c r="L2501" s="229">
        <f t="shared" si="685"/>
        <v>0</v>
      </c>
      <c r="M2501" s="228">
        <v>0</v>
      </c>
      <c r="N2501" s="229">
        <f t="shared" si="686"/>
        <v>0</v>
      </c>
      <c r="O2501" s="228">
        <v>0</v>
      </c>
      <c r="P2501" s="229">
        <f t="shared" si="687"/>
        <v>0</v>
      </c>
      <c r="S2501" s="228">
        <v>0</v>
      </c>
      <c r="T2501" s="228">
        <v>0</v>
      </c>
      <c r="U2501" s="228">
        <v>0</v>
      </c>
    </row>
    <row r="2502" spans="2:21" ht="12.75" customHeight="1" x14ac:dyDescent="0.2">
      <c r="B2502" s="555">
        <v>600</v>
      </c>
      <c r="C2502" s="87">
        <v>56650</v>
      </c>
      <c r="D2502" s="104" t="s">
        <v>207</v>
      </c>
      <c r="E2502" s="228">
        <v>157500</v>
      </c>
      <c r="F2502" s="228">
        <v>157500</v>
      </c>
      <c r="G2502" s="228">
        <v>157500</v>
      </c>
      <c r="H2502" s="228">
        <v>157500</v>
      </c>
      <c r="I2502" s="229" t="e">
        <f>#REF!-G2502</f>
        <v>#REF!</v>
      </c>
      <c r="J2502" s="229">
        <f t="shared" si="684"/>
        <v>0</v>
      </c>
      <c r="K2502" s="228">
        <v>157500</v>
      </c>
      <c r="L2502" s="229">
        <f t="shared" si="685"/>
        <v>0</v>
      </c>
      <c r="M2502" s="228">
        <v>157500</v>
      </c>
      <c r="N2502" s="229">
        <f t="shared" si="686"/>
        <v>0</v>
      </c>
      <c r="O2502" s="228">
        <v>157500</v>
      </c>
      <c r="P2502" s="229">
        <f t="shared" si="687"/>
        <v>0</v>
      </c>
      <c r="S2502" s="228">
        <v>157500</v>
      </c>
      <c r="T2502" s="228">
        <v>157500</v>
      </c>
      <c r="U2502" s="228">
        <v>157500</v>
      </c>
    </row>
    <row r="2503" spans="2:21" ht="12.75" customHeight="1" x14ac:dyDescent="0.2">
      <c r="B2503" s="555">
        <v>600</v>
      </c>
      <c r="C2503" s="109">
        <v>56800</v>
      </c>
      <c r="D2503" s="104" t="s">
        <v>770</v>
      </c>
      <c r="E2503" s="228">
        <v>6630</v>
      </c>
      <c r="F2503" s="228">
        <v>0</v>
      </c>
      <c r="G2503" s="228">
        <v>0</v>
      </c>
      <c r="H2503" s="228">
        <v>0</v>
      </c>
      <c r="I2503" s="229" t="e">
        <f>#REF!-G2503</f>
        <v>#REF!</v>
      </c>
      <c r="J2503" s="229">
        <f t="shared" si="684"/>
        <v>0</v>
      </c>
      <c r="K2503" s="228">
        <v>0</v>
      </c>
      <c r="L2503" s="229">
        <f t="shared" si="685"/>
        <v>0</v>
      </c>
      <c r="M2503" s="228">
        <v>0</v>
      </c>
      <c r="N2503" s="229">
        <f t="shared" si="686"/>
        <v>0</v>
      </c>
      <c r="O2503" s="228">
        <v>0</v>
      </c>
      <c r="P2503" s="229">
        <f t="shared" si="687"/>
        <v>0</v>
      </c>
      <c r="S2503" s="228">
        <v>0</v>
      </c>
      <c r="T2503" s="228">
        <v>0</v>
      </c>
      <c r="U2503" s="228">
        <v>0</v>
      </c>
    </row>
    <row r="2504" spans="2:21" ht="12.75" customHeight="1" x14ac:dyDescent="0.2">
      <c r="B2504" s="555">
        <v>600</v>
      </c>
      <c r="C2504" s="104" t="s">
        <v>771</v>
      </c>
      <c r="D2504" s="104" t="s">
        <v>772</v>
      </c>
      <c r="E2504" s="228">
        <v>57000</v>
      </c>
      <c r="F2504" s="228">
        <v>0</v>
      </c>
      <c r="G2504" s="228">
        <v>0</v>
      </c>
      <c r="H2504" s="228">
        <v>0</v>
      </c>
      <c r="I2504" s="229" t="e">
        <f>#REF!-G2504</f>
        <v>#REF!</v>
      </c>
      <c r="J2504" s="229">
        <f t="shared" si="684"/>
        <v>0</v>
      </c>
      <c r="K2504" s="228">
        <v>0</v>
      </c>
      <c r="L2504" s="229">
        <f t="shared" si="685"/>
        <v>0</v>
      </c>
      <c r="M2504" s="228">
        <v>0</v>
      </c>
      <c r="N2504" s="229">
        <f t="shared" si="686"/>
        <v>0</v>
      </c>
      <c r="O2504" s="228">
        <v>0</v>
      </c>
      <c r="P2504" s="229">
        <f t="shared" si="687"/>
        <v>0</v>
      </c>
      <c r="S2504" s="228">
        <v>0</v>
      </c>
      <c r="T2504" s="228">
        <v>0</v>
      </c>
      <c r="U2504" s="228">
        <v>0</v>
      </c>
    </row>
    <row r="2505" spans="2:21" ht="12.75" customHeight="1" x14ac:dyDescent="0.2">
      <c r="B2505" s="555">
        <v>600</v>
      </c>
      <c r="C2505" s="87">
        <v>56678</v>
      </c>
      <c r="D2505" s="104" t="s">
        <v>866</v>
      </c>
      <c r="E2505" s="228">
        <v>20021</v>
      </c>
      <c r="F2505" s="228">
        <v>0</v>
      </c>
      <c r="G2505" s="228">
        <v>0</v>
      </c>
      <c r="H2505" s="228">
        <v>0</v>
      </c>
      <c r="I2505" s="229" t="e">
        <f>#REF!-G2505</f>
        <v>#REF!</v>
      </c>
      <c r="J2505" s="229">
        <f t="shared" si="684"/>
        <v>0</v>
      </c>
      <c r="K2505" s="228">
        <v>0</v>
      </c>
      <c r="L2505" s="229">
        <f t="shared" si="685"/>
        <v>0</v>
      </c>
      <c r="M2505" s="228">
        <v>0</v>
      </c>
      <c r="N2505" s="229">
        <f t="shared" si="686"/>
        <v>0</v>
      </c>
      <c r="O2505" s="228">
        <v>0</v>
      </c>
      <c r="P2505" s="229">
        <f t="shared" si="687"/>
        <v>0</v>
      </c>
      <c r="S2505" s="228">
        <v>0</v>
      </c>
      <c r="T2505" s="228">
        <v>0</v>
      </c>
      <c r="U2505" s="228">
        <v>0</v>
      </c>
    </row>
    <row r="2506" spans="2:21" ht="12.75" customHeight="1" x14ac:dyDescent="0.2">
      <c r="B2506" s="555">
        <v>600</v>
      </c>
      <c r="C2506" s="87">
        <v>56683</v>
      </c>
      <c r="D2506" s="104" t="s">
        <v>212</v>
      </c>
      <c r="E2506" s="228">
        <v>118526</v>
      </c>
      <c r="F2506" s="228">
        <v>100000</v>
      </c>
      <c r="G2506" s="228">
        <v>100000</v>
      </c>
      <c r="H2506" s="228">
        <v>100000</v>
      </c>
      <c r="I2506" s="229" t="e">
        <f>#REF!-G2506</f>
        <v>#REF!</v>
      </c>
      <c r="J2506" s="229">
        <f t="shared" si="684"/>
        <v>0</v>
      </c>
      <c r="K2506" s="228">
        <v>100000</v>
      </c>
      <c r="L2506" s="229">
        <f t="shared" si="685"/>
        <v>0</v>
      </c>
      <c r="M2506" s="228">
        <v>100000</v>
      </c>
      <c r="N2506" s="229">
        <f t="shared" si="686"/>
        <v>0</v>
      </c>
      <c r="O2506" s="228">
        <v>100000</v>
      </c>
      <c r="P2506" s="229">
        <f t="shared" si="687"/>
        <v>0</v>
      </c>
      <c r="S2506" s="228">
        <v>100000</v>
      </c>
      <c r="T2506" s="228">
        <v>100000</v>
      </c>
      <c r="U2506" s="228">
        <v>100000</v>
      </c>
    </row>
    <row r="2507" spans="2:21" ht="12.75" customHeight="1" x14ac:dyDescent="0.2">
      <c r="B2507" s="555">
        <v>600</v>
      </c>
      <c r="C2507" s="87">
        <v>56694</v>
      </c>
      <c r="D2507" s="104" t="s">
        <v>236</v>
      </c>
      <c r="E2507" s="228">
        <v>12505497</v>
      </c>
      <c r="F2507" s="228">
        <f>12761237-2000000</f>
        <v>10761237</v>
      </c>
      <c r="G2507" s="228">
        <f>12761237-2000000</f>
        <v>10761237</v>
      </c>
      <c r="H2507" s="228">
        <f>12761237-2000000</f>
        <v>10761237</v>
      </c>
      <c r="I2507" s="229" t="e">
        <f>#REF!-G2507</f>
        <v>#REF!</v>
      </c>
      <c r="J2507" s="229">
        <f t="shared" si="684"/>
        <v>0</v>
      </c>
      <c r="K2507" s="228">
        <f>12761237-2000000</f>
        <v>10761237</v>
      </c>
      <c r="L2507" s="229">
        <f t="shared" si="685"/>
        <v>0</v>
      </c>
      <c r="M2507" s="228">
        <f>12761237-2000000</f>
        <v>10761237</v>
      </c>
      <c r="N2507" s="229">
        <f t="shared" si="686"/>
        <v>0</v>
      </c>
      <c r="O2507" s="228">
        <f>12761237-2000000</f>
        <v>10761237</v>
      </c>
      <c r="P2507" s="229">
        <f t="shared" si="687"/>
        <v>0</v>
      </c>
      <c r="S2507" s="228">
        <f>12761237-2000000</f>
        <v>10761237</v>
      </c>
      <c r="T2507" s="228">
        <f>12761237-2000000</f>
        <v>10761237</v>
      </c>
      <c r="U2507" s="228">
        <f>12761237-2000000</f>
        <v>10761237</v>
      </c>
    </row>
    <row r="2508" spans="2:21" ht="12.75" customHeight="1" x14ac:dyDescent="0.2">
      <c r="B2508" s="555">
        <v>600</v>
      </c>
      <c r="C2508" s="87">
        <v>56696</v>
      </c>
      <c r="D2508" s="104" t="s">
        <v>201</v>
      </c>
      <c r="E2508" s="228">
        <v>450000</v>
      </c>
      <c r="F2508" s="228">
        <v>450000</v>
      </c>
      <c r="G2508" s="228">
        <v>450000</v>
      </c>
      <c r="H2508" s="228">
        <v>450000</v>
      </c>
      <c r="I2508" s="229" t="e">
        <f>#REF!-G2508</f>
        <v>#REF!</v>
      </c>
      <c r="J2508" s="229">
        <f t="shared" si="684"/>
        <v>0</v>
      </c>
      <c r="K2508" s="228">
        <v>450000</v>
      </c>
      <c r="L2508" s="229">
        <f t="shared" si="685"/>
        <v>0</v>
      </c>
      <c r="M2508" s="228">
        <v>450000</v>
      </c>
      <c r="N2508" s="229">
        <f t="shared" si="686"/>
        <v>0</v>
      </c>
      <c r="O2508" s="228">
        <v>450000</v>
      </c>
      <c r="P2508" s="229">
        <f t="shared" si="687"/>
        <v>0</v>
      </c>
      <c r="S2508" s="228">
        <v>450000</v>
      </c>
      <c r="T2508" s="228">
        <v>450000</v>
      </c>
      <c r="U2508" s="228">
        <v>450000</v>
      </c>
    </row>
    <row r="2509" spans="2:21" ht="12.75" customHeight="1" x14ac:dyDescent="0.2">
      <c r="B2509" s="555">
        <v>700</v>
      </c>
      <c r="C2509" s="87">
        <v>59932</v>
      </c>
      <c r="D2509" s="104" t="s">
        <v>202</v>
      </c>
      <c r="E2509" s="228">
        <v>9000</v>
      </c>
      <c r="F2509" s="228">
        <v>9000</v>
      </c>
      <c r="G2509" s="228">
        <v>9000</v>
      </c>
      <c r="H2509" s="228">
        <v>9000</v>
      </c>
      <c r="I2509" s="229" t="e">
        <f>#REF!-G2509</f>
        <v>#REF!</v>
      </c>
      <c r="J2509" s="229">
        <f t="shared" si="684"/>
        <v>0</v>
      </c>
      <c r="K2509" s="228">
        <v>9000</v>
      </c>
      <c r="L2509" s="229">
        <f t="shared" si="685"/>
        <v>0</v>
      </c>
      <c r="M2509" s="228">
        <v>9000</v>
      </c>
      <c r="N2509" s="229">
        <f t="shared" si="686"/>
        <v>0</v>
      </c>
      <c r="O2509" s="228">
        <v>9000</v>
      </c>
      <c r="P2509" s="229">
        <f t="shared" si="687"/>
        <v>0</v>
      </c>
      <c r="S2509" s="228">
        <v>9000</v>
      </c>
      <c r="T2509" s="228">
        <v>9000</v>
      </c>
      <c r="U2509" s="228">
        <v>9000</v>
      </c>
    </row>
    <row r="2510" spans="2:21" ht="12.75" customHeight="1" x14ac:dyDescent="0.2">
      <c r="B2510" s="555">
        <v>700</v>
      </c>
      <c r="C2510" s="87">
        <v>59933</v>
      </c>
      <c r="D2510" s="104" t="s">
        <v>1009</v>
      </c>
      <c r="E2510" s="228">
        <v>0</v>
      </c>
      <c r="F2510" s="228">
        <v>0</v>
      </c>
      <c r="G2510" s="228">
        <v>0</v>
      </c>
      <c r="H2510" s="228">
        <v>0</v>
      </c>
      <c r="I2510" s="229" t="e">
        <f>#REF!-G2510</f>
        <v>#REF!</v>
      </c>
      <c r="J2510" s="229">
        <f t="shared" si="684"/>
        <v>0</v>
      </c>
      <c r="K2510" s="228">
        <v>0</v>
      </c>
      <c r="L2510" s="229">
        <f t="shared" si="685"/>
        <v>0</v>
      </c>
      <c r="M2510" s="228">
        <v>0</v>
      </c>
      <c r="N2510" s="229">
        <f t="shared" si="686"/>
        <v>0</v>
      </c>
      <c r="O2510" s="228">
        <v>0</v>
      </c>
      <c r="P2510" s="229">
        <f t="shared" si="687"/>
        <v>0</v>
      </c>
      <c r="S2510" s="228">
        <v>0</v>
      </c>
      <c r="T2510" s="228">
        <v>0</v>
      </c>
      <c r="U2510" s="228">
        <v>0</v>
      </c>
    </row>
    <row r="2511" spans="2:21" ht="12.75" customHeight="1" x14ac:dyDescent="0.2">
      <c r="B2511" s="555">
        <v>700</v>
      </c>
      <c r="C2511" s="87">
        <v>59950</v>
      </c>
      <c r="D2511" s="104" t="s">
        <v>262</v>
      </c>
      <c r="E2511" s="228">
        <v>400000</v>
      </c>
      <c r="F2511" s="228">
        <v>400000</v>
      </c>
      <c r="G2511" s="228">
        <v>400000</v>
      </c>
      <c r="H2511" s="228">
        <v>400000</v>
      </c>
      <c r="I2511" s="229" t="e">
        <f>#REF!-G2511</f>
        <v>#REF!</v>
      </c>
      <c r="J2511" s="229">
        <f t="shared" si="684"/>
        <v>0</v>
      </c>
      <c r="K2511" s="228">
        <v>400000</v>
      </c>
      <c r="L2511" s="229">
        <f t="shared" si="685"/>
        <v>0</v>
      </c>
      <c r="M2511" s="228">
        <v>400000</v>
      </c>
      <c r="N2511" s="229">
        <f t="shared" si="686"/>
        <v>0</v>
      </c>
      <c r="O2511" s="228">
        <v>400000</v>
      </c>
      <c r="P2511" s="229">
        <f t="shared" si="687"/>
        <v>0</v>
      </c>
      <c r="S2511" s="228">
        <v>400000</v>
      </c>
      <c r="T2511" s="228">
        <v>400000</v>
      </c>
      <c r="U2511" s="228">
        <v>400000</v>
      </c>
    </row>
    <row r="2512" spans="2:21" ht="12.75" customHeight="1" x14ac:dyDescent="0.2">
      <c r="B2512" s="555">
        <v>600</v>
      </c>
      <c r="C2512" s="87">
        <v>56666</v>
      </c>
      <c r="D2512" s="104" t="s">
        <v>1042</v>
      </c>
      <c r="E2512" s="228"/>
      <c r="F2512" s="228"/>
      <c r="G2512" s="228">
        <v>0</v>
      </c>
      <c r="H2512" s="228">
        <v>1000000</v>
      </c>
      <c r="I2512" s="229" t="e">
        <f>#REF!-G2512</f>
        <v>#REF!</v>
      </c>
      <c r="J2512" s="229">
        <f t="shared" si="684"/>
        <v>1000000</v>
      </c>
      <c r="K2512" s="228">
        <v>12000000</v>
      </c>
      <c r="L2512" s="229">
        <f t="shared" si="685"/>
        <v>11000000</v>
      </c>
      <c r="M2512" s="228">
        <v>8000000</v>
      </c>
      <c r="N2512" s="229">
        <f t="shared" si="686"/>
        <v>7000000</v>
      </c>
      <c r="O2512" s="228">
        <v>4500000</v>
      </c>
      <c r="P2512" s="229">
        <f t="shared" si="687"/>
        <v>3500000</v>
      </c>
      <c r="S2512" s="228">
        <f>+P2512+4000000</f>
        <v>7500000</v>
      </c>
      <c r="T2512" s="228">
        <f>+S2512+4000000</f>
        <v>11500000</v>
      </c>
      <c r="U2512" s="228">
        <f>+T2512+4000000</f>
        <v>15500000</v>
      </c>
    </row>
    <row r="2513" spans="2:21" ht="7.5" customHeight="1" x14ac:dyDescent="0.2">
      <c r="C2513" s="104"/>
      <c r="D2513" s="104"/>
      <c r="E2513" s="526"/>
      <c r="F2513" s="526"/>
      <c r="G2513" s="526" t="s">
        <v>1090</v>
      </c>
      <c r="H2513" s="526" t="s">
        <v>1090</v>
      </c>
      <c r="I2513" s="497"/>
      <c r="J2513" s="497"/>
      <c r="K2513" s="526" t="s">
        <v>1090</v>
      </c>
      <c r="L2513" s="497"/>
      <c r="M2513" s="526" t="s">
        <v>1090</v>
      </c>
      <c r="N2513" s="497"/>
      <c r="O2513" s="526" t="s">
        <v>1090</v>
      </c>
      <c r="P2513" s="497"/>
      <c r="Q2513" s="497"/>
      <c r="R2513" s="497"/>
      <c r="S2513" s="526" t="s">
        <v>1090</v>
      </c>
      <c r="T2513" s="526" t="s">
        <v>1090</v>
      </c>
      <c r="U2513" s="526" t="s">
        <v>1090</v>
      </c>
    </row>
    <row r="2514" spans="2:21" ht="21" customHeight="1" x14ac:dyDescent="0.35">
      <c r="C2514" s="103"/>
      <c r="D2514" s="105" t="s">
        <v>707</v>
      </c>
      <c r="E2514" s="527">
        <f t="shared" ref="E2514:F2514" si="688">SUM(E2498:E2512)</f>
        <v>14196249</v>
      </c>
      <c r="F2514" s="527">
        <f t="shared" si="688"/>
        <v>12328817</v>
      </c>
      <c r="G2514" s="527">
        <f>SUM(G2498:G2512)</f>
        <v>12328817</v>
      </c>
      <c r="H2514" s="527">
        <f>SUM(H2498:H2512)</f>
        <v>13328817</v>
      </c>
      <c r="I2514" s="500" t="e">
        <f>#REF!-G2514</f>
        <v>#REF!</v>
      </c>
      <c r="J2514" s="500">
        <f>H2514-G2514</f>
        <v>1000000</v>
      </c>
      <c r="K2514" s="527">
        <f>SUM(K2498:K2512)</f>
        <v>24328817</v>
      </c>
      <c r="L2514" s="500">
        <f>K2514-H2514</f>
        <v>11000000</v>
      </c>
      <c r="M2514" s="527">
        <f>SUM(M2498:M2512)</f>
        <v>20328817</v>
      </c>
      <c r="N2514" s="500">
        <f>M2514-H2514</f>
        <v>7000000</v>
      </c>
      <c r="O2514" s="527">
        <f>SUM(O2498:O2512)</f>
        <v>16828817</v>
      </c>
      <c r="P2514" s="500">
        <f>O2514-H2514</f>
        <v>3500000</v>
      </c>
      <c r="Q2514" s="500"/>
      <c r="R2514" s="500"/>
      <c r="S2514" s="527">
        <f>SUM(S2498:S2512)</f>
        <v>19828817</v>
      </c>
      <c r="T2514" s="527">
        <f>SUM(T2498:T2512)</f>
        <v>23828817</v>
      </c>
      <c r="U2514" s="527">
        <f>SUM(U2498:U2512)</f>
        <v>27828817</v>
      </c>
    </row>
    <row r="2515" spans="2:21" ht="21" customHeight="1" x14ac:dyDescent="0.35">
      <c r="C2515" s="103"/>
      <c r="D2515" s="100"/>
      <c r="E2515" s="527"/>
      <c r="F2515" s="527"/>
      <c r="G2515" s="527"/>
      <c r="H2515" s="527"/>
      <c r="K2515" s="527"/>
      <c r="M2515" s="527"/>
      <c r="O2515" s="527"/>
      <c r="S2515" s="527"/>
      <c r="T2515" s="527"/>
      <c r="U2515" s="527"/>
    </row>
    <row r="2516" spans="2:21" ht="21" customHeight="1" x14ac:dyDescent="0.35">
      <c r="C2516" s="103"/>
      <c r="D2516" s="100"/>
      <c r="E2516" s="527"/>
      <c r="F2516" s="527"/>
      <c r="G2516" s="527"/>
      <c r="H2516" s="527"/>
      <c r="K2516" s="527"/>
      <c r="M2516" s="527"/>
      <c r="O2516" s="527"/>
      <c r="S2516" s="527"/>
      <c r="T2516" s="527"/>
      <c r="U2516" s="527"/>
    </row>
    <row r="2517" spans="2:21" ht="12.75" customHeight="1" x14ac:dyDescent="0.2">
      <c r="C2517" s="87"/>
      <c r="D2517" s="87"/>
      <c r="E2517" s="228"/>
      <c r="F2517" s="228"/>
      <c r="G2517" s="228"/>
      <c r="H2517" s="228"/>
      <c r="K2517" s="228"/>
      <c r="M2517" s="228"/>
      <c r="O2517" s="228"/>
      <c r="S2517" s="228"/>
      <c r="T2517" s="228"/>
      <c r="U2517" s="228"/>
    </row>
    <row r="2518" spans="2:21" ht="12.75" customHeight="1" x14ac:dyDescent="0.25">
      <c r="C2518" s="87"/>
      <c r="D2518" s="114" t="s">
        <v>315</v>
      </c>
      <c r="E2518" s="228"/>
      <c r="F2518" s="228"/>
      <c r="G2518" s="228"/>
      <c r="H2518" s="228"/>
      <c r="K2518" s="228"/>
      <c r="M2518" s="228"/>
      <c r="O2518" s="228"/>
      <c r="S2518" s="228"/>
      <c r="T2518" s="228"/>
      <c r="U2518" s="228"/>
    </row>
    <row r="2519" spans="2:21" ht="12.75" customHeight="1" x14ac:dyDescent="0.2">
      <c r="C2519" s="87"/>
      <c r="D2519" s="38"/>
      <c r="E2519" s="228"/>
      <c r="F2519" s="228"/>
      <c r="G2519" s="228"/>
      <c r="H2519" s="228"/>
      <c r="K2519" s="228"/>
      <c r="M2519" s="228"/>
      <c r="O2519" s="228"/>
      <c r="S2519" s="228"/>
      <c r="T2519" s="228"/>
      <c r="U2519" s="228"/>
    </row>
    <row r="2520" spans="2:21" ht="12.75" customHeight="1" x14ac:dyDescent="0.2">
      <c r="B2520" s="555">
        <v>100</v>
      </c>
      <c r="C2520" s="87">
        <v>50000</v>
      </c>
      <c r="D2520" s="48" t="s">
        <v>339</v>
      </c>
      <c r="E2520" s="229">
        <f t="shared" ref="E2520:G2527" si="689">SUMIF($B$2353:$B$2514,$B2520,E$2353:E$2514)</f>
        <v>117390468</v>
      </c>
      <c r="F2520" s="229">
        <f t="shared" si="689"/>
        <v>118966917</v>
      </c>
      <c r="G2520" s="229">
        <f t="shared" si="689"/>
        <v>118966917</v>
      </c>
      <c r="H2520" s="229">
        <f t="shared" ref="H2520:H2527" si="690">SUMIF($B$2353:$B$2514,$B2520,H$2353:H$2514)</f>
        <v>118966917</v>
      </c>
      <c r="I2520" s="229" t="e">
        <f>#REF!-G2520</f>
        <v>#REF!</v>
      </c>
      <c r="J2520" s="229">
        <f t="shared" ref="J2520:J2528" si="691">H2520-G2520</f>
        <v>0</v>
      </c>
      <c r="K2520" s="229">
        <f t="shared" ref="K2520:K2527" si="692">SUMIF($B$2353:$B$2514,$B2520,K$2353:K$2514)</f>
        <v>118966917</v>
      </c>
      <c r="L2520" s="229">
        <f t="shared" ref="L2520:L2528" si="693">K2520-H2520</f>
        <v>0</v>
      </c>
      <c r="M2520" s="229">
        <f t="shared" ref="M2520:M2527" si="694">SUMIF($B$2353:$B$2514,$B2520,M$2353:M$2514)</f>
        <v>118966917</v>
      </c>
      <c r="N2520" s="229">
        <f t="shared" ref="N2520:N2528" si="695">M2520-H2520</f>
        <v>0</v>
      </c>
      <c r="O2520" s="229">
        <f t="shared" ref="O2520:O2527" si="696">SUMIF($B$2353:$B$2514,$B2520,O$2353:O$2514)</f>
        <v>118966917</v>
      </c>
      <c r="P2520" s="229">
        <f t="shared" ref="P2520:P2528" si="697">O2520-H2520</f>
        <v>0</v>
      </c>
      <c r="S2520" s="229">
        <f t="shared" ref="S2520:U2527" si="698">SUMIF($B$2353:$B$2514,$B2520,S$2353:S$2514)</f>
        <v>118966917</v>
      </c>
      <c r="T2520" s="229">
        <f t="shared" si="698"/>
        <v>118966917</v>
      </c>
      <c r="U2520" s="229">
        <f t="shared" si="698"/>
        <v>118966917</v>
      </c>
    </row>
    <row r="2521" spans="2:21" ht="12.75" customHeight="1" x14ac:dyDescent="0.2">
      <c r="B2521" s="555">
        <v>101</v>
      </c>
      <c r="C2521" s="87">
        <v>50130</v>
      </c>
      <c r="D2521" s="48" t="s">
        <v>37</v>
      </c>
      <c r="E2521" s="229">
        <f t="shared" si="689"/>
        <v>970100</v>
      </c>
      <c r="F2521" s="229">
        <f t="shared" si="689"/>
        <v>970000</v>
      </c>
      <c r="G2521" s="229">
        <f t="shared" si="689"/>
        <v>970000</v>
      </c>
      <c r="H2521" s="229">
        <f t="shared" si="690"/>
        <v>970000</v>
      </c>
      <c r="I2521" s="229" t="e">
        <f>#REF!-G2521</f>
        <v>#REF!</v>
      </c>
      <c r="J2521" s="229">
        <f t="shared" si="691"/>
        <v>0</v>
      </c>
      <c r="K2521" s="229">
        <f t="shared" si="692"/>
        <v>970000</v>
      </c>
      <c r="L2521" s="229">
        <f t="shared" si="693"/>
        <v>0</v>
      </c>
      <c r="M2521" s="229">
        <f t="shared" si="694"/>
        <v>970000</v>
      </c>
      <c r="N2521" s="229">
        <f t="shared" si="695"/>
        <v>0</v>
      </c>
      <c r="O2521" s="229">
        <f t="shared" si="696"/>
        <v>970000</v>
      </c>
      <c r="P2521" s="229">
        <f t="shared" si="697"/>
        <v>0</v>
      </c>
      <c r="S2521" s="229">
        <f t="shared" si="698"/>
        <v>970000</v>
      </c>
      <c r="T2521" s="229">
        <f t="shared" si="698"/>
        <v>970000</v>
      </c>
      <c r="U2521" s="229">
        <f t="shared" si="698"/>
        <v>970000</v>
      </c>
    </row>
    <row r="2522" spans="2:21" ht="12.75" customHeight="1" x14ac:dyDescent="0.2">
      <c r="B2522" s="555">
        <v>200</v>
      </c>
      <c r="C2522" s="87">
        <v>52000</v>
      </c>
      <c r="D2522" s="48" t="s">
        <v>373</v>
      </c>
      <c r="E2522" s="229">
        <f t="shared" si="689"/>
        <v>8403405</v>
      </c>
      <c r="F2522" s="229">
        <f t="shared" si="689"/>
        <v>8903405</v>
      </c>
      <c r="G2522" s="229">
        <f t="shared" si="689"/>
        <v>8903405</v>
      </c>
      <c r="H2522" s="229">
        <f t="shared" si="690"/>
        <v>8903405</v>
      </c>
      <c r="I2522" s="229" t="e">
        <f>#REF!-G2522</f>
        <v>#REF!</v>
      </c>
      <c r="J2522" s="229">
        <f t="shared" si="691"/>
        <v>0</v>
      </c>
      <c r="K2522" s="229">
        <f t="shared" si="692"/>
        <v>8903405</v>
      </c>
      <c r="L2522" s="229">
        <f t="shared" si="693"/>
        <v>0</v>
      </c>
      <c r="M2522" s="229">
        <f t="shared" si="694"/>
        <v>8903405</v>
      </c>
      <c r="N2522" s="229">
        <f t="shared" si="695"/>
        <v>0</v>
      </c>
      <c r="O2522" s="229">
        <f t="shared" si="696"/>
        <v>8903405</v>
      </c>
      <c r="P2522" s="229">
        <f t="shared" si="697"/>
        <v>0</v>
      </c>
      <c r="S2522" s="229">
        <f t="shared" si="698"/>
        <v>8903405</v>
      </c>
      <c r="T2522" s="229">
        <f t="shared" si="698"/>
        <v>8903405</v>
      </c>
      <c r="U2522" s="229">
        <f t="shared" si="698"/>
        <v>8903405</v>
      </c>
    </row>
    <row r="2523" spans="2:21" ht="12.75" customHeight="1" x14ac:dyDescent="0.2">
      <c r="B2523" s="555">
        <v>300</v>
      </c>
      <c r="C2523" s="87">
        <v>53000</v>
      </c>
      <c r="D2523" s="48" t="s">
        <v>573</v>
      </c>
      <c r="E2523" s="229">
        <f t="shared" si="689"/>
        <v>561048</v>
      </c>
      <c r="F2523" s="229">
        <f t="shared" si="689"/>
        <v>474580</v>
      </c>
      <c r="G2523" s="229">
        <f t="shared" si="689"/>
        <v>474580</v>
      </c>
      <c r="H2523" s="229">
        <f t="shared" si="690"/>
        <v>474580</v>
      </c>
      <c r="I2523" s="229" t="e">
        <f>#REF!-G2523</f>
        <v>#REF!</v>
      </c>
      <c r="J2523" s="229">
        <f t="shared" si="691"/>
        <v>0</v>
      </c>
      <c r="K2523" s="229">
        <f t="shared" si="692"/>
        <v>474580</v>
      </c>
      <c r="L2523" s="229">
        <f t="shared" si="693"/>
        <v>0</v>
      </c>
      <c r="M2523" s="229">
        <f t="shared" si="694"/>
        <v>474580</v>
      </c>
      <c r="N2523" s="229">
        <f t="shared" si="695"/>
        <v>0</v>
      </c>
      <c r="O2523" s="229">
        <f t="shared" si="696"/>
        <v>474580</v>
      </c>
      <c r="P2523" s="229">
        <f t="shared" si="697"/>
        <v>0</v>
      </c>
      <c r="S2523" s="229">
        <f t="shared" si="698"/>
        <v>474580</v>
      </c>
      <c r="T2523" s="229">
        <f t="shared" si="698"/>
        <v>474580</v>
      </c>
      <c r="U2523" s="229">
        <f t="shared" si="698"/>
        <v>474580</v>
      </c>
    </row>
    <row r="2524" spans="2:21" ht="12.75" customHeight="1" x14ac:dyDescent="0.2">
      <c r="B2524" s="555">
        <v>400</v>
      </c>
      <c r="C2524" s="87">
        <v>54000</v>
      </c>
      <c r="D2524" s="48" t="s">
        <v>239</v>
      </c>
      <c r="E2524" s="229">
        <f t="shared" si="689"/>
        <v>908768</v>
      </c>
      <c r="F2524" s="229">
        <f t="shared" si="689"/>
        <v>783571</v>
      </c>
      <c r="G2524" s="229">
        <f t="shared" si="689"/>
        <v>783571</v>
      </c>
      <c r="H2524" s="229">
        <f t="shared" si="690"/>
        <v>783571</v>
      </c>
      <c r="I2524" s="229" t="e">
        <f>#REF!-G2524</f>
        <v>#REF!</v>
      </c>
      <c r="J2524" s="229">
        <f t="shared" si="691"/>
        <v>0</v>
      </c>
      <c r="K2524" s="229">
        <f t="shared" si="692"/>
        <v>783571</v>
      </c>
      <c r="L2524" s="229">
        <f t="shared" si="693"/>
        <v>0</v>
      </c>
      <c r="M2524" s="229">
        <f t="shared" si="694"/>
        <v>783571</v>
      </c>
      <c r="N2524" s="229">
        <f t="shared" si="695"/>
        <v>0</v>
      </c>
      <c r="O2524" s="229">
        <f t="shared" si="696"/>
        <v>783571</v>
      </c>
      <c r="P2524" s="229">
        <f t="shared" si="697"/>
        <v>0</v>
      </c>
      <c r="S2524" s="229">
        <f t="shared" si="698"/>
        <v>783571</v>
      </c>
      <c r="T2524" s="229">
        <f t="shared" si="698"/>
        <v>783571</v>
      </c>
      <c r="U2524" s="229">
        <f t="shared" si="698"/>
        <v>783571</v>
      </c>
    </row>
    <row r="2525" spans="2:21" ht="12.75" customHeight="1" x14ac:dyDescent="0.2">
      <c r="B2525" s="555">
        <v>500</v>
      </c>
      <c r="C2525" s="87">
        <v>55000</v>
      </c>
      <c r="D2525" s="48" t="s">
        <v>340</v>
      </c>
      <c r="E2525" s="229">
        <f t="shared" si="689"/>
        <v>3906319</v>
      </c>
      <c r="F2525" s="229">
        <f t="shared" si="689"/>
        <v>3444263</v>
      </c>
      <c r="G2525" s="229">
        <f t="shared" si="689"/>
        <v>3444263</v>
      </c>
      <c r="H2525" s="229">
        <f t="shared" si="690"/>
        <v>3444263</v>
      </c>
      <c r="I2525" s="229" t="e">
        <f>#REF!-G2525</f>
        <v>#REF!</v>
      </c>
      <c r="J2525" s="229">
        <f t="shared" si="691"/>
        <v>0</v>
      </c>
      <c r="K2525" s="229">
        <f t="shared" si="692"/>
        <v>3444263</v>
      </c>
      <c r="L2525" s="229">
        <f t="shared" si="693"/>
        <v>0</v>
      </c>
      <c r="M2525" s="229">
        <f t="shared" si="694"/>
        <v>3444263</v>
      </c>
      <c r="N2525" s="229">
        <f t="shared" si="695"/>
        <v>0</v>
      </c>
      <c r="O2525" s="229">
        <f t="shared" si="696"/>
        <v>3444263</v>
      </c>
      <c r="P2525" s="229">
        <f t="shared" si="697"/>
        <v>0</v>
      </c>
      <c r="S2525" s="229">
        <f t="shared" si="698"/>
        <v>3444263</v>
      </c>
      <c r="T2525" s="229">
        <f t="shared" si="698"/>
        <v>3444263</v>
      </c>
      <c r="U2525" s="229">
        <f t="shared" si="698"/>
        <v>3444263</v>
      </c>
    </row>
    <row r="2526" spans="2:21" ht="12.75" customHeight="1" x14ac:dyDescent="0.2">
      <c r="B2526" s="555">
        <v>600</v>
      </c>
      <c r="C2526" s="87">
        <v>56000</v>
      </c>
      <c r="D2526" s="48" t="s">
        <v>342</v>
      </c>
      <c r="E2526" s="229">
        <f t="shared" si="689"/>
        <v>49669589</v>
      </c>
      <c r="F2526" s="229">
        <f t="shared" si="689"/>
        <v>53266961</v>
      </c>
      <c r="G2526" s="229">
        <f t="shared" si="689"/>
        <v>53266961</v>
      </c>
      <c r="H2526" s="229">
        <f t="shared" si="690"/>
        <v>54266961</v>
      </c>
      <c r="I2526" s="229" t="e">
        <f>#REF!-G2526</f>
        <v>#REF!</v>
      </c>
      <c r="J2526" s="229">
        <f t="shared" si="691"/>
        <v>1000000</v>
      </c>
      <c r="K2526" s="229">
        <f t="shared" si="692"/>
        <v>65266961</v>
      </c>
      <c r="L2526" s="229">
        <f t="shared" si="693"/>
        <v>11000000</v>
      </c>
      <c r="M2526" s="229">
        <f t="shared" si="694"/>
        <v>61266961</v>
      </c>
      <c r="N2526" s="229">
        <f t="shared" si="695"/>
        <v>7000000</v>
      </c>
      <c r="O2526" s="229">
        <f t="shared" si="696"/>
        <v>57766961</v>
      </c>
      <c r="P2526" s="229">
        <f t="shared" si="697"/>
        <v>3500000</v>
      </c>
      <c r="S2526" s="229">
        <f t="shared" si="698"/>
        <v>60766961</v>
      </c>
      <c r="T2526" s="229">
        <f t="shared" si="698"/>
        <v>64766961</v>
      </c>
      <c r="U2526" s="229">
        <f t="shared" si="698"/>
        <v>68766961</v>
      </c>
    </row>
    <row r="2527" spans="2:21" ht="12.75" customHeight="1" x14ac:dyDescent="0.2">
      <c r="B2527" s="555">
        <v>700</v>
      </c>
      <c r="C2527" s="87">
        <v>51000</v>
      </c>
      <c r="D2527" s="48" t="s">
        <v>325</v>
      </c>
      <c r="E2527" s="497">
        <f t="shared" si="689"/>
        <v>409000</v>
      </c>
      <c r="F2527" s="497">
        <f t="shared" si="689"/>
        <v>409000</v>
      </c>
      <c r="G2527" s="497">
        <f t="shared" si="689"/>
        <v>409000</v>
      </c>
      <c r="H2527" s="497">
        <f t="shared" si="690"/>
        <v>409000</v>
      </c>
      <c r="I2527" s="497" t="e">
        <f>#REF!-G2527</f>
        <v>#REF!</v>
      </c>
      <c r="J2527" s="497">
        <f t="shared" si="691"/>
        <v>0</v>
      </c>
      <c r="K2527" s="497">
        <f t="shared" si="692"/>
        <v>409000</v>
      </c>
      <c r="L2527" s="497">
        <f t="shared" si="693"/>
        <v>0</v>
      </c>
      <c r="M2527" s="497">
        <f t="shared" si="694"/>
        <v>409000</v>
      </c>
      <c r="N2527" s="497">
        <f t="shared" si="695"/>
        <v>0</v>
      </c>
      <c r="O2527" s="497">
        <f t="shared" si="696"/>
        <v>409000</v>
      </c>
      <c r="P2527" s="497">
        <f t="shared" si="697"/>
        <v>0</v>
      </c>
      <c r="Q2527" s="497"/>
      <c r="R2527" s="497"/>
      <c r="S2527" s="497">
        <f t="shared" si="698"/>
        <v>409000</v>
      </c>
      <c r="T2527" s="497">
        <f t="shared" si="698"/>
        <v>409000</v>
      </c>
      <c r="U2527" s="497">
        <f t="shared" si="698"/>
        <v>409000</v>
      </c>
    </row>
    <row r="2528" spans="2:21" ht="12.75" customHeight="1" x14ac:dyDescent="0.2">
      <c r="C2528" s="87"/>
      <c r="D2528" s="29" t="s">
        <v>70</v>
      </c>
      <c r="E2528" s="228">
        <f t="shared" ref="E2528:F2528" si="699">SUM(E2520:E2527)</f>
        <v>182218697</v>
      </c>
      <c r="F2528" s="228">
        <f t="shared" si="699"/>
        <v>187218697</v>
      </c>
      <c r="G2528" s="228">
        <f>SUM(G2520:G2527)</f>
        <v>187218697</v>
      </c>
      <c r="H2528" s="228">
        <f>SUM(H2520:H2527)</f>
        <v>188218697</v>
      </c>
      <c r="I2528" s="229" t="e">
        <f>#REF!-G2528</f>
        <v>#REF!</v>
      </c>
      <c r="J2528" s="229">
        <f t="shared" si="691"/>
        <v>1000000</v>
      </c>
      <c r="K2528" s="228">
        <f>SUM(K2520:K2527)</f>
        <v>199218697</v>
      </c>
      <c r="L2528" s="229">
        <f t="shared" si="693"/>
        <v>11000000</v>
      </c>
      <c r="M2528" s="228">
        <f>SUM(M2520:M2527)</f>
        <v>195218697</v>
      </c>
      <c r="N2528" s="229">
        <f t="shared" si="695"/>
        <v>7000000</v>
      </c>
      <c r="O2528" s="228">
        <f>SUM(O2520:O2527)</f>
        <v>191718697</v>
      </c>
      <c r="P2528" s="229">
        <f t="shared" si="697"/>
        <v>3500000</v>
      </c>
      <c r="S2528" s="228">
        <f>SUM(S2520:S2527)</f>
        <v>194718697</v>
      </c>
      <c r="T2528" s="228">
        <f>SUM(T2520:T2527)</f>
        <v>198718697</v>
      </c>
      <c r="U2528" s="228">
        <f>SUM(U2520:U2527)</f>
        <v>202718697</v>
      </c>
    </row>
    <row r="2529" spans="2:21" ht="9.75" customHeight="1" x14ac:dyDescent="0.2">
      <c r="B2529" s="5"/>
      <c r="C2529" s="62"/>
      <c r="D2529" s="72"/>
      <c r="E2529" s="228"/>
      <c r="F2529" s="228"/>
      <c r="G2529" s="228"/>
      <c r="H2529" s="228"/>
      <c r="I2529" s="530" t="e">
        <f>I2528/G2528</f>
        <v>#REF!</v>
      </c>
      <c r="J2529" s="530">
        <f>J2528/G2528</f>
        <v>5.3413468634492204E-3</v>
      </c>
      <c r="K2529" s="228"/>
      <c r="L2529" s="530" t="e">
        <f>L2528/#REF!</f>
        <v>#REF!</v>
      </c>
      <c r="M2529" s="228"/>
      <c r="N2529" s="530" t="e">
        <f>N2528/I2528</f>
        <v>#REF!</v>
      </c>
      <c r="O2529" s="228"/>
      <c r="P2529" s="530" t="e">
        <f>P2528/#REF!</f>
        <v>#REF!</v>
      </c>
      <c r="Q2529" s="530"/>
      <c r="R2529" s="530"/>
      <c r="S2529" s="228"/>
      <c r="T2529" s="228"/>
      <c r="U2529" s="228"/>
    </row>
    <row r="2530" spans="2:21" ht="27.6" customHeight="1" x14ac:dyDescent="0.25">
      <c r="B2530" s="5"/>
      <c r="C2530" s="115" t="s">
        <v>1450</v>
      </c>
      <c r="D2530" s="116"/>
      <c r="E2530" s="378"/>
      <c r="F2530" s="378"/>
      <c r="G2530" s="378"/>
      <c r="H2530" s="378"/>
      <c r="K2530" s="378"/>
      <c r="M2530" s="378"/>
      <c r="O2530" s="378"/>
      <c r="S2530" s="378"/>
      <c r="T2530" s="378"/>
      <c r="U2530" s="378"/>
    </row>
    <row r="2531" spans="2:21" ht="12.75" customHeight="1" x14ac:dyDescent="0.2">
      <c r="B2531" s="5"/>
      <c r="C2531" s="50" t="s">
        <v>316</v>
      </c>
      <c r="E2531" s="378"/>
      <c r="F2531" s="378"/>
      <c r="G2531" s="378"/>
      <c r="H2531" s="378"/>
      <c r="K2531" s="378"/>
      <c r="M2531" s="378"/>
      <c r="O2531" s="378"/>
      <c r="S2531" s="378"/>
      <c r="T2531" s="378"/>
      <c r="U2531" s="378"/>
    </row>
    <row r="2532" spans="2:21" ht="12.75" customHeight="1" x14ac:dyDescent="0.2">
      <c r="B2532" s="5"/>
      <c r="C2532" s="80"/>
      <c r="D2532" s="52" t="s">
        <v>369</v>
      </c>
      <c r="E2532" s="378">
        <v>93238773</v>
      </c>
      <c r="F2532" s="378">
        <f ca="1">F31+F83+F137+F195+F349+F526+F588+F686+F730+F782+F949+F1048+F1097+F1134+F1180+F1215+F1252+F1315+F1521+F1642+F1690+F1985+F2056+F2093+F2139+F2217+F2176+F818+F469</f>
        <v>97095920</v>
      </c>
      <c r="G2532" s="378">
        <f ca="1">G31+G83+G137+G195+G349+G526+G588+G686+G730+G782+G949+G1048+G1097+G1134+G1180+G1215+G1252+G1315+G1521+G1642+G1690+G1985+G2056+G2093+G2139+G2217+G2176+G818+G469</f>
        <v>100132721</v>
      </c>
      <c r="H2532" s="378">
        <f ca="1">H31+H83+H137+H195+H349+H526+H588+H686+H730+H782+H949+H1048+H1097+H1134+H1180+H1215+H1252+H1315+H1521+H1642+H1690+H1985+H2056+H2093+H2139+H2217+H2176+H818+H469</f>
        <v>103647703</v>
      </c>
      <c r="I2532" s="229" t="e">
        <f ca="1">#REF!-G2532</f>
        <v>#REF!</v>
      </c>
      <c r="J2532" s="229">
        <f t="shared" ref="J2532:J2562" ca="1" si="700">H2532-G2532</f>
        <v>3514982</v>
      </c>
      <c r="K2532" s="378" t="e">
        <f ca="1">K31+K83+K137+K195+K349+K526+K588+K686+K730+K782+K949+K1048+K1097+K1134+K1180+K1215+K1252+K1315+K1521+K1642+K1690+K1985+K2056+K2093+K2139+K2217+K2176+K818+K469</f>
        <v>#REF!</v>
      </c>
      <c r="L2532" s="229" t="e">
        <f t="shared" ref="L2532:L2562" ca="1" si="701">K2532-H2532</f>
        <v>#REF!</v>
      </c>
      <c r="M2532" s="378" t="e">
        <f ca="1">M31+M83+M137+M195+M349+M526+M588+M686+M730+M782+M949+M1048+M1097+M1134+M1180+M1215+M1252+M1315+M1521+M1642+M1690+M1985+M2056+M2093+M2139+M2217+M2176+M818+M469</f>
        <v>#REF!</v>
      </c>
      <c r="N2532" s="229" t="e">
        <f t="shared" ref="N2532:N2562" ca="1" si="702">M2532-H2532</f>
        <v>#REF!</v>
      </c>
      <c r="O2532" s="378">
        <f ca="1">O31+O83+O137+O195+O349+O526+O588+O686+O730+O782+O949+O1048+O1097+O1134+O1180+O1215+O1252+O1315+O1521+O1642+O1690+O1985+O2056+O2093+O2139+O2217+O2176+O818+O469+O1365+O1808</f>
        <v>103205397</v>
      </c>
      <c r="P2532" s="229">
        <f t="shared" ref="P2532:P2562" ca="1" si="703">O2532-H2532</f>
        <v>-442306</v>
      </c>
      <c r="S2532" s="378" t="e">
        <f ca="1">S31+S83+S137+S195+S349+S526+S588+S686+S730+S782+S949+S1048+S1097+S1134+S1180+S1215+S1252+S1315+S1521+S1642+S1690+S1985+S2056+S2093+S2139+S2217+S2176+S818+S469</f>
        <v>#REF!</v>
      </c>
      <c r="T2532" s="378" t="e">
        <f ca="1">T31+T83+T137+T195+T349+T526+T588+T686+T730+T782+T949+T1048+T1097+T1134+T1180+T1215+T1252+T1315+T1521+T1642+T1690+T1985+T2056+T2093+T2139+T2217+T2176+T818+T469</f>
        <v>#REF!</v>
      </c>
      <c r="U2532" s="378" t="e">
        <f ca="1">U31+U83+U137+U195+U349+U526+U588+U686+U730+U782+U949+U1048+U1097+U1134+U1180+U1215+U1252+U1315+U1521+U1642+U1690+U1985+U2056+U2093+U2139+U2217+U2176+U818+U469</f>
        <v>#REF!</v>
      </c>
    </row>
    <row r="2533" spans="2:21" ht="12.75" customHeight="1" x14ac:dyDescent="0.2">
      <c r="B2533" s="5"/>
      <c r="C2533" s="80"/>
      <c r="D2533" s="43" t="s">
        <v>809</v>
      </c>
      <c r="E2533" s="378">
        <v>1496825</v>
      </c>
      <c r="F2533" s="378">
        <f ca="1">F32+F84+F138+F196+F350+F527+F589+F687+F731+F783+F1098+F1135+F1181+F1216+F1253+F1316+F1522+F1643+F1691+F1986+F2057+F2094+F2140+F2218+F2177+F819</f>
        <v>1589534</v>
      </c>
      <c r="G2533" s="378">
        <f ca="1">G32+G84+G138+G196+G350+G527+G589+G687+G731+G783+G1098+G1135+G1181+G1216+G1253+G1316+G1522+G1643+G1691+G1986+G2057+G2094+G2140+G2218+G2177+G819</f>
        <v>1570000</v>
      </c>
      <c r="H2533" s="378">
        <f ca="1">H32+H84+H138+H196+H350+H527+H589+H687+H731+H783+H1098+H1135+H1181+H1216+H1253+H1316+H1522+H1643+H1691+H1986+H2057+H2094+H2140+H2218+H2177+H819</f>
        <v>1626497</v>
      </c>
      <c r="I2533" s="229" t="e">
        <f ca="1">#REF!-G2533</f>
        <v>#REF!</v>
      </c>
      <c r="J2533" s="229">
        <f t="shared" ca="1" si="700"/>
        <v>56497</v>
      </c>
      <c r="K2533" s="378">
        <f ca="1">K32+K84+K138+K196+K350+K527+K589+K687+K731+K783+K1098+K1135+K1181+K1216+K1253+K1316+K1522+K1643+K1691+K1986+K2057+K2094+K2140+K2218+K2177+K819</f>
        <v>1566750</v>
      </c>
      <c r="L2533" s="229">
        <f t="shared" ca="1" si="701"/>
        <v>-59747</v>
      </c>
      <c r="M2533" s="378">
        <f ca="1">M32+M84+M138+M196+M350+M527+M589+M687+M731+M783+M1098+M1135+M1181+M1216+M1253+M1316+M1522+M1643+M1691+M1986+M2057+M2094+M2140+M2218+M2177+M819</f>
        <v>1396750</v>
      </c>
      <c r="N2533" s="229">
        <f t="shared" ca="1" si="702"/>
        <v>-229747</v>
      </c>
      <c r="O2533" s="378">
        <f ca="1">O32+O84+O138+O196+O350+O527+O589+O687+O731+O783+O1098+O1135+O1181+O1216+O1253+O1316+O1522+O1643+O1691+O1986+O2057+O2094+O2140+O2218+O2177+O819+O1809+O1366</f>
        <v>1506850</v>
      </c>
      <c r="P2533" s="229">
        <f t="shared" ca="1" si="703"/>
        <v>-119647</v>
      </c>
      <c r="S2533" s="378">
        <f ca="1">S32+S84+S138+S196+S350+S527+S589+S687+S731+S783+S1098+S1135+S1181+S1216+S1253+S1316+S1522+S1643+S1691+S1986+S2057+S2094+S2140+S2218+S2177+S819</f>
        <v>1626497</v>
      </c>
      <c r="T2533" s="378">
        <f ca="1">T32+T84+T138+T196+T350+T527+T589+T687+T731+T783+T1098+T1135+T1181+T1216+T1253+T1316+T1522+T1643+T1691+T1986+T2057+T2094+T2140+T2218+T2177+T819</f>
        <v>1626497</v>
      </c>
      <c r="U2533" s="378">
        <f ca="1">U32+U84+U138+U196+U350+U527+U589+U687+U731+U783+U1098+U1135+U1181+U1216+U1253+U1316+U1522+U1643+U1691+U1986+U2057+U2094+U2140+U2218+U2177+U819</f>
        <v>1626497</v>
      </c>
    </row>
    <row r="2534" spans="2:21" ht="12.75" customHeight="1" x14ac:dyDescent="0.2">
      <c r="B2534" s="5"/>
      <c r="C2534" s="80"/>
      <c r="D2534" s="43" t="s">
        <v>838</v>
      </c>
      <c r="E2534" s="378">
        <v>3022684</v>
      </c>
      <c r="F2534" s="378">
        <f>F950</f>
        <v>4142684</v>
      </c>
      <c r="G2534" s="378">
        <f>G950</f>
        <v>4412684</v>
      </c>
      <c r="H2534" s="378">
        <f>H950</f>
        <v>5754888</v>
      </c>
      <c r="I2534" s="229" t="e">
        <f>#REF!-G2534</f>
        <v>#REF!</v>
      </c>
      <c r="J2534" s="229">
        <f t="shared" si="700"/>
        <v>1342204</v>
      </c>
      <c r="K2534" s="378">
        <f>K950</f>
        <v>10400000</v>
      </c>
      <c r="L2534" s="229">
        <f t="shared" si="701"/>
        <v>4645112</v>
      </c>
      <c r="M2534" s="378">
        <f>M950</f>
        <v>4581000</v>
      </c>
      <c r="N2534" s="229">
        <f t="shared" si="702"/>
        <v>-1173888</v>
      </c>
      <c r="O2534" s="378">
        <f>O950</f>
        <v>7054888</v>
      </c>
      <c r="P2534" s="229">
        <f t="shared" si="703"/>
        <v>1300000</v>
      </c>
      <c r="S2534" s="378">
        <f>S950</f>
        <v>6200000</v>
      </c>
      <c r="T2534" s="378">
        <f>T950</f>
        <v>6200000</v>
      </c>
      <c r="U2534" s="378">
        <f>U950</f>
        <v>6200000</v>
      </c>
    </row>
    <row r="2535" spans="2:21" ht="12.75" customHeight="1" x14ac:dyDescent="0.2">
      <c r="B2535" s="5"/>
      <c r="C2535" s="80"/>
      <c r="D2535" s="43" t="s">
        <v>837</v>
      </c>
      <c r="E2535" s="378">
        <v>1869000</v>
      </c>
      <c r="F2535" s="378">
        <f>F1050+F1049</f>
        <v>1869000</v>
      </c>
      <c r="G2535" s="378">
        <f>G1050+G1049</f>
        <v>2169000</v>
      </c>
      <c r="H2535" s="378">
        <f>H1050+H1049</f>
        <v>2169000</v>
      </c>
      <c r="I2535" s="229" t="e">
        <f>#REF!-G2535</f>
        <v>#REF!</v>
      </c>
      <c r="J2535" s="229">
        <f t="shared" si="700"/>
        <v>0</v>
      </c>
      <c r="K2535" s="378">
        <f>K1050+K1049</f>
        <v>5099000</v>
      </c>
      <c r="L2535" s="229">
        <f t="shared" si="701"/>
        <v>2930000</v>
      </c>
      <c r="M2535" s="378">
        <f>M1050+M1049</f>
        <v>2699000</v>
      </c>
      <c r="N2535" s="229">
        <f t="shared" si="702"/>
        <v>530000</v>
      </c>
      <c r="O2535" s="378">
        <f>O1050+O1049</f>
        <v>2169000</v>
      </c>
      <c r="P2535" s="229">
        <f t="shared" si="703"/>
        <v>0</v>
      </c>
      <c r="S2535" s="378">
        <f>S1050+S1049</f>
        <v>2169000</v>
      </c>
      <c r="T2535" s="378">
        <f>T1050+T1049</f>
        <v>2169000</v>
      </c>
      <c r="U2535" s="378">
        <f>U1050+U1049</f>
        <v>2169000</v>
      </c>
    </row>
    <row r="2536" spans="2:21" ht="12.75" customHeight="1" x14ac:dyDescent="0.2">
      <c r="B2536" s="5"/>
      <c r="C2536" s="80"/>
      <c r="D2536" s="43" t="s">
        <v>870</v>
      </c>
      <c r="E2536" s="378">
        <v>100000</v>
      </c>
      <c r="F2536" s="378">
        <f>F877</f>
        <v>100000</v>
      </c>
      <c r="G2536" s="378">
        <f>G877</f>
        <v>100000</v>
      </c>
      <c r="H2536" s="378">
        <v>0</v>
      </c>
      <c r="I2536" s="229" t="e">
        <f>#REF!-G2536</f>
        <v>#REF!</v>
      </c>
      <c r="J2536" s="229">
        <f t="shared" si="700"/>
        <v>-100000</v>
      </c>
      <c r="K2536" s="378">
        <v>0</v>
      </c>
      <c r="L2536" s="229">
        <f t="shared" si="701"/>
        <v>0</v>
      </c>
      <c r="M2536" s="378">
        <v>0</v>
      </c>
      <c r="N2536" s="229">
        <f t="shared" si="702"/>
        <v>0</v>
      </c>
      <c r="O2536" s="378">
        <v>0</v>
      </c>
      <c r="P2536" s="229">
        <f t="shared" si="703"/>
        <v>0</v>
      </c>
      <c r="S2536" s="378">
        <v>0</v>
      </c>
      <c r="T2536" s="378">
        <v>0</v>
      </c>
      <c r="U2536" s="378">
        <v>0</v>
      </c>
    </row>
    <row r="2537" spans="2:21" ht="12.75" customHeight="1" x14ac:dyDescent="0.2">
      <c r="B2537" s="5"/>
      <c r="C2537" s="80"/>
      <c r="D2537" s="43" t="s">
        <v>695</v>
      </c>
      <c r="E2537" s="378">
        <v>29668210</v>
      </c>
      <c r="F2537" s="378">
        <f t="shared" ref="F2537:G2538" si="704">F2309</f>
        <v>31668210</v>
      </c>
      <c r="G2537" s="378">
        <f t="shared" si="704"/>
        <v>34168210</v>
      </c>
      <c r="H2537" s="378">
        <f t="shared" ref="H2537:H2538" si="705">H2309</f>
        <v>35168210</v>
      </c>
      <c r="I2537" s="229" t="e">
        <f>#REF!-G2537</f>
        <v>#REF!</v>
      </c>
      <c r="J2537" s="229">
        <f t="shared" si="700"/>
        <v>1000000</v>
      </c>
      <c r="K2537" s="378">
        <f>K2309</f>
        <v>35168210</v>
      </c>
      <c r="L2537" s="229">
        <f t="shared" si="701"/>
        <v>0</v>
      </c>
      <c r="M2537" s="378">
        <f>M2309</f>
        <v>35168210</v>
      </c>
      <c r="N2537" s="229">
        <f t="shared" si="702"/>
        <v>0</v>
      </c>
      <c r="O2537" s="378">
        <f>O2309</f>
        <v>35168210</v>
      </c>
      <c r="P2537" s="229">
        <f t="shared" si="703"/>
        <v>0</v>
      </c>
      <c r="S2537" s="378">
        <f t="shared" ref="S2537:U2538" si="706">S2309</f>
        <v>36168210</v>
      </c>
      <c r="T2537" s="378">
        <f t="shared" si="706"/>
        <v>37168210</v>
      </c>
      <c r="U2537" s="378">
        <f t="shared" si="706"/>
        <v>38168210</v>
      </c>
    </row>
    <row r="2538" spans="2:21" ht="12.75" customHeight="1" x14ac:dyDescent="0.2">
      <c r="B2538" s="5"/>
      <c r="C2538" s="80"/>
      <c r="D2538" s="43" t="s">
        <v>696</v>
      </c>
      <c r="E2538" s="378">
        <v>43000000</v>
      </c>
      <c r="F2538" s="378">
        <f t="shared" si="704"/>
        <v>45000000</v>
      </c>
      <c r="G2538" s="378">
        <f t="shared" si="704"/>
        <v>47500000</v>
      </c>
      <c r="H2538" s="378">
        <f t="shared" si="705"/>
        <v>48500000</v>
      </c>
      <c r="I2538" s="229" t="e">
        <f>#REF!-G2538</f>
        <v>#REF!</v>
      </c>
      <c r="J2538" s="229">
        <f t="shared" si="700"/>
        <v>1000000</v>
      </c>
      <c r="K2538" s="378">
        <f>K2310</f>
        <v>48500000</v>
      </c>
      <c r="L2538" s="229">
        <f t="shared" si="701"/>
        <v>0</v>
      </c>
      <c r="M2538" s="378">
        <f>M2310</f>
        <v>48500000</v>
      </c>
      <c r="N2538" s="229">
        <f t="shared" si="702"/>
        <v>0</v>
      </c>
      <c r="O2538" s="378">
        <f>O2310</f>
        <v>48500000</v>
      </c>
      <c r="P2538" s="229">
        <f t="shared" si="703"/>
        <v>0</v>
      </c>
      <c r="S2538" s="378">
        <f t="shared" si="706"/>
        <v>49500000</v>
      </c>
      <c r="T2538" s="378">
        <f t="shared" si="706"/>
        <v>50500000</v>
      </c>
      <c r="U2538" s="378">
        <f t="shared" si="706"/>
        <v>51500000</v>
      </c>
    </row>
    <row r="2539" spans="2:21" ht="12.75" customHeight="1" x14ac:dyDescent="0.2">
      <c r="B2539" s="5"/>
      <c r="C2539" s="80"/>
      <c r="D2539" s="43" t="s">
        <v>1010</v>
      </c>
      <c r="E2539" s="378">
        <v>5597500</v>
      </c>
      <c r="F2539" s="378">
        <f t="shared" ref="F2539:G2540" si="707">F2314+F2316</f>
        <v>5597500</v>
      </c>
      <c r="G2539" s="378">
        <f t="shared" si="707"/>
        <v>5597500</v>
      </c>
      <c r="H2539" s="378">
        <f t="shared" ref="H2539:H2540" si="708">H2314+H2316</f>
        <v>5347500</v>
      </c>
      <c r="I2539" s="229" t="e">
        <f>#REF!-G2539</f>
        <v>#REF!</v>
      </c>
      <c r="J2539" s="229">
        <f t="shared" si="700"/>
        <v>-250000</v>
      </c>
      <c r="K2539" s="378">
        <f>K2314+K2316</f>
        <v>5347500</v>
      </c>
      <c r="L2539" s="229">
        <f t="shared" si="701"/>
        <v>0</v>
      </c>
      <c r="M2539" s="378">
        <f>M2314+M2316</f>
        <v>5347500</v>
      </c>
      <c r="N2539" s="229">
        <f t="shared" si="702"/>
        <v>0</v>
      </c>
      <c r="O2539" s="378">
        <f>O2314+O2316</f>
        <v>5347500</v>
      </c>
      <c r="P2539" s="229">
        <f t="shared" si="703"/>
        <v>0</v>
      </c>
      <c r="S2539" s="378">
        <f t="shared" ref="S2539:U2540" si="709">S2314+S2316</f>
        <v>5347500</v>
      </c>
      <c r="T2539" s="378">
        <f t="shared" si="709"/>
        <v>5347500</v>
      </c>
      <c r="U2539" s="378">
        <f t="shared" si="709"/>
        <v>5347500</v>
      </c>
    </row>
    <row r="2540" spans="2:21" ht="12.75" customHeight="1" x14ac:dyDescent="0.2">
      <c r="B2540" s="5"/>
      <c r="C2540" s="80"/>
      <c r="D2540" s="43" t="s">
        <v>1011</v>
      </c>
      <c r="E2540" s="378">
        <v>2402500</v>
      </c>
      <c r="F2540" s="378">
        <f t="shared" si="707"/>
        <v>2402500</v>
      </c>
      <c r="G2540" s="378">
        <f t="shared" si="707"/>
        <v>2402500</v>
      </c>
      <c r="H2540" s="378">
        <f t="shared" si="708"/>
        <v>2152500</v>
      </c>
      <c r="I2540" s="229" t="e">
        <f>#REF!-G2540</f>
        <v>#REF!</v>
      </c>
      <c r="J2540" s="229">
        <f t="shared" si="700"/>
        <v>-250000</v>
      </c>
      <c r="K2540" s="378">
        <f>K2315+K2317</f>
        <v>2152500</v>
      </c>
      <c r="L2540" s="229">
        <f t="shared" si="701"/>
        <v>0</v>
      </c>
      <c r="M2540" s="378">
        <f>M2315+M2317</f>
        <v>2152500</v>
      </c>
      <c r="N2540" s="229">
        <f t="shared" si="702"/>
        <v>0</v>
      </c>
      <c r="O2540" s="378">
        <f>O2315+O2317</f>
        <v>2152500</v>
      </c>
      <c r="P2540" s="229">
        <f t="shared" si="703"/>
        <v>0</v>
      </c>
      <c r="S2540" s="378">
        <f t="shared" si="709"/>
        <v>2152500</v>
      </c>
      <c r="T2540" s="378">
        <f t="shared" si="709"/>
        <v>2152500</v>
      </c>
      <c r="U2540" s="378">
        <f t="shared" si="709"/>
        <v>2152500</v>
      </c>
    </row>
    <row r="2541" spans="2:21" ht="12.75" customHeight="1" x14ac:dyDescent="0.2">
      <c r="B2541" s="5"/>
      <c r="C2541" s="80"/>
      <c r="D2541" s="43" t="s">
        <v>598</v>
      </c>
      <c r="E2541" s="378">
        <v>650000</v>
      </c>
      <c r="F2541" s="378">
        <f>F2322</f>
        <v>690000</v>
      </c>
      <c r="G2541" s="378">
        <f>G2322</f>
        <v>690000</v>
      </c>
      <c r="H2541" s="378">
        <f>H2322</f>
        <v>690000</v>
      </c>
      <c r="I2541" s="229" t="e">
        <f>#REF!-G2541</f>
        <v>#REF!</v>
      </c>
      <c r="J2541" s="229">
        <f t="shared" si="700"/>
        <v>0</v>
      </c>
      <c r="K2541" s="378">
        <f>K2322</f>
        <v>690000</v>
      </c>
      <c r="L2541" s="229">
        <f t="shared" si="701"/>
        <v>0</v>
      </c>
      <c r="M2541" s="378">
        <f>M2322</f>
        <v>690000</v>
      </c>
      <c r="N2541" s="229">
        <f t="shared" si="702"/>
        <v>0</v>
      </c>
      <c r="O2541" s="378">
        <f>O2322</f>
        <v>690000</v>
      </c>
      <c r="P2541" s="229">
        <f t="shared" si="703"/>
        <v>0</v>
      </c>
      <c r="S2541" s="378">
        <f>S2322</f>
        <v>690000</v>
      </c>
      <c r="T2541" s="378">
        <f>T2322</f>
        <v>690000</v>
      </c>
      <c r="U2541" s="378">
        <f>U2322</f>
        <v>690000</v>
      </c>
    </row>
    <row r="2542" spans="2:21" ht="12.75" customHeight="1" x14ac:dyDescent="0.2">
      <c r="B2542" s="5"/>
      <c r="C2542" s="80"/>
      <c r="D2542" s="93" t="s">
        <v>332</v>
      </c>
      <c r="E2542" s="378">
        <v>1733000</v>
      </c>
      <c r="F2542" s="378">
        <f>F2327+F2325+F2323+F2321+F2308</f>
        <v>1733000</v>
      </c>
      <c r="G2542" s="378">
        <f>G2327+G2325+G2323+G2321+G2308</f>
        <v>1733000</v>
      </c>
      <c r="H2542" s="378">
        <f>H2327+H2325+H2323+H2321+H2308</f>
        <v>1733000</v>
      </c>
      <c r="I2542" s="229" t="e">
        <f>#REF!-G2542</f>
        <v>#REF!</v>
      </c>
      <c r="J2542" s="229">
        <f t="shared" si="700"/>
        <v>0</v>
      </c>
      <c r="K2542" s="378">
        <f>K2327+K2325+K2323+K2321+K2308</f>
        <v>1733000</v>
      </c>
      <c r="L2542" s="229">
        <f t="shared" si="701"/>
        <v>0</v>
      </c>
      <c r="M2542" s="378">
        <f>M2327+M2325+M2323+M2321+M2308</f>
        <v>1733000</v>
      </c>
      <c r="N2542" s="229">
        <f t="shared" si="702"/>
        <v>0</v>
      </c>
      <c r="O2542" s="378">
        <f>O2327+O2325+O2323+O2321+O2308</f>
        <v>1733000</v>
      </c>
      <c r="P2542" s="229">
        <f t="shared" si="703"/>
        <v>0</v>
      </c>
      <c r="S2542" s="378">
        <f>S2327+S2325+S2323+S2321+S2308</f>
        <v>1733000</v>
      </c>
      <c r="T2542" s="378">
        <f>T2327+T2325+T2323+T2321+T2308</f>
        <v>1733000</v>
      </c>
      <c r="U2542" s="378">
        <f>U2327+U2325+U2323+U2321+U2308</f>
        <v>1733000</v>
      </c>
    </row>
    <row r="2543" spans="2:21" ht="12.75" customHeight="1" x14ac:dyDescent="0.2">
      <c r="B2543" s="5"/>
      <c r="C2543" s="80"/>
      <c r="D2543" s="52" t="s">
        <v>693</v>
      </c>
      <c r="E2543" s="378">
        <v>10406836</v>
      </c>
      <c r="F2543" s="378">
        <f t="shared" ref="F2543:G2544" si="710">F2241</f>
        <v>21662917</v>
      </c>
      <c r="G2543" s="378">
        <f t="shared" si="710"/>
        <v>21662917</v>
      </c>
      <c r="H2543" s="378">
        <f t="shared" ref="H2543:H2544" si="711">H2241</f>
        <v>22221339</v>
      </c>
      <c r="I2543" s="229" t="e">
        <f>#REF!-G2543</f>
        <v>#REF!</v>
      </c>
      <c r="J2543" s="229">
        <f t="shared" si="700"/>
        <v>558422</v>
      </c>
      <c r="K2543" s="378">
        <f>K2241</f>
        <v>22665766</v>
      </c>
      <c r="L2543" s="229">
        <f t="shared" si="701"/>
        <v>444427</v>
      </c>
      <c r="M2543" s="378">
        <f>M2241</f>
        <v>22665766</v>
      </c>
      <c r="N2543" s="229">
        <f t="shared" si="702"/>
        <v>444427</v>
      </c>
      <c r="O2543" s="378">
        <f>O2241</f>
        <v>22665766</v>
      </c>
      <c r="P2543" s="229">
        <f t="shared" si="703"/>
        <v>444427</v>
      </c>
      <c r="S2543" s="378">
        <f t="shared" ref="S2543:U2544" si="712">S2241</f>
        <v>23265766</v>
      </c>
      <c r="T2543" s="378">
        <f t="shared" si="712"/>
        <v>24015766</v>
      </c>
      <c r="U2543" s="378">
        <f t="shared" si="712"/>
        <v>24815766</v>
      </c>
    </row>
    <row r="2544" spans="2:21" ht="12.75" customHeight="1" x14ac:dyDescent="0.2">
      <c r="B2544" s="5"/>
      <c r="C2544" s="80"/>
      <c r="D2544" s="52" t="s">
        <v>694</v>
      </c>
      <c r="E2544" s="378">
        <v>9952456</v>
      </c>
      <c r="F2544" s="378">
        <f t="shared" si="710"/>
        <v>0</v>
      </c>
      <c r="G2544" s="378">
        <f t="shared" si="710"/>
        <v>0</v>
      </c>
      <c r="H2544" s="378">
        <f t="shared" si="711"/>
        <v>0</v>
      </c>
      <c r="I2544" s="229" t="e">
        <f>#REF!-G2544</f>
        <v>#REF!</v>
      </c>
      <c r="J2544" s="229">
        <f t="shared" si="700"/>
        <v>0</v>
      </c>
      <c r="K2544" s="378">
        <f>K2242</f>
        <v>0</v>
      </c>
      <c r="L2544" s="229">
        <f t="shared" si="701"/>
        <v>0</v>
      </c>
      <c r="M2544" s="378">
        <f>M2242</f>
        <v>0</v>
      </c>
      <c r="N2544" s="229">
        <f t="shared" si="702"/>
        <v>0</v>
      </c>
      <c r="O2544" s="378">
        <f>O2242</f>
        <v>0</v>
      </c>
      <c r="P2544" s="229">
        <f t="shared" si="703"/>
        <v>0</v>
      </c>
      <c r="S2544" s="378">
        <f t="shared" si="712"/>
        <v>0</v>
      </c>
      <c r="T2544" s="378">
        <f t="shared" si="712"/>
        <v>0</v>
      </c>
      <c r="U2544" s="378">
        <f t="shared" si="712"/>
        <v>0</v>
      </c>
    </row>
    <row r="2545" spans="2:21" ht="12.75" customHeight="1" x14ac:dyDescent="0.2">
      <c r="B2545" s="5"/>
      <c r="C2545" s="80"/>
      <c r="D2545" s="52" t="s">
        <v>697</v>
      </c>
      <c r="E2545" s="378">
        <v>27536158</v>
      </c>
      <c r="F2545" s="378">
        <f>F2253</f>
        <v>34607857</v>
      </c>
      <c r="G2545" s="378">
        <f>G2253</f>
        <v>34607857</v>
      </c>
      <c r="H2545" s="378">
        <f>H2253</f>
        <v>38629220</v>
      </c>
      <c r="I2545" s="229" t="e">
        <f>#REF!-G2545</f>
        <v>#REF!</v>
      </c>
      <c r="J2545" s="229">
        <f t="shared" si="700"/>
        <v>4021363</v>
      </c>
      <c r="K2545" s="378">
        <f>K2253</f>
        <v>39595014</v>
      </c>
      <c r="L2545" s="229">
        <f t="shared" si="701"/>
        <v>965794</v>
      </c>
      <c r="M2545" s="378">
        <f>M2253</f>
        <v>39595014</v>
      </c>
      <c r="N2545" s="229">
        <f t="shared" si="702"/>
        <v>965794</v>
      </c>
      <c r="O2545" s="378">
        <f>O2253</f>
        <v>39595014</v>
      </c>
      <c r="P2545" s="229">
        <f t="shared" si="703"/>
        <v>965794</v>
      </c>
      <c r="S2545" s="378">
        <f>S2253</f>
        <v>41095014</v>
      </c>
      <c r="T2545" s="378">
        <f>T2253</f>
        <v>42595014</v>
      </c>
      <c r="U2545" s="378">
        <f>U2253</f>
        <v>42795014</v>
      </c>
    </row>
    <row r="2546" spans="2:21" ht="12.75" customHeight="1" x14ac:dyDescent="0.2">
      <c r="B2546" s="5"/>
      <c r="C2546" s="80"/>
      <c r="D2546" s="52" t="s">
        <v>871</v>
      </c>
      <c r="E2546" s="378"/>
      <c r="F2546" s="378"/>
      <c r="G2546" s="378"/>
      <c r="H2546" s="378">
        <f>H2257</f>
        <v>183768</v>
      </c>
      <c r="I2546" s="229" t="e">
        <f>#REF!-G2546</f>
        <v>#REF!</v>
      </c>
      <c r="J2546" s="229">
        <f t="shared" si="700"/>
        <v>183768</v>
      </c>
      <c r="K2546" s="378">
        <f>K2257</f>
        <v>183768</v>
      </c>
      <c r="L2546" s="229">
        <f t="shared" si="701"/>
        <v>0</v>
      </c>
      <c r="M2546" s="378">
        <f>M2257</f>
        <v>183768</v>
      </c>
      <c r="N2546" s="229">
        <f t="shared" si="702"/>
        <v>0</v>
      </c>
      <c r="O2546" s="378">
        <f>O2257</f>
        <v>0</v>
      </c>
      <c r="P2546" s="229">
        <f t="shared" si="703"/>
        <v>-183768</v>
      </c>
      <c r="S2546" s="378">
        <f>S2257</f>
        <v>0</v>
      </c>
      <c r="T2546" s="378">
        <f>T2257</f>
        <v>0</v>
      </c>
      <c r="U2546" s="378">
        <f>U2257</f>
        <v>0</v>
      </c>
    </row>
    <row r="2547" spans="2:21" ht="29.25" customHeight="1" x14ac:dyDescent="0.2">
      <c r="B2547" s="5"/>
      <c r="C2547" s="80"/>
      <c r="D2547" s="70" t="s">
        <v>700</v>
      </c>
      <c r="E2547" s="378">
        <v>4700000</v>
      </c>
      <c r="F2547" s="378">
        <f>F2248+F2243</f>
        <v>5000000</v>
      </c>
      <c r="G2547" s="378">
        <f>G2248+G2243</f>
        <v>5000000</v>
      </c>
      <c r="H2547" s="378">
        <f>H2248+H2243</f>
        <v>5000000</v>
      </c>
      <c r="I2547" s="229" t="e">
        <f>#REF!-G2547</f>
        <v>#REF!</v>
      </c>
      <c r="J2547" s="229">
        <f t="shared" si="700"/>
        <v>0</v>
      </c>
      <c r="K2547" s="378">
        <f>K2248+K2243</f>
        <v>5000000</v>
      </c>
      <c r="L2547" s="229">
        <f t="shared" si="701"/>
        <v>0</v>
      </c>
      <c r="M2547" s="378">
        <f>M2248+M2243</f>
        <v>5000000</v>
      </c>
      <c r="N2547" s="229">
        <f t="shared" si="702"/>
        <v>0</v>
      </c>
      <c r="O2547" s="378">
        <f>O2248+O2243</f>
        <v>5000000</v>
      </c>
      <c r="P2547" s="229">
        <f t="shared" si="703"/>
        <v>0</v>
      </c>
      <c r="S2547" s="378">
        <f>S2248+S2243</f>
        <v>5250000</v>
      </c>
      <c r="T2547" s="378">
        <f>T2248+T2243</f>
        <v>5400000</v>
      </c>
      <c r="U2547" s="378">
        <f>U2248+U2243</f>
        <v>5650000</v>
      </c>
    </row>
    <row r="2548" spans="2:21" ht="12.75" customHeight="1" x14ac:dyDescent="0.2">
      <c r="B2548" s="5"/>
      <c r="C2548" s="80"/>
      <c r="D2548" s="52" t="s">
        <v>373</v>
      </c>
      <c r="E2548" s="378">
        <v>5956116</v>
      </c>
      <c r="F2548" s="378">
        <f ca="1">F33+F85+F139+F197+F351+F528+F590+F688+F732+F784+F951+F1051+F1099+F1136+F1182+F1217+F1254+F1317+F1523+F1644+F1692+F1987+F2095+F2219+F820+F2178+F2011</f>
        <v>6049681</v>
      </c>
      <c r="G2548" s="378">
        <f ca="1">G33+G85+G139+G197+G351+G528+G590+G688+G732+G784+G951+G1051+G1099+G1136+G1182+G1217+G1254+G1317+G1523+G1644+G1692+G1987+G2095+G2219+G820+G2178+G2011</f>
        <v>5944895</v>
      </c>
      <c r="H2548" s="378">
        <f ca="1">H33+H85+H139+H197+H351+H528+H590+H688+H732+H784+H951+H1051+H1099+H1136+H1182+H1217+H1254+H1317+H1523+H1644+H1692+H1987+H2095+H2219+H820+H2178+H2011+H449</f>
        <v>6556500</v>
      </c>
      <c r="I2548" s="229" t="e">
        <f ca="1">#REF!-G2548</f>
        <v>#REF!</v>
      </c>
      <c r="J2548" s="229">
        <f t="shared" ca="1" si="700"/>
        <v>611605</v>
      </c>
      <c r="K2548" s="378">
        <f ca="1">K33+K85+K139+K197+K351+K528+K590+K688+K732+K784+K951+K1051+K1099+K1136+K1182+K1217+K1254+K1317+K1523+K1644+K1692+K1987+K2095+K2219+K820+K2178+K2011+K449</f>
        <v>6556500</v>
      </c>
      <c r="L2548" s="229">
        <f t="shared" ca="1" si="701"/>
        <v>0</v>
      </c>
      <c r="M2548" s="378">
        <f ca="1">M33+M85+M139+M197+M351+M528+M590+M688+M732+M784+M951+M1051+M1099+M1136+M1182+M1217+M1254+M1317+M1523+M1644+M1692+M1987+M2095+M2219+M820+M2178+M2011+M449</f>
        <v>6556500</v>
      </c>
      <c r="N2548" s="229">
        <f t="shared" ca="1" si="702"/>
        <v>0</v>
      </c>
      <c r="O2548" s="378">
        <f ca="1">O33+O85+O139+O197+O351+O528+O590+O688+O732+O784+O951+O1051+O1099+O1136+O1182+O1217+O1254+O1317+O1523+O1644+O1692+O1987+O2095+O2219+O820+O2178+O2011+O449+O1810+O1367</f>
        <v>6556500</v>
      </c>
      <c r="P2548" s="229">
        <f t="shared" ca="1" si="703"/>
        <v>0</v>
      </c>
      <c r="S2548" s="378">
        <f ca="1">S33+S85+S139+S197+S351+S528+S590+S688+S732+S784+S951+S1051+S1099+S1136+S1182+S1217+S1254+S1317+S1523+S1644+S1692+S1987+S2095+S2219+S820+S2178+S2011+S449</f>
        <v>6556500</v>
      </c>
      <c r="T2548" s="378">
        <f ca="1">T33+T85+T139+T197+T351+T528+T590+T688+T732+T784+T951+T1051+T1099+T1136+T1182+T1217+T1254+T1317+T1523+T1644+T1692+T1987+T2095+T2219+T820+T2178+T2011+T449</f>
        <v>6556500</v>
      </c>
      <c r="U2548" s="378">
        <f ca="1">U33+U85+U139+U197+U351+U528+U590+U688+U732+U784+U951+U1051+U1099+U1136+U1182+U1217+U1254+U1317+U1523+U1644+U1692+U1987+U2095+U2219+U820+U2178+U2011+U449</f>
        <v>6556500</v>
      </c>
    </row>
    <row r="2549" spans="2:21" ht="12.75" customHeight="1" x14ac:dyDescent="0.2">
      <c r="B2549" s="5"/>
      <c r="C2549" s="80"/>
      <c r="D2549" s="52" t="s">
        <v>456</v>
      </c>
      <c r="E2549" s="378">
        <v>100009</v>
      </c>
      <c r="F2549" s="378">
        <f ca="1">F34+F86+F140+F198+F352+F529+F591+F689+F733+F785+F952+F1052+F1100+F1137+F1183+F1218+F1255+F1318+F1524+F1645+F1693+F1988+F2060+F2096+F2142+F2220+F2180+F821+F482</f>
        <v>91958</v>
      </c>
      <c r="G2549" s="378">
        <f ca="1">G34+G86+G140+G198+G352+G529+G591+G689+G733+G785+G952+G1052+G1100+G1137+G1183+G1218+G1255+G1318+G1524+G1645+G1693+G1988+G2060+G2096+G2142+G2220+G2180+G821+G482</f>
        <v>92528</v>
      </c>
      <c r="H2549" s="378">
        <f ca="1">H34+H86+H140+H198+H352+H529+H591+H689+H733+H785+H952+H1052+H1100+H1137+H1183+H1218+H1255+H1318+H1524+H1645+H1693+H1988+H2060+H2096+H2142+H2220+H2180+H821+H482</f>
        <v>119188</v>
      </c>
      <c r="I2549" s="229" t="e">
        <f ca="1">#REF!-G2549</f>
        <v>#REF!</v>
      </c>
      <c r="J2549" s="229">
        <f t="shared" ca="1" si="700"/>
        <v>26660</v>
      </c>
      <c r="K2549" s="378">
        <f ca="1">K34+K86+K140+K198+K352+K529+K591+K689+K733+K785+K952+K1052+K1100+K1137+K1183+K1218+K1255+K1318+K1524+K1645+K1693+K1988+K2060+K2096+K2142+K2220+K2180+K821+K482</f>
        <v>117788</v>
      </c>
      <c r="L2549" s="229">
        <f t="shared" ca="1" si="701"/>
        <v>-1400</v>
      </c>
      <c r="M2549" s="378">
        <f ca="1">M34+M86+M140+M198+M352+M529+M591+M689+M733+M785+M952+M1052+M1100+M1137+M1183+M1218+M1255+M1318+M1524+M1645+M1693+M1988+M2060+M2096+M2142+M2220+M2180+M821+M482</f>
        <v>100688</v>
      </c>
      <c r="N2549" s="229">
        <f t="shared" ca="1" si="702"/>
        <v>-18500</v>
      </c>
      <c r="O2549" s="378">
        <f ca="1">O34+O86+O140+O198+O352+O529+O591+O689+O733+O785+O952+O1052+O1100+O1137+O1183+O1218+O1255+O1318+O1524+O1645+O1693+O1988+O2060+O2096+O2142+O2220+O2180+O821+O482+O1811+O1368</f>
        <v>115588</v>
      </c>
      <c r="P2549" s="229">
        <f t="shared" ca="1" si="703"/>
        <v>-3600</v>
      </c>
      <c r="S2549" s="378">
        <f ca="1">S34+S86+S140+S198+S352+S529+S591+S689+S733+S785+S952+S1052+S1100+S1137+S1183+S1218+S1255+S1318+S1524+S1645+S1693+S1988+S2060+S2096+S2142+S2220+S2180+S821+S482</f>
        <v>119188</v>
      </c>
      <c r="T2549" s="378">
        <f ca="1">T34+T86+T140+T198+T352+T529+T591+T689+T733+T785+T952+T1052+T1100+T1137+T1183+T1218+T1255+T1318+T1524+T1645+T1693+T1988+T2060+T2096+T2142+T2220+T2180+T821+T482</f>
        <v>119188</v>
      </c>
      <c r="U2549" s="378">
        <f ca="1">U34+U86+U140+U198+U352+U529+U591+U689+U733+U785+U952+U1052+U1100+U1137+U1183+U1218+U1255+U1318+U1524+U1645+U1693+U1988+U2060+U2096+U2142+U2220+U2180+U821+U482</f>
        <v>119188</v>
      </c>
    </row>
    <row r="2550" spans="2:21" ht="12.75" customHeight="1" x14ac:dyDescent="0.2">
      <c r="B2550" s="5"/>
      <c r="C2550" s="80"/>
      <c r="D2550" s="52" t="s">
        <v>239</v>
      </c>
      <c r="E2550" s="378">
        <v>387211</v>
      </c>
      <c r="F2550" s="378">
        <f ca="1">F35+F87+F141+F199+F353+F530+F592+F690+F734+F786+F953+F1053+F1101+F1138+F1184+F1219+F1256+F1319+F1525+F1646+F1694+F1989+F2061+F2097+F2143+F2221+F2181+F822</f>
        <v>386851</v>
      </c>
      <c r="G2550" s="378">
        <f ca="1">G35+G87+G141+G199+G353+G530+G592+G690+G734+G786+G953+G1053+G1101+G1138+G1184+G1219+G1256+G1319+G1525+G1646+G1694+G1989+G2061+G2097+G2143+G2221+G2181+G822</f>
        <v>364101</v>
      </c>
      <c r="H2550" s="378">
        <f ca="1">H35+H87+H141+H199+H353+H530+H592+H690+H734+H786+H953+H1053+H1101+H1138+H1184+H1219+H1256+H1319+H1525+H1646+H1694+H1989+H2061+H2097+H2143+H2221+H2181+H822</f>
        <v>744601</v>
      </c>
      <c r="I2550" s="229" t="e">
        <f ca="1">#REF!-G2550</f>
        <v>#REF!</v>
      </c>
      <c r="J2550" s="229">
        <f t="shared" ca="1" si="700"/>
        <v>380500</v>
      </c>
      <c r="K2550" s="378">
        <f ca="1">K35+K87+K141+K199+K353+K530+K592+K690+K734+K786+K953+K1053+K1101+K1138+K1184+K1219+K1256+K1319+K1525+K1646+K1694+K1989+K2061+K2097+K2143+K2221+K2181+K822</f>
        <v>744401</v>
      </c>
      <c r="L2550" s="229">
        <f t="shared" ca="1" si="701"/>
        <v>-200</v>
      </c>
      <c r="M2550" s="378">
        <f ca="1">M35+M87+M141+M199+M353+M530+M592+M690+M734+M786+M953+M1053+M1101+M1138+M1184+M1219+M1256+M1319+M1525+M1646+M1694+M1989+M2061+M2097+M2143+M2221+M2181+M822</f>
        <v>734401</v>
      </c>
      <c r="N2550" s="229">
        <f t="shared" ca="1" si="702"/>
        <v>-10200</v>
      </c>
      <c r="O2550" s="378">
        <f ca="1">O35+O87+O141+O199+O353+O530+O592+O690+O734+O786+O953+O1053+O1101+O1138+O1184+O1219+O1256+O1319+O1525+O1646+O1694+O1989+O2061+O2097+O2143+O2221+O2181+O822+O1812+O1369</f>
        <v>728601</v>
      </c>
      <c r="P2550" s="229">
        <f t="shared" ca="1" si="703"/>
        <v>-16000</v>
      </c>
      <c r="S2550" s="378">
        <f ca="1">S35+S87+S141+S199+S353+S530+S592+S690+S734+S786+S953+S1053+S1101+S1138+S1184+S1219+S1256+S1319+S1525+S1646+S1694+S1989+S2061+S2097+S2143+S2221+S2181+S822</f>
        <v>744601</v>
      </c>
      <c r="T2550" s="378">
        <f ca="1">T35+T87+T141+T199+T353+T530+T592+T690+T734+T786+T953+T1053+T1101+T1138+T1184+T1219+T1256+T1319+T1525+T1646+T1694+T1989+T2061+T2097+T2143+T2221+T2181+T822</f>
        <v>744601</v>
      </c>
      <c r="U2550" s="378">
        <f ca="1">U35+U87+U141+U199+U353+U530+U592+U690+U734+U786+U953+U1053+U1101+U1138+U1184+U1219+U1256+U1319+U1525+U1646+U1694+U1989+U2061+U2097+U2143+U2221+U2181+U822</f>
        <v>744601</v>
      </c>
    </row>
    <row r="2551" spans="2:21" ht="12.75" customHeight="1" x14ac:dyDescent="0.2">
      <c r="B2551" s="5"/>
      <c r="C2551" s="80"/>
      <c r="D2551" s="52" t="s">
        <v>340</v>
      </c>
      <c r="E2551" s="378">
        <v>3889932</v>
      </c>
      <c r="F2551" s="378">
        <f ca="1">F36+F88+F142+F200+F354+F531+F593+F691+F735+F787+F954+F1054+F1102+F1139+F1185+F1220+F1257+F1320+F1526+F1647+F1695+F1990+F2062+F2098+F2144+F2222+F2182+F823+F484</f>
        <v>3872402</v>
      </c>
      <c r="G2551" s="378">
        <f ca="1">G36+G88+G142+G200+G354+G531+G593+G691+G735+G787+G954+G1054+G1102+G1139+G1185+G1220+G1257+G1320+G1526+G1647+G1695+G1990+G2062+G2098+G2144+G2222+G2182+G823+G484</f>
        <v>3831847</v>
      </c>
      <c r="H2551" s="378">
        <f ca="1">H36+H88+H142+H200+H354+H531+H593+H691+H735+H787+H954+H1054+H1102+H1139+H1185+H1220+H1257+H1320+H1526+H1647+H1695+H1990+H2062+H2098+H2144+H2222+H2182+H823+H484+H452</f>
        <v>3685627</v>
      </c>
      <c r="I2551" s="229" t="e">
        <f ca="1">#REF!-G2551</f>
        <v>#REF!</v>
      </c>
      <c r="J2551" s="229">
        <f t="shared" ca="1" si="700"/>
        <v>-146220</v>
      </c>
      <c r="K2551" s="378">
        <f ca="1">K36+K88+K142+K200+K354+K531+K593+K691+K735+K787+K954+K1054+K1102+K1139+K1185+K1220+K1257+K1320+K1526+K1647+K1695+K1990+K2062+K2098+K2144+K2222+K2182+K823+K484+K452</f>
        <v>3638836</v>
      </c>
      <c r="L2551" s="229">
        <f t="shared" ca="1" si="701"/>
        <v>-46791</v>
      </c>
      <c r="M2551" s="378">
        <f ca="1">M36+M88+M142+M200+M354+M531+M593+M691+M735+M787+M954+M1054+M1102+M1139+M1185+M1220+M1257+M1320+M1526+M1647+M1695+M1990+M2062+M2098+M2144+M2222+M2182+M823+M484+M452</f>
        <v>3268636</v>
      </c>
      <c r="N2551" s="229">
        <f t="shared" ca="1" si="702"/>
        <v>-416991</v>
      </c>
      <c r="O2551" s="378">
        <f ca="1">O36+O88+O142+O200+O354+O531+O593+O691+O735+O787+O954+O1054+O1102+O1139+O1185+O1220+O1257+O1320+O1526+O1647+O1695+O1990+O2062+O2098+O2144+O2222+O2182+O823+O484+O452+O1813+O1370</f>
        <v>3455823</v>
      </c>
      <c r="P2551" s="229">
        <f t="shared" ca="1" si="703"/>
        <v>-229804</v>
      </c>
      <c r="S2551" s="378">
        <f ca="1">S36+S88+S142+S200+S354+S531+S593+S691+S735+S787+S954+S1054+S1102+S1139+S1185+S1220+S1257+S1320+S1526+S1647+S1695+S1990+S2062+S2098+S2144+S2222+S2182+S823+S484+S452</f>
        <v>3670627</v>
      </c>
      <c r="T2551" s="378">
        <f ca="1">T36+T88+T142+T200+T354+T531+T593+T691+T735+T787+T954+T1054+T1102+T1139+T1185+T1220+T1257+T1320+T1526+T1647+T1695+T1990+T2062+T2098+T2144+T2222+T2182+T823+T484+T452</f>
        <v>3670627</v>
      </c>
      <c r="U2551" s="378">
        <f ca="1">U36+U88+U142+U200+U354+U531+U593+U691+U735+U787+U954+U1054+U1102+U1139+U1185+U1220+U1257+U1320+U1526+U1647+U1695+U1990+U2062+U2098+U2144+U2222+U2182+U823+U484+U452</f>
        <v>3670627</v>
      </c>
    </row>
    <row r="2552" spans="2:21" ht="12.75" customHeight="1" x14ac:dyDescent="0.2">
      <c r="B2552" s="5"/>
      <c r="C2552" s="80"/>
      <c r="D2552" s="52" t="s">
        <v>342</v>
      </c>
      <c r="E2552" s="378">
        <v>25019715</v>
      </c>
      <c r="F2552" s="378">
        <f ca="1">F37+F89+F143+F201+F355+F532+F594+F692+F736+F788+F955+F1055+F1103+F1140+F1186+F1222+F1258+F1321+F1498+F1527+F1648+F1696+F1952+F1991+F2063+F2099+F2145+F2223+F2183+F824+F485</f>
        <v>26260453</v>
      </c>
      <c r="G2552" s="378">
        <f ca="1">G37+G89+G143+G201+G355+G532+G594+G692+G736+G788+G955+G1055+G1103+G1140+G1186+G1222+G1258+G1321+G1498+G1527+G1648+G1696+G1952+G1991+G2063+G2099+G2145+G2223+G2183+G824+G485</f>
        <v>24897624</v>
      </c>
      <c r="H2552" s="378">
        <f ca="1">H37+H89+H143+H201+H355+H532+H594+H692+H736+H788+H955+H1055+H1103+H1140+H1186+H1222+H1258+H1321+H1498+H1527+H1648+H1696+H1952+H1991+H2063+H2099+H2145+H2223+H2183+H824+H485</f>
        <v>27080491</v>
      </c>
      <c r="I2552" s="229" t="e">
        <f ca="1">#REF!-G2552</f>
        <v>#REF!</v>
      </c>
      <c r="J2552" s="229">
        <f t="shared" ca="1" si="700"/>
        <v>2182867</v>
      </c>
      <c r="K2552" s="378">
        <f ca="1">K37+K89+K143+K201+K355+K532+K594+K692+K736+K788+K955+K1055+K1103+K1140+K1186+K1222+K1258+K1321+K1498+K1527+K1648+K1696+K1952+K1991+K2063+K2099+K2145+K2223+K2183+K824+K485</f>
        <v>28509513</v>
      </c>
      <c r="L2552" s="229">
        <f t="shared" ca="1" si="701"/>
        <v>1429022</v>
      </c>
      <c r="M2552" s="378">
        <f ca="1">M37+M89+M143+M201+M355+M532+M594+M692+M736+M788+M955+M1055+M1103+M1140+M1186+M1222+M1258+M1321+M1498+M1527+M1648+M1696+M1952+M1991+M2063+M2099+M2145+M2223+M2183+M824+M485</f>
        <v>24297593</v>
      </c>
      <c r="N2552" s="229">
        <f t="shared" ca="1" si="702"/>
        <v>-2782898</v>
      </c>
      <c r="O2552" s="378">
        <f ca="1">O37+O89+O143+O201+O355+O532+O594+O692+O736+O788+O955+O1055+O1103+O1140+O1186+O1222+O1258+O1321+O1498+O1527+O1648+O1696+O1952+O1991+O2063+O2099+O2145+O2223+O2183+O824+O485+O1814+O1371</f>
        <v>26608519</v>
      </c>
      <c r="P2552" s="229">
        <f t="shared" ca="1" si="703"/>
        <v>-471972</v>
      </c>
      <c r="S2552" s="378">
        <f ca="1">S37+S89+S143+S201+S355+S532+S594+S692+S736+S788+S955+S1055+S1103+S1140+S1186+S1222+S1258+S1321+S1498+S1527+S1648+S1696+S1952+S1991+S2063+S2099+S2145+S2223+S2183+S824+S485</f>
        <v>27555491</v>
      </c>
      <c r="T2552" s="378">
        <f ca="1">T37+T89+T143+T201+T355+T532+T594+T692+T736+T788+T955+T1055+T1103+T1140+T1186+T1222+T1258+T1321+T1498+T1527+T1648+T1696+T1952+T1991+T2063+T2099+T2145+T2223+T2183+T824+T485</f>
        <v>27555491</v>
      </c>
      <c r="U2552" s="378">
        <f ca="1">U37+U89+U143+U201+U355+U532+U594+U692+U736+U788+U955+U1055+U1103+U1140+U1186+U1222+U1258+U1321+U1498+U1527+U1648+U1696+U1952+U1991+U2063+U2099+U2145+U2223+U2183+U824+U485</f>
        <v>27555491</v>
      </c>
    </row>
    <row r="2553" spans="2:21" ht="12.75" customHeight="1" x14ac:dyDescent="0.2">
      <c r="B2553" s="5"/>
      <c r="C2553" s="80"/>
      <c r="D2553" s="52" t="s">
        <v>698</v>
      </c>
      <c r="E2553" s="378">
        <v>29649500</v>
      </c>
      <c r="F2553" s="378">
        <f t="shared" ref="F2553:G2554" si="713">F1832</f>
        <v>30562207</v>
      </c>
      <c r="G2553" s="378">
        <f t="shared" si="713"/>
        <v>37925764</v>
      </c>
      <c r="H2553" s="378">
        <f t="shared" ref="H2553:H2554" si="714">H1832</f>
        <v>30264353</v>
      </c>
      <c r="I2553" s="229" t="e">
        <f>#REF!-G2553</f>
        <v>#REF!</v>
      </c>
      <c r="J2553" s="229">
        <f t="shared" si="700"/>
        <v>-7661411</v>
      </c>
      <c r="K2553" s="378">
        <f>K1832</f>
        <v>33796784</v>
      </c>
      <c r="L2553" s="229">
        <f t="shared" si="701"/>
        <v>3532431</v>
      </c>
      <c r="M2553" s="378">
        <f>M1832</f>
        <v>34396784</v>
      </c>
      <c r="N2553" s="229">
        <f t="shared" si="702"/>
        <v>4132431</v>
      </c>
      <c r="O2553" s="378">
        <f>O1832</f>
        <v>34396784</v>
      </c>
      <c r="P2553" s="229">
        <f t="shared" si="703"/>
        <v>4132431</v>
      </c>
      <c r="S2553" s="378">
        <f t="shared" ref="S2553:U2554" si="715">S1832</f>
        <v>32025713</v>
      </c>
      <c r="T2553" s="378">
        <f t="shared" si="715"/>
        <v>33661861</v>
      </c>
      <c r="U2553" s="378">
        <f t="shared" si="715"/>
        <v>35314407</v>
      </c>
    </row>
    <row r="2554" spans="2:21" ht="12.75" customHeight="1" x14ac:dyDescent="0.2">
      <c r="B2554" s="5"/>
      <c r="C2554" s="80"/>
      <c r="D2554" s="52" t="s">
        <v>699</v>
      </c>
      <c r="E2554" s="378">
        <v>35246000</v>
      </c>
      <c r="F2554" s="378">
        <f t="shared" si="713"/>
        <v>35877374</v>
      </c>
      <c r="G2554" s="378">
        <f t="shared" si="713"/>
        <v>29296804</v>
      </c>
      <c r="H2554" s="378">
        <f t="shared" si="714"/>
        <v>23410336</v>
      </c>
      <c r="I2554" s="229" t="e">
        <f>#REF!-G2554</f>
        <v>#REF!</v>
      </c>
      <c r="J2554" s="229">
        <f t="shared" si="700"/>
        <v>-5886468</v>
      </c>
      <c r="K2554" s="378">
        <f>K1833</f>
        <v>25410336</v>
      </c>
      <c r="L2554" s="229">
        <f t="shared" si="701"/>
        <v>2000000</v>
      </c>
      <c r="M2554" s="378">
        <f>M1833</f>
        <v>25410336</v>
      </c>
      <c r="N2554" s="229">
        <f t="shared" si="702"/>
        <v>2000000</v>
      </c>
      <c r="O2554" s="378">
        <f>O1833</f>
        <v>25410336</v>
      </c>
      <c r="P2554" s="229">
        <f t="shared" si="703"/>
        <v>2000000</v>
      </c>
      <c r="S2554" s="378">
        <f t="shared" si="715"/>
        <v>29501928</v>
      </c>
      <c r="T2554" s="378">
        <f t="shared" si="715"/>
        <v>29419136</v>
      </c>
      <c r="U2554" s="378">
        <f t="shared" si="715"/>
        <v>29321324</v>
      </c>
    </row>
    <row r="2555" spans="2:21" ht="12.75" customHeight="1" x14ac:dyDescent="0.2">
      <c r="B2555" s="5"/>
      <c r="C2555" s="80"/>
      <c r="D2555" s="52" t="s">
        <v>989</v>
      </c>
      <c r="E2555" s="378">
        <v>-1640607</v>
      </c>
      <c r="F2555" s="378">
        <f>+F1399</f>
        <v>-3326027</v>
      </c>
      <c r="G2555" s="378">
        <f>+G1399</f>
        <v>-1906696</v>
      </c>
      <c r="H2555" s="378">
        <f>+H1399</f>
        <v>-1090367</v>
      </c>
      <c r="I2555" s="229" t="e">
        <f>#REF!-G2555</f>
        <v>#REF!</v>
      </c>
      <c r="J2555" s="229">
        <f t="shared" si="700"/>
        <v>816329</v>
      </c>
      <c r="K2555" s="378">
        <f>+K1399</f>
        <v>0</v>
      </c>
      <c r="L2555" s="229">
        <f t="shared" si="701"/>
        <v>1090367</v>
      </c>
      <c r="M2555" s="378">
        <f>+M1399</f>
        <v>0</v>
      </c>
      <c r="N2555" s="229">
        <f t="shared" si="702"/>
        <v>1090367</v>
      </c>
      <c r="O2555" s="378">
        <f>+O1399</f>
        <v>-1091896</v>
      </c>
      <c r="P2555" s="229">
        <f t="shared" si="703"/>
        <v>-1529</v>
      </c>
      <c r="S2555" s="378">
        <f>+S1399</f>
        <v>0</v>
      </c>
      <c r="T2555" s="378">
        <f>+T1399</f>
        <v>0</v>
      </c>
      <c r="U2555" s="378">
        <f>+U1399</f>
        <v>0</v>
      </c>
    </row>
    <row r="2556" spans="2:21" ht="12.75" customHeight="1" x14ac:dyDescent="0.2">
      <c r="B2556" s="5"/>
      <c r="C2556" s="80"/>
      <c r="D2556" s="52" t="s">
        <v>135</v>
      </c>
      <c r="E2556" s="378">
        <v>900000</v>
      </c>
      <c r="F2556" s="378">
        <f>F1422</f>
        <v>1843944</v>
      </c>
      <c r="G2556" s="378">
        <f>G1422</f>
        <v>1800000</v>
      </c>
      <c r="H2556" s="378">
        <f>H1422</f>
        <v>3300000</v>
      </c>
      <c r="I2556" s="229" t="e">
        <f>#REF!-G2556</f>
        <v>#REF!</v>
      </c>
      <c r="J2556" s="229">
        <f t="shared" si="700"/>
        <v>1500000</v>
      </c>
      <c r="K2556" s="378">
        <f>K1422</f>
        <v>3300000</v>
      </c>
      <c r="L2556" s="229">
        <f t="shared" si="701"/>
        <v>0</v>
      </c>
      <c r="M2556" s="378">
        <f>M1422</f>
        <v>3300000</v>
      </c>
      <c r="N2556" s="229">
        <f t="shared" si="702"/>
        <v>0</v>
      </c>
      <c r="O2556" s="378">
        <f>O1422</f>
        <v>3200000</v>
      </c>
      <c r="P2556" s="229">
        <f t="shared" si="703"/>
        <v>-100000</v>
      </c>
      <c r="S2556" s="378">
        <f>S1422</f>
        <v>3300000</v>
      </c>
      <c r="T2556" s="378">
        <f>T1422</f>
        <v>3300000</v>
      </c>
      <c r="U2556" s="378">
        <f>U1422</f>
        <v>3300000</v>
      </c>
    </row>
    <row r="2557" spans="2:21" ht="12.75" customHeight="1" x14ac:dyDescent="0.2">
      <c r="B2557" s="5"/>
      <c r="C2557" s="80"/>
      <c r="D2557" s="52" t="s">
        <v>672</v>
      </c>
      <c r="E2557" s="378">
        <v>628000</v>
      </c>
      <c r="F2557" s="378">
        <f>F1873</f>
        <v>628000</v>
      </c>
      <c r="G2557" s="378">
        <f>G1873</f>
        <v>628000</v>
      </c>
      <c r="H2557" s="378">
        <f>H1873</f>
        <v>628000</v>
      </c>
      <c r="I2557" s="229" t="e">
        <f>#REF!-G2557</f>
        <v>#REF!</v>
      </c>
      <c r="J2557" s="229">
        <f t="shared" si="700"/>
        <v>0</v>
      </c>
      <c r="K2557" s="378">
        <f>K1873</f>
        <v>128000</v>
      </c>
      <c r="L2557" s="229">
        <f t="shared" si="701"/>
        <v>-500000</v>
      </c>
      <c r="M2557" s="378">
        <f>M1873</f>
        <v>128000</v>
      </c>
      <c r="N2557" s="229">
        <f t="shared" si="702"/>
        <v>-500000</v>
      </c>
      <c r="O2557" s="378">
        <f>O1873</f>
        <v>128000</v>
      </c>
      <c r="P2557" s="229">
        <f t="shared" si="703"/>
        <v>-500000</v>
      </c>
      <c r="S2557" s="378">
        <f>S1873</f>
        <v>128000</v>
      </c>
      <c r="T2557" s="378">
        <f>T1873</f>
        <v>128000</v>
      </c>
      <c r="U2557" s="378">
        <f>U1873</f>
        <v>128000</v>
      </c>
    </row>
    <row r="2558" spans="2:21" ht="12.75" customHeight="1" x14ac:dyDescent="0.2">
      <c r="B2558" s="5"/>
      <c r="C2558" s="80"/>
      <c r="D2558" s="52" t="s">
        <v>1061</v>
      </c>
      <c r="E2558" s="378">
        <f t="shared" ref="E2558:G2558" si="716">E1839</f>
        <v>-5000000</v>
      </c>
      <c r="F2558" s="378">
        <f t="shared" si="716"/>
        <v>-5000000</v>
      </c>
      <c r="G2558" s="378">
        <f t="shared" si="716"/>
        <v>-5000000</v>
      </c>
      <c r="H2558" s="378">
        <f>H1839</f>
        <v>-5000000</v>
      </c>
      <c r="I2558" s="229" t="e">
        <f>#REF!-G2558</f>
        <v>#REF!</v>
      </c>
      <c r="J2558" s="229">
        <f t="shared" si="700"/>
        <v>0</v>
      </c>
      <c r="K2558" s="378">
        <f>K1839</f>
        <v>0</v>
      </c>
      <c r="L2558" s="229">
        <f t="shared" si="701"/>
        <v>5000000</v>
      </c>
      <c r="M2558" s="378">
        <f>M1839</f>
        <v>0</v>
      </c>
      <c r="N2558" s="229">
        <f t="shared" si="702"/>
        <v>5000000</v>
      </c>
      <c r="O2558" s="378">
        <f>O1839</f>
        <v>0</v>
      </c>
      <c r="P2558" s="229">
        <f t="shared" si="703"/>
        <v>5000000</v>
      </c>
      <c r="S2558" s="378">
        <f>S1839</f>
        <v>0</v>
      </c>
      <c r="T2558" s="378">
        <f>T1839</f>
        <v>0</v>
      </c>
      <c r="U2558" s="378">
        <f>U1839</f>
        <v>0</v>
      </c>
    </row>
    <row r="2559" spans="2:21" ht="12.75" customHeight="1" x14ac:dyDescent="0.2">
      <c r="B2559" s="5"/>
      <c r="C2559" s="80"/>
      <c r="D2559" s="52" t="s">
        <v>987</v>
      </c>
      <c r="E2559" s="378">
        <f t="shared" ref="E2559:G2559" si="717">E1845</f>
        <v>0</v>
      </c>
      <c r="F2559" s="378">
        <f t="shared" si="717"/>
        <v>-4220909</v>
      </c>
      <c r="G2559" s="378">
        <f t="shared" si="717"/>
        <v>-4250000</v>
      </c>
      <c r="H2559" s="378">
        <f>H1845</f>
        <v>0</v>
      </c>
      <c r="I2559" s="229" t="e">
        <f>#REF!-G2559</f>
        <v>#REF!</v>
      </c>
      <c r="J2559" s="229">
        <f t="shared" si="700"/>
        <v>4250000</v>
      </c>
      <c r="K2559" s="378">
        <f>K1845</f>
        <v>-2000000</v>
      </c>
      <c r="L2559" s="229">
        <f t="shared" si="701"/>
        <v>-2000000</v>
      </c>
      <c r="M2559" s="378">
        <f>M1845</f>
        <v>-2000000</v>
      </c>
      <c r="N2559" s="229">
        <f t="shared" si="702"/>
        <v>-2000000</v>
      </c>
      <c r="O2559" s="378">
        <f>O1845</f>
        <v>-2500000</v>
      </c>
      <c r="P2559" s="229">
        <f t="shared" si="703"/>
        <v>-2500000</v>
      </c>
      <c r="S2559" s="378">
        <f>S1845</f>
        <v>0</v>
      </c>
      <c r="T2559" s="378">
        <f>T1845</f>
        <v>0</v>
      </c>
      <c r="U2559" s="378">
        <f>U1845</f>
        <v>0</v>
      </c>
    </row>
    <row r="2560" spans="2:21" ht="12.75" customHeight="1" x14ac:dyDescent="0.2">
      <c r="B2560" s="5"/>
      <c r="C2560" s="80"/>
      <c r="D2560" s="52" t="s">
        <v>872</v>
      </c>
      <c r="E2560" s="378">
        <v>1211681</v>
      </c>
      <c r="F2560" s="378">
        <f>F1898</f>
        <v>1000000</v>
      </c>
      <c r="G2560" s="378">
        <f>G1898</f>
        <v>0</v>
      </c>
      <c r="H2560" s="378">
        <f>H1898</f>
        <v>900000</v>
      </c>
      <c r="I2560" s="229" t="e">
        <f>#REF!-G2560</f>
        <v>#REF!</v>
      </c>
      <c r="J2560" s="229">
        <f t="shared" si="700"/>
        <v>900000</v>
      </c>
      <c r="K2560" s="378">
        <f>K1898</f>
        <v>900000</v>
      </c>
      <c r="L2560" s="229">
        <f t="shared" si="701"/>
        <v>0</v>
      </c>
      <c r="M2560" s="378">
        <f>M1898</f>
        <v>900000</v>
      </c>
      <c r="N2560" s="229">
        <f t="shared" si="702"/>
        <v>0</v>
      </c>
      <c r="O2560" s="378">
        <f>O1898</f>
        <v>0</v>
      </c>
      <c r="P2560" s="229">
        <f t="shared" si="703"/>
        <v>-900000</v>
      </c>
      <c r="S2560" s="378">
        <f>S1898</f>
        <v>900000</v>
      </c>
      <c r="T2560" s="378">
        <f>T1898</f>
        <v>900000</v>
      </c>
      <c r="U2560" s="378">
        <f>U1898</f>
        <v>900000</v>
      </c>
    </row>
    <row r="2561" spans="2:22" ht="12.75" customHeight="1" x14ac:dyDescent="0.2">
      <c r="B2561" s="154"/>
      <c r="C2561" s="80"/>
      <c r="D2561" s="53" t="s">
        <v>277</v>
      </c>
      <c r="E2561" s="496">
        <v>4400000</v>
      </c>
      <c r="F2561" s="496">
        <f>F2290</f>
        <v>4600000</v>
      </c>
      <c r="G2561" s="496">
        <f>G2290</f>
        <v>4600000</v>
      </c>
      <c r="H2561" s="496">
        <f>H2290</f>
        <v>5000000</v>
      </c>
      <c r="I2561" s="497" t="e">
        <f>#REF!-G2561</f>
        <v>#REF!</v>
      </c>
      <c r="J2561" s="497">
        <f t="shared" si="700"/>
        <v>400000</v>
      </c>
      <c r="K2561" s="496">
        <f>K2290</f>
        <v>5900000</v>
      </c>
      <c r="L2561" s="497">
        <f t="shared" si="701"/>
        <v>900000</v>
      </c>
      <c r="M2561" s="496">
        <f>M2290</f>
        <v>5900000</v>
      </c>
      <c r="N2561" s="497">
        <f t="shared" si="702"/>
        <v>900000</v>
      </c>
      <c r="O2561" s="496">
        <f>O2290</f>
        <v>5600000</v>
      </c>
      <c r="P2561" s="497">
        <f t="shared" si="703"/>
        <v>600000</v>
      </c>
      <c r="Q2561" s="497"/>
      <c r="R2561" s="497"/>
      <c r="S2561" s="496">
        <f>S2290</f>
        <v>5800000</v>
      </c>
      <c r="T2561" s="496">
        <f>T2290</f>
        <v>5800000</v>
      </c>
      <c r="U2561" s="496">
        <f>U2290</f>
        <v>5800000</v>
      </c>
    </row>
    <row r="2562" spans="2:22" ht="16.899999999999999" customHeight="1" x14ac:dyDescent="0.2">
      <c r="B2562" s="154"/>
      <c r="C2562" s="36" t="s">
        <v>5</v>
      </c>
      <c r="E2562" s="229">
        <v>341121499</v>
      </c>
      <c r="F2562" s="229">
        <f ca="1">SUM(F2532:F2561)</f>
        <v>351785056</v>
      </c>
      <c r="G2562" s="229">
        <f ca="1">SUM(G2532:G2561)</f>
        <v>359971256</v>
      </c>
      <c r="H2562" s="229">
        <f ca="1">SUM(H2532:H2561)</f>
        <v>368422354</v>
      </c>
      <c r="I2562" s="229" t="e">
        <f ca="1">#REF!-G2562</f>
        <v>#REF!</v>
      </c>
      <c r="J2562" s="229">
        <f t="shared" ca="1" si="700"/>
        <v>8451098</v>
      </c>
      <c r="K2562" s="229" t="e">
        <f ca="1">SUM(K2532:K2561)</f>
        <v>#REF!</v>
      </c>
      <c r="L2562" s="229" t="e">
        <f t="shared" ca="1" si="701"/>
        <v>#REF!</v>
      </c>
      <c r="M2562" s="229" t="e">
        <f ca="1">SUM(M2532:M2561)</f>
        <v>#REF!</v>
      </c>
      <c r="N2562" s="229" t="e">
        <f t="shared" ca="1" si="702"/>
        <v>#REF!</v>
      </c>
      <c r="O2562" s="229">
        <f ca="1">SUM(O2532:O2561)</f>
        <v>377396380</v>
      </c>
      <c r="P2562" s="229">
        <f t="shared" ca="1" si="703"/>
        <v>8974026</v>
      </c>
      <c r="S2562" s="229" t="e">
        <f ca="1">SUM(S2532:S2561)</f>
        <v>#REF!</v>
      </c>
      <c r="T2562" s="229" t="e">
        <f ca="1">SUM(T2532:T2561)</f>
        <v>#REF!</v>
      </c>
      <c r="U2562" s="229" t="e">
        <f ca="1">SUM(U2532:U2561)</f>
        <v>#REF!</v>
      </c>
    </row>
    <row r="2563" spans="2:22" ht="12.75" customHeight="1" x14ac:dyDescent="0.2">
      <c r="C2563" s="42"/>
      <c r="D2563" s="43"/>
      <c r="I2563" s="530" t="e">
        <f ca="1">I2562/G2562</f>
        <v>#REF!</v>
      </c>
      <c r="J2563" s="536">
        <f ca="1">J2562/G2562</f>
        <v>2.3477146741960976E-2</v>
      </c>
      <c r="L2563" s="530" t="e">
        <f ca="1">L2562/#REF!</f>
        <v>#REF!</v>
      </c>
      <c r="N2563" s="530" t="e">
        <f ca="1">N2562/I2562</f>
        <v>#REF!</v>
      </c>
      <c r="P2563" s="565">
        <f ca="1">P2562/H2562</f>
        <v>2.4357984532067781E-2</v>
      </c>
      <c r="Q2563" s="530"/>
      <c r="R2563" s="530"/>
    </row>
    <row r="2564" spans="2:22" ht="12.75" customHeight="1" x14ac:dyDescent="0.2">
      <c r="C2564" s="42"/>
      <c r="D2564" s="43"/>
    </row>
    <row r="2565" spans="2:22" ht="20.45" customHeight="1" x14ac:dyDescent="0.25">
      <c r="C2565" s="117" t="s">
        <v>1451</v>
      </c>
      <c r="D2565" s="116"/>
      <c r="E2565" s="378"/>
      <c r="F2565" s="378"/>
      <c r="G2565" s="378"/>
      <c r="H2565" s="378"/>
      <c r="K2565" s="378"/>
      <c r="M2565" s="378"/>
      <c r="O2565" s="378"/>
      <c r="S2565" s="378"/>
      <c r="T2565" s="378"/>
      <c r="U2565" s="378"/>
    </row>
    <row r="2566" spans="2:22" ht="12.75" customHeight="1" x14ac:dyDescent="0.2">
      <c r="B2566" s="5"/>
      <c r="C2566" s="50" t="s">
        <v>316</v>
      </c>
      <c r="E2566" s="378"/>
      <c r="F2566" s="378"/>
      <c r="G2566" s="378"/>
      <c r="H2566" s="378"/>
      <c r="K2566" s="378"/>
      <c r="M2566" s="378"/>
      <c r="O2566" s="378"/>
      <c r="S2566" s="378"/>
      <c r="T2566" s="378"/>
      <c r="U2566" s="378"/>
    </row>
    <row r="2567" spans="2:22" ht="12.75" customHeight="1" x14ac:dyDescent="0.2">
      <c r="B2567" s="5"/>
      <c r="C2567" s="87" t="s">
        <v>506</v>
      </c>
      <c r="D2567" s="52" t="s">
        <v>357</v>
      </c>
      <c r="E2567" s="229">
        <v>93238773</v>
      </c>
      <c r="F2567" s="229">
        <f ca="1">F2532</f>
        <v>97095920</v>
      </c>
      <c r="G2567" s="229">
        <f ca="1">G2532</f>
        <v>100132721</v>
      </c>
      <c r="H2567" s="229">
        <f ca="1">H2532</f>
        <v>103647703</v>
      </c>
      <c r="I2567" s="229" t="e">
        <f ca="1">#REF!-G2567</f>
        <v>#REF!</v>
      </c>
      <c r="J2567" s="229">
        <f t="shared" ref="J2567:J2591" ca="1" si="718">H2567-G2567</f>
        <v>3514982</v>
      </c>
      <c r="K2567" s="229" t="e">
        <f ca="1">K2532</f>
        <v>#REF!</v>
      </c>
      <c r="L2567" s="229" t="e">
        <f t="shared" ref="L2567:L2591" ca="1" si="719">K2567-H2567</f>
        <v>#REF!</v>
      </c>
      <c r="M2567" s="229" t="e">
        <f ca="1">M2532</f>
        <v>#REF!</v>
      </c>
      <c r="N2567" s="229" t="e">
        <f t="shared" ref="N2567:N2591" ca="1" si="720">M2567-H2567</f>
        <v>#REF!</v>
      </c>
      <c r="O2567" s="229">
        <f ca="1">O2532</f>
        <v>103205397</v>
      </c>
      <c r="P2567" s="229">
        <f t="shared" ref="P2567:P2591" ca="1" si="721">O2567-H2567</f>
        <v>-442306</v>
      </c>
      <c r="S2567" s="229" t="e">
        <f ca="1">S2532</f>
        <v>#REF!</v>
      </c>
      <c r="T2567" s="229" t="e">
        <f ca="1">T2532</f>
        <v>#REF!</v>
      </c>
      <c r="U2567" s="229" t="e">
        <f ca="1">U2532</f>
        <v>#REF!</v>
      </c>
      <c r="V2567" s="108">
        <f t="shared" ref="V2567:V2590" ca="1" si="722">O2567-H2567</f>
        <v>-442306</v>
      </c>
    </row>
    <row r="2568" spans="2:22" ht="12.75" customHeight="1" x14ac:dyDescent="0.2">
      <c r="B2568" s="5"/>
      <c r="C2568" s="87" t="s">
        <v>154</v>
      </c>
      <c r="D2568" s="52" t="s">
        <v>621</v>
      </c>
      <c r="E2568" s="229">
        <v>182218697</v>
      </c>
      <c r="F2568" s="229">
        <f>F2528</f>
        <v>187218697</v>
      </c>
      <c r="G2568" s="229">
        <f>G2528</f>
        <v>187218697</v>
      </c>
      <c r="H2568" s="229">
        <f>H2528</f>
        <v>188218697</v>
      </c>
      <c r="I2568" s="229" t="e">
        <f>#REF!-G2568</f>
        <v>#REF!</v>
      </c>
      <c r="J2568" s="229">
        <f t="shared" si="718"/>
        <v>1000000</v>
      </c>
      <c r="K2568" s="229">
        <f>K2528</f>
        <v>199218697</v>
      </c>
      <c r="L2568" s="229">
        <f t="shared" si="719"/>
        <v>11000000</v>
      </c>
      <c r="M2568" s="229">
        <f>M2528</f>
        <v>195218697</v>
      </c>
      <c r="N2568" s="229">
        <f t="shared" si="720"/>
        <v>7000000</v>
      </c>
      <c r="O2568" s="229">
        <f>O2528</f>
        <v>191718697</v>
      </c>
      <c r="P2568" s="229">
        <f t="shared" si="721"/>
        <v>3500000</v>
      </c>
      <c r="S2568" s="229">
        <f>S2528</f>
        <v>194718697</v>
      </c>
      <c r="T2568" s="229">
        <f>T2528</f>
        <v>198718697</v>
      </c>
      <c r="U2568" s="229">
        <f>U2528</f>
        <v>202718697</v>
      </c>
      <c r="V2568" s="108">
        <f t="shared" si="722"/>
        <v>3500000</v>
      </c>
    </row>
    <row r="2569" spans="2:22" ht="12.75" customHeight="1" x14ac:dyDescent="0.2">
      <c r="B2569" s="5"/>
      <c r="C2569" s="87" t="s">
        <v>153</v>
      </c>
      <c r="D2569" s="52" t="s">
        <v>37</v>
      </c>
      <c r="E2569" s="229">
        <v>1496825</v>
      </c>
      <c r="F2569" s="229">
        <f t="shared" ref="F2569:F2571" ca="1" si="723">F2533</f>
        <v>1589534</v>
      </c>
      <c r="G2569" s="229">
        <f t="shared" ref="G2569:H2571" ca="1" si="724">G2533</f>
        <v>1570000</v>
      </c>
      <c r="H2569" s="229">
        <f t="shared" ca="1" si="724"/>
        <v>1626497</v>
      </c>
      <c r="I2569" s="229" t="e">
        <f ca="1">#REF!-G2569</f>
        <v>#REF!</v>
      </c>
      <c r="J2569" s="229">
        <f t="shared" ca="1" si="718"/>
        <v>56497</v>
      </c>
      <c r="K2569" s="229">
        <f ca="1">K2533</f>
        <v>1566750</v>
      </c>
      <c r="L2569" s="229">
        <f t="shared" ca="1" si="719"/>
        <v>-59747</v>
      </c>
      <c r="M2569" s="229">
        <f ca="1">M2533</f>
        <v>1396750</v>
      </c>
      <c r="N2569" s="229">
        <f t="shared" ca="1" si="720"/>
        <v>-229747</v>
      </c>
      <c r="O2569" s="229">
        <f ca="1">O2533</f>
        <v>1506850</v>
      </c>
      <c r="P2569" s="229">
        <f t="shared" ca="1" si="721"/>
        <v>-119647</v>
      </c>
      <c r="S2569" s="229">
        <f ca="1">S2533</f>
        <v>1626497</v>
      </c>
      <c r="T2569" s="229">
        <f t="shared" ref="T2569:U2571" ca="1" si="725">T2533</f>
        <v>1626497</v>
      </c>
      <c r="U2569" s="229">
        <f t="shared" ca="1" si="725"/>
        <v>1626497</v>
      </c>
      <c r="V2569" s="108">
        <f t="shared" ca="1" si="722"/>
        <v>-119647</v>
      </c>
    </row>
    <row r="2570" spans="2:22" ht="12.75" customHeight="1" x14ac:dyDescent="0.2">
      <c r="C2570" s="80" t="s">
        <v>153</v>
      </c>
      <c r="D2570" s="43" t="s">
        <v>838</v>
      </c>
      <c r="E2570" s="378">
        <v>3022684</v>
      </c>
      <c r="F2570" s="378">
        <f t="shared" si="723"/>
        <v>4142684</v>
      </c>
      <c r="G2570" s="378">
        <f t="shared" si="724"/>
        <v>4412684</v>
      </c>
      <c r="H2570" s="378">
        <f t="shared" si="724"/>
        <v>5754888</v>
      </c>
      <c r="I2570" s="229" t="e">
        <f>#REF!-G2570</f>
        <v>#REF!</v>
      </c>
      <c r="J2570" s="229">
        <f t="shared" si="718"/>
        <v>1342204</v>
      </c>
      <c r="K2570" s="378">
        <f>K2534</f>
        <v>10400000</v>
      </c>
      <c r="L2570" s="229">
        <f t="shared" si="719"/>
        <v>4645112</v>
      </c>
      <c r="M2570" s="378">
        <f>M2534</f>
        <v>4581000</v>
      </c>
      <c r="N2570" s="229">
        <f t="shared" si="720"/>
        <v>-1173888</v>
      </c>
      <c r="O2570" s="378">
        <f>O2534</f>
        <v>7054888</v>
      </c>
      <c r="P2570" s="229">
        <f t="shared" si="721"/>
        <v>1300000</v>
      </c>
      <c r="S2570" s="378">
        <f>S2534</f>
        <v>6200000</v>
      </c>
      <c r="T2570" s="378">
        <f t="shared" si="725"/>
        <v>6200000</v>
      </c>
      <c r="U2570" s="378">
        <f t="shared" si="725"/>
        <v>6200000</v>
      </c>
      <c r="V2570" s="108">
        <f t="shared" si="722"/>
        <v>1300000</v>
      </c>
    </row>
    <row r="2571" spans="2:22" ht="12.75" customHeight="1" x14ac:dyDescent="0.2">
      <c r="C2571" s="80" t="s">
        <v>153</v>
      </c>
      <c r="D2571" s="43" t="s">
        <v>837</v>
      </c>
      <c r="E2571" s="378">
        <v>1869000</v>
      </c>
      <c r="F2571" s="378">
        <f t="shared" si="723"/>
        <v>1869000</v>
      </c>
      <c r="G2571" s="378">
        <f t="shared" si="724"/>
        <v>2169000</v>
      </c>
      <c r="H2571" s="378">
        <f t="shared" si="724"/>
        <v>2169000</v>
      </c>
      <c r="I2571" s="229" t="e">
        <f>#REF!-G2571</f>
        <v>#REF!</v>
      </c>
      <c r="J2571" s="229">
        <f t="shared" si="718"/>
        <v>0</v>
      </c>
      <c r="K2571" s="378">
        <f>K2535</f>
        <v>5099000</v>
      </c>
      <c r="L2571" s="229">
        <f t="shared" si="719"/>
        <v>2930000</v>
      </c>
      <c r="M2571" s="378">
        <f>M2535</f>
        <v>2699000</v>
      </c>
      <c r="N2571" s="229">
        <f t="shared" si="720"/>
        <v>530000</v>
      </c>
      <c r="O2571" s="378">
        <f>O2535</f>
        <v>2169000</v>
      </c>
      <c r="P2571" s="229">
        <f t="shared" si="721"/>
        <v>0</v>
      </c>
      <c r="S2571" s="378">
        <f>S2535</f>
        <v>2169000</v>
      </c>
      <c r="T2571" s="378">
        <f t="shared" si="725"/>
        <v>2169000</v>
      </c>
      <c r="U2571" s="378">
        <f t="shared" si="725"/>
        <v>2169000</v>
      </c>
      <c r="V2571" s="108">
        <f t="shared" si="722"/>
        <v>0</v>
      </c>
    </row>
    <row r="2572" spans="2:22" ht="12.75" customHeight="1" x14ac:dyDescent="0.2">
      <c r="B2572" s="5"/>
      <c r="C2572" s="87" t="s">
        <v>153</v>
      </c>
      <c r="D2572" s="52" t="s">
        <v>870</v>
      </c>
      <c r="E2572" s="229">
        <v>100000</v>
      </c>
      <c r="F2572" s="229">
        <v>0</v>
      </c>
      <c r="G2572" s="229">
        <v>0</v>
      </c>
      <c r="H2572" s="229">
        <v>0</v>
      </c>
      <c r="I2572" s="229" t="e">
        <f>#REF!-G2572</f>
        <v>#REF!</v>
      </c>
      <c r="J2572" s="229">
        <f t="shared" si="718"/>
        <v>0</v>
      </c>
      <c r="K2572" s="229">
        <v>0</v>
      </c>
      <c r="L2572" s="229">
        <f t="shared" si="719"/>
        <v>0</v>
      </c>
      <c r="M2572" s="229">
        <v>0</v>
      </c>
      <c r="N2572" s="229">
        <f t="shared" si="720"/>
        <v>0</v>
      </c>
      <c r="O2572" s="229">
        <v>0</v>
      </c>
      <c r="P2572" s="229">
        <f t="shared" si="721"/>
        <v>0</v>
      </c>
      <c r="S2572" s="229">
        <v>0</v>
      </c>
      <c r="T2572" s="229">
        <v>0</v>
      </c>
      <c r="U2572" s="229">
        <v>0</v>
      </c>
      <c r="V2572" s="108">
        <f t="shared" si="722"/>
        <v>0</v>
      </c>
    </row>
    <row r="2573" spans="2:22" ht="12.75" customHeight="1" x14ac:dyDescent="0.2">
      <c r="B2573" s="5"/>
      <c r="C2573" s="87" t="s">
        <v>153</v>
      </c>
      <c r="D2573" s="52" t="s">
        <v>1097</v>
      </c>
      <c r="E2573" s="229">
        <v>0</v>
      </c>
      <c r="F2573" s="229">
        <v>0</v>
      </c>
      <c r="G2573" s="229">
        <v>0</v>
      </c>
      <c r="H2573" s="229">
        <v>0</v>
      </c>
      <c r="I2573" s="229" t="e">
        <f>#REF!-G2573</f>
        <v>#REF!</v>
      </c>
      <c r="J2573" s="229">
        <f t="shared" si="718"/>
        <v>0</v>
      </c>
      <c r="K2573" s="229">
        <v>0</v>
      </c>
      <c r="L2573" s="229">
        <f t="shared" si="719"/>
        <v>0</v>
      </c>
      <c r="M2573" s="229">
        <v>0</v>
      </c>
      <c r="N2573" s="229">
        <f t="shared" si="720"/>
        <v>0</v>
      </c>
      <c r="O2573" s="229">
        <v>0</v>
      </c>
      <c r="P2573" s="229">
        <f t="shared" si="721"/>
        <v>0</v>
      </c>
      <c r="S2573" s="229">
        <v>0</v>
      </c>
      <c r="T2573" s="229">
        <v>0</v>
      </c>
      <c r="U2573" s="229">
        <v>0</v>
      </c>
      <c r="V2573" s="108">
        <f t="shared" si="722"/>
        <v>0</v>
      </c>
    </row>
    <row r="2574" spans="2:22" ht="12.75" customHeight="1" x14ac:dyDescent="0.2">
      <c r="B2574" s="5"/>
      <c r="C2574" s="87" t="s">
        <v>153</v>
      </c>
      <c r="D2574" s="52" t="s">
        <v>598</v>
      </c>
      <c r="E2574" s="229">
        <v>650000</v>
      </c>
      <c r="F2574" s="229">
        <f>F2541</f>
        <v>690000</v>
      </c>
      <c r="G2574" s="229">
        <f>G2541</f>
        <v>690000</v>
      </c>
      <c r="H2574" s="229">
        <f>H2541</f>
        <v>690000</v>
      </c>
      <c r="I2574" s="229" t="e">
        <f>#REF!-G2574</f>
        <v>#REF!</v>
      </c>
      <c r="J2574" s="229">
        <f t="shared" si="718"/>
        <v>0</v>
      </c>
      <c r="K2574" s="229">
        <f>K2541</f>
        <v>690000</v>
      </c>
      <c r="L2574" s="229">
        <f t="shared" si="719"/>
        <v>0</v>
      </c>
      <c r="M2574" s="229">
        <f>M2541</f>
        <v>690000</v>
      </c>
      <c r="N2574" s="229">
        <f t="shared" si="720"/>
        <v>0</v>
      </c>
      <c r="O2574" s="229">
        <f>O2541</f>
        <v>690000</v>
      </c>
      <c r="P2574" s="229">
        <f t="shared" si="721"/>
        <v>0</v>
      </c>
      <c r="S2574" s="229">
        <f>S2541</f>
        <v>690000</v>
      </c>
      <c r="T2574" s="229">
        <f>T2541</f>
        <v>690000</v>
      </c>
      <c r="U2574" s="229">
        <f>U2541</f>
        <v>690000</v>
      </c>
      <c r="V2574" s="108">
        <f t="shared" si="722"/>
        <v>0</v>
      </c>
    </row>
    <row r="2575" spans="2:22" ht="12.75" customHeight="1" x14ac:dyDescent="0.2">
      <c r="B2575" s="5"/>
      <c r="C2575" s="87" t="s">
        <v>112</v>
      </c>
      <c r="D2575" s="52" t="s">
        <v>257</v>
      </c>
      <c r="E2575" s="229">
        <v>72668210</v>
      </c>
      <c r="F2575" s="229">
        <f>SUM(F2537:F2538)</f>
        <v>76668210</v>
      </c>
      <c r="G2575" s="229">
        <f>SUM(G2537:G2538)</f>
        <v>81668210</v>
      </c>
      <c r="H2575" s="229">
        <f>SUM(H2537:H2538)</f>
        <v>83668210</v>
      </c>
      <c r="I2575" s="229" t="e">
        <f>#REF!-G2575</f>
        <v>#REF!</v>
      </c>
      <c r="J2575" s="229">
        <f t="shared" si="718"/>
        <v>2000000</v>
      </c>
      <c r="K2575" s="229">
        <f>SUM(K2537:K2538)</f>
        <v>83668210</v>
      </c>
      <c r="L2575" s="229">
        <f t="shared" si="719"/>
        <v>0</v>
      </c>
      <c r="M2575" s="229">
        <f>SUM(M2537:M2538)</f>
        <v>83668210</v>
      </c>
      <c r="N2575" s="229">
        <f t="shared" si="720"/>
        <v>0</v>
      </c>
      <c r="O2575" s="229">
        <f>SUM(O2537:O2538)</f>
        <v>83668210</v>
      </c>
      <c r="P2575" s="229">
        <f t="shared" si="721"/>
        <v>0</v>
      </c>
      <c r="S2575" s="229">
        <f>SUM(S2537:S2538)</f>
        <v>85668210</v>
      </c>
      <c r="T2575" s="229">
        <f>SUM(T2537:T2538)</f>
        <v>87668210</v>
      </c>
      <c r="U2575" s="229">
        <f>SUM(U2537:U2538)</f>
        <v>89668210</v>
      </c>
      <c r="V2575" s="108">
        <f t="shared" si="722"/>
        <v>0</v>
      </c>
    </row>
    <row r="2576" spans="2:22" ht="12.75" customHeight="1" x14ac:dyDescent="0.2">
      <c r="B2576" s="5"/>
      <c r="C2576" s="87" t="s">
        <v>112</v>
      </c>
      <c r="D2576" s="52" t="s">
        <v>1012</v>
      </c>
      <c r="E2576" s="229">
        <v>8000000</v>
      </c>
      <c r="F2576" s="229">
        <f>SUM(F2539:F2540)</f>
        <v>8000000</v>
      </c>
      <c r="G2576" s="229">
        <f>SUM(G2539:G2540)</f>
        <v>8000000</v>
      </c>
      <c r="H2576" s="229">
        <f>SUM(H2539:H2540)</f>
        <v>7500000</v>
      </c>
      <c r="I2576" s="229" t="e">
        <f>#REF!-G2576</f>
        <v>#REF!</v>
      </c>
      <c r="J2576" s="229">
        <f t="shared" si="718"/>
        <v>-500000</v>
      </c>
      <c r="K2576" s="229">
        <f>SUM(K2539:K2540)</f>
        <v>7500000</v>
      </c>
      <c r="L2576" s="229">
        <f t="shared" si="719"/>
        <v>0</v>
      </c>
      <c r="M2576" s="229">
        <f>SUM(M2539:M2540)</f>
        <v>7500000</v>
      </c>
      <c r="N2576" s="229">
        <f t="shared" si="720"/>
        <v>0</v>
      </c>
      <c r="O2576" s="229">
        <f>SUM(O2539:O2540)</f>
        <v>7500000</v>
      </c>
      <c r="P2576" s="229">
        <f t="shared" si="721"/>
        <v>0</v>
      </c>
      <c r="S2576" s="229">
        <f>SUM(S2539:S2540)</f>
        <v>7500000</v>
      </c>
      <c r="T2576" s="229">
        <f>SUM(T2539:T2540)</f>
        <v>7500000</v>
      </c>
      <c r="U2576" s="229">
        <f>SUM(U2539:U2540)</f>
        <v>7500000</v>
      </c>
      <c r="V2576" s="108">
        <f t="shared" si="722"/>
        <v>0</v>
      </c>
    </row>
    <row r="2577" spans="2:22" ht="12.75" customHeight="1" x14ac:dyDescent="0.2">
      <c r="B2577" s="5"/>
      <c r="C2577" s="87" t="s">
        <v>153</v>
      </c>
      <c r="D2577" s="52" t="s">
        <v>250</v>
      </c>
      <c r="E2577" s="229">
        <v>1733000</v>
      </c>
      <c r="F2577" s="229">
        <f>F2542</f>
        <v>1733000</v>
      </c>
      <c r="G2577" s="229">
        <f>G2542</f>
        <v>1733000</v>
      </c>
      <c r="H2577" s="229">
        <f>H2542</f>
        <v>1733000</v>
      </c>
      <c r="I2577" s="229" t="e">
        <f>#REF!-G2577</f>
        <v>#REF!</v>
      </c>
      <c r="J2577" s="229">
        <f t="shared" si="718"/>
        <v>0</v>
      </c>
      <c r="K2577" s="229">
        <f>K2542</f>
        <v>1733000</v>
      </c>
      <c r="L2577" s="229">
        <f t="shared" si="719"/>
        <v>0</v>
      </c>
      <c r="M2577" s="229">
        <f>M2542</f>
        <v>1733000</v>
      </c>
      <c r="N2577" s="229">
        <f t="shared" si="720"/>
        <v>0</v>
      </c>
      <c r="O2577" s="229">
        <f>O2542</f>
        <v>1733000</v>
      </c>
      <c r="P2577" s="229">
        <f t="shared" si="721"/>
        <v>0</v>
      </c>
      <c r="S2577" s="229">
        <f>S2542</f>
        <v>1733000</v>
      </c>
      <c r="T2577" s="229">
        <f>T2542</f>
        <v>1733000</v>
      </c>
      <c r="U2577" s="229">
        <f>U2542</f>
        <v>1733000</v>
      </c>
      <c r="V2577" s="108">
        <f t="shared" si="722"/>
        <v>0</v>
      </c>
    </row>
    <row r="2578" spans="2:22" ht="12.75" customHeight="1" x14ac:dyDescent="0.2">
      <c r="B2578" s="5"/>
      <c r="C2578" s="87" t="s">
        <v>112</v>
      </c>
      <c r="D2578" s="52" t="s">
        <v>407</v>
      </c>
      <c r="E2578" s="229">
        <v>52595450</v>
      </c>
      <c r="F2578" s="229">
        <f>SUM(F2543:F2547)</f>
        <v>61270774</v>
      </c>
      <c r="G2578" s="229">
        <f>SUM(G2543:G2547)</f>
        <v>61270774</v>
      </c>
      <c r="H2578" s="229">
        <f>SUM(H2543:H2547)</f>
        <v>66034327</v>
      </c>
      <c r="I2578" s="229" t="e">
        <f>#REF!-G2578</f>
        <v>#REF!</v>
      </c>
      <c r="J2578" s="229">
        <f t="shared" si="718"/>
        <v>4763553</v>
      </c>
      <c r="K2578" s="229">
        <f>SUM(K2543:K2547)</f>
        <v>67444548</v>
      </c>
      <c r="L2578" s="229">
        <f t="shared" si="719"/>
        <v>1410221</v>
      </c>
      <c r="M2578" s="229">
        <f>SUM(M2543:M2547)</f>
        <v>67444548</v>
      </c>
      <c r="N2578" s="229">
        <f t="shared" si="720"/>
        <v>1410221</v>
      </c>
      <c r="O2578" s="229">
        <f>SUM(O2543:O2547)</f>
        <v>67260780</v>
      </c>
      <c r="P2578" s="229">
        <f t="shared" si="721"/>
        <v>1226453</v>
      </c>
      <c r="S2578" s="229">
        <f>SUM(S2543:S2547)</f>
        <v>69610780</v>
      </c>
      <c r="T2578" s="229">
        <f>SUM(T2543:T2547)</f>
        <v>72010780</v>
      </c>
      <c r="U2578" s="229">
        <f>SUM(U2543:U2547)</f>
        <v>73260780</v>
      </c>
      <c r="V2578" s="108">
        <f t="shared" si="722"/>
        <v>1226453</v>
      </c>
    </row>
    <row r="2579" spans="2:22" ht="12.75" customHeight="1" x14ac:dyDescent="0.2">
      <c r="B2579" s="5"/>
      <c r="C2579" s="87" t="s">
        <v>153</v>
      </c>
      <c r="D2579" s="52" t="s">
        <v>373</v>
      </c>
      <c r="E2579" s="229">
        <v>5956116</v>
      </c>
      <c r="F2579" s="229">
        <f t="shared" ref="F2579:F2583" ca="1" si="726">F2548</f>
        <v>6049681</v>
      </c>
      <c r="G2579" s="229">
        <f t="shared" ref="G2579:H2583" ca="1" si="727">G2548</f>
        <v>5944895</v>
      </c>
      <c r="H2579" s="229">
        <f t="shared" ca="1" si="727"/>
        <v>6556500</v>
      </c>
      <c r="I2579" s="229" t="e">
        <f ca="1">#REF!-G2579</f>
        <v>#REF!</v>
      </c>
      <c r="J2579" s="229">
        <f t="shared" ca="1" si="718"/>
        <v>611605</v>
      </c>
      <c r="K2579" s="229">
        <f ca="1">K2548</f>
        <v>6556500</v>
      </c>
      <c r="L2579" s="229">
        <f t="shared" ca="1" si="719"/>
        <v>0</v>
      </c>
      <c r="M2579" s="229">
        <f ca="1">M2548</f>
        <v>6556500</v>
      </c>
      <c r="N2579" s="229">
        <f t="shared" ca="1" si="720"/>
        <v>0</v>
      </c>
      <c r="O2579" s="229">
        <f ca="1">O2548</f>
        <v>6556500</v>
      </c>
      <c r="P2579" s="229">
        <f t="shared" ca="1" si="721"/>
        <v>0</v>
      </c>
      <c r="S2579" s="229">
        <f ca="1">S2548</f>
        <v>6556500</v>
      </c>
      <c r="T2579" s="229">
        <f t="shared" ref="T2579:U2583" ca="1" si="728">T2548</f>
        <v>6556500</v>
      </c>
      <c r="U2579" s="229">
        <f t="shared" ca="1" si="728"/>
        <v>6556500</v>
      </c>
      <c r="V2579" s="108">
        <f t="shared" ca="1" si="722"/>
        <v>0</v>
      </c>
    </row>
    <row r="2580" spans="2:22" ht="12.75" customHeight="1" x14ac:dyDescent="0.2">
      <c r="B2580" s="5"/>
      <c r="C2580" s="87" t="s">
        <v>153</v>
      </c>
      <c r="D2580" s="52" t="s">
        <v>456</v>
      </c>
      <c r="E2580" s="229">
        <v>100009</v>
      </c>
      <c r="F2580" s="229">
        <f t="shared" ca="1" si="726"/>
        <v>91958</v>
      </c>
      <c r="G2580" s="229">
        <f t="shared" ca="1" si="727"/>
        <v>92528</v>
      </c>
      <c r="H2580" s="229">
        <f t="shared" ca="1" si="727"/>
        <v>119188</v>
      </c>
      <c r="I2580" s="229" t="e">
        <f ca="1">#REF!-G2580</f>
        <v>#REF!</v>
      </c>
      <c r="J2580" s="229">
        <f t="shared" ca="1" si="718"/>
        <v>26660</v>
      </c>
      <c r="K2580" s="229">
        <f ca="1">K2549</f>
        <v>117788</v>
      </c>
      <c r="L2580" s="229">
        <f t="shared" ca="1" si="719"/>
        <v>-1400</v>
      </c>
      <c r="M2580" s="229">
        <f ca="1">M2549</f>
        <v>100688</v>
      </c>
      <c r="N2580" s="229">
        <f t="shared" ca="1" si="720"/>
        <v>-18500</v>
      </c>
      <c r="O2580" s="229">
        <f ca="1">O2549</f>
        <v>115588</v>
      </c>
      <c r="P2580" s="229">
        <f t="shared" ca="1" si="721"/>
        <v>-3600</v>
      </c>
      <c r="S2580" s="229">
        <f ca="1">S2549</f>
        <v>119188</v>
      </c>
      <c r="T2580" s="229">
        <f t="shared" ca="1" si="728"/>
        <v>119188</v>
      </c>
      <c r="U2580" s="229">
        <f t="shared" ca="1" si="728"/>
        <v>119188</v>
      </c>
      <c r="V2580" s="108">
        <f t="shared" ca="1" si="722"/>
        <v>-3600</v>
      </c>
    </row>
    <row r="2581" spans="2:22" ht="12.75" customHeight="1" x14ac:dyDescent="0.2">
      <c r="B2581" s="5"/>
      <c r="C2581" s="87" t="s">
        <v>153</v>
      </c>
      <c r="D2581" s="52" t="s">
        <v>239</v>
      </c>
      <c r="E2581" s="229">
        <v>387211</v>
      </c>
      <c r="F2581" s="229">
        <f t="shared" ca="1" si="726"/>
        <v>386851</v>
      </c>
      <c r="G2581" s="229">
        <f t="shared" ca="1" si="727"/>
        <v>364101</v>
      </c>
      <c r="H2581" s="229">
        <f t="shared" ca="1" si="727"/>
        <v>744601</v>
      </c>
      <c r="I2581" s="229" t="e">
        <f ca="1">#REF!-G2581</f>
        <v>#REF!</v>
      </c>
      <c r="J2581" s="229">
        <f t="shared" ca="1" si="718"/>
        <v>380500</v>
      </c>
      <c r="K2581" s="229">
        <f ca="1">K2550</f>
        <v>744401</v>
      </c>
      <c r="L2581" s="229">
        <f t="shared" ca="1" si="719"/>
        <v>-200</v>
      </c>
      <c r="M2581" s="229">
        <f ca="1">M2550</f>
        <v>734401</v>
      </c>
      <c r="N2581" s="229">
        <f t="shared" ca="1" si="720"/>
        <v>-10200</v>
      </c>
      <c r="O2581" s="229">
        <f ca="1">O2550</f>
        <v>728601</v>
      </c>
      <c r="P2581" s="229">
        <f t="shared" ca="1" si="721"/>
        <v>-16000</v>
      </c>
      <c r="S2581" s="229">
        <f ca="1">S2550</f>
        <v>744601</v>
      </c>
      <c r="T2581" s="229">
        <f t="shared" ca="1" si="728"/>
        <v>744601</v>
      </c>
      <c r="U2581" s="229">
        <f t="shared" ca="1" si="728"/>
        <v>744601</v>
      </c>
      <c r="V2581" s="108">
        <f t="shared" ca="1" si="722"/>
        <v>-16000</v>
      </c>
    </row>
    <row r="2582" spans="2:22" ht="12.75" customHeight="1" x14ac:dyDescent="0.2">
      <c r="B2582" s="5"/>
      <c r="C2582" s="87" t="s">
        <v>153</v>
      </c>
      <c r="D2582" s="52" t="s">
        <v>340</v>
      </c>
      <c r="E2582" s="229">
        <v>3889932</v>
      </c>
      <c r="F2582" s="229">
        <f t="shared" ca="1" si="726"/>
        <v>3872402</v>
      </c>
      <c r="G2582" s="229">
        <f t="shared" ca="1" si="727"/>
        <v>3831847</v>
      </c>
      <c r="H2582" s="229">
        <f t="shared" ca="1" si="727"/>
        <v>3685627</v>
      </c>
      <c r="I2582" s="229" t="e">
        <f ca="1">#REF!-G2582</f>
        <v>#REF!</v>
      </c>
      <c r="J2582" s="229">
        <f t="shared" ca="1" si="718"/>
        <v>-146220</v>
      </c>
      <c r="K2582" s="229">
        <f ca="1">K2551</f>
        <v>3638836</v>
      </c>
      <c r="L2582" s="229">
        <f t="shared" ca="1" si="719"/>
        <v>-46791</v>
      </c>
      <c r="M2582" s="229">
        <f ca="1">M2551</f>
        <v>3268636</v>
      </c>
      <c r="N2582" s="229">
        <f t="shared" ca="1" si="720"/>
        <v>-416991</v>
      </c>
      <c r="O2582" s="229">
        <f ca="1">O2551</f>
        <v>3455823</v>
      </c>
      <c r="P2582" s="229">
        <f t="shared" ca="1" si="721"/>
        <v>-229804</v>
      </c>
      <c r="S2582" s="229">
        <f ca="1">S2551</f>
        <v>3670627</v>
      </c>
      <c r="T2582" s="229">
        <f t="shared" ca="1" si="728"/>
        <v>3670627</v>
      </c>
      <c r="U2582" s="229">
        <f t="shared" ca="1" si="728"/>
        <v>3670627</v>
      </c>
      <c r="V2582" s="108">
        <f t="shared" ca="1" si="722"/>
        <v>-229804</v>
      </c>
    </row>
    <row r="2583" spans="2:22" ht="12.75" customHeight="1" x14ac:dyDescent="0.2">
      <c r="B2583" s="5"/>
      <c r="C2583" s="87" t="s">
        <v>153</v>
      </c>
      <c r="D2583" s="52" t="s">
        <v>342</v>
      </c>
      <c r="E2583" s="229">
        <v>25019715</v>
      </c>
      <c r="F2583" s="229">
        <f t="shared" ca="1" si="726"/>
        <v>26260453</v>
      </c>
      <c r="G2583" s="229">
        <f t="shared" ca="1" si="727"/>
        <v>24897624</v>
      </c>
      <c r="H2583" s="229">
        <f t="shared" ca="1" si="727"/>
        <v>27080491</v>
      </c>
      <c r="I2583" s="229" t="e">
        <f ca="1">#REF!-G2583</f>
        <v>#REF!</v>
      </c>
      <c r="J2583" s="229">
        <f t="shared" ca="1" si="718"/>
        <v>2182867</v>
      </c>
      <c r="K2583" s="229">
        <f ca="1">K2552</f>
        <v>28509513</v>
      </c>
      <c r="L2583" s="229">
        <f t="shared" ca="1" si="719"/>
        <v>1429022</v>
      </c>
      <c r="M2583" s="229">
        <f ca="1">M2552</f>
        <v>24297593</v>
      </c>
      <c r="N2583" s="229">
        <f t="shared" ca="1" si="720"/>
        <v>-2782898</v>
      </c>
      <c r="O2583" s="229">
        <f ca="1">O2552</f>
        <v>26608519</v>
      </c>
      <c r="P2583" s="229">
        <f t="shared" ca="1" si="721"/>
        <v>-471972</v>
      </c>
      <c r="S2583" s="229">
        <f ca="1">S2552</f>
        <v>27555491</v>
      </c>
      <c r="T2583" s="229">
        <f t="shared" ca="1" si="728"/>
        <v>27555491</v>
      </c>
      <c r="U2583" s="229">
        <f t="shared" ca="1" si="728"/>
        <v>27555491</v>
      </c>
      <c r="V2583" s="108">
        <f t="shared" ca="1" si="722"/>
        <v>-471972</v>
      </c>
    </row>
    <row r="2584" spans="2:22" ht="12.75" customHeight="1" x14ac:dyDescent="0.2">
      <c r="B2584" s="5"/>
      <c r="C2584" s="87" t="s">
        <v>112</v>
      </c>
      <c r="D2584" s="52" t="s">
        <v>1146</v>
      </c>
      <c r="E2584" s="378">
        <v>-1640607</v>
      </c>
      <c r="F2584" s="378">
        <f>F2555</f>
        <v>-3326027</v>
      </c>
      <c r="G2584" s="378">
        <f>G2555</f>
        <v>-1906696</v>
      </c>
      <c r="H2584" s="378">
        <f>H2555</f>
        <v>-1090367</v>
      </c>
      <c r="I2584" s="229" t="e">
        <f>#REF!-G2584</f>
        <v>#REF!</v>
      </c>
      <c r="J2584" s="229">
        <f t="shared" si="718"/>
        <v>816329</v>
      </c>
      <c r="K2584" s="378">
        <f>K2555</f>
        <v>0</v>
      </c>
      <c r="L2584" s="229">
        <f t="shared" si="719"/>
        <v>1090367</v>
      </c>
      <c r="M2584" s="378">
        <f>M2555</f>
        <v>0</v>
      </c>
      <c r="N2584" s="229">
        <f t="shared" si="720"/>
        <v>1090367</v>
      </c>
      <c r="O2584" s="378">
        <f>O2555</f>
        <v>-1091896</v>
      </c>
      <c r="P2584" s="229">
        <f t="shared" si="721"/>
        <v>-1529</v>
      </c>
      <c r="S2584" s="378">
        <f>S2555</f>
        <v>0</v>
      </c>
      <c r="T2584" s="378">
        <f>T2555</f>
        <v>0</v>
      </c>
      <c r="U2584" s="378">
        <f>U2555</f>
        <v>0</v>
      </c>
      <c r="V2584" s="108">
        <f t="shared" si="722"/>
        <v>-1529</v>
      </c>
    </row>
    <row r="2585" spans="2:22" ht="12.75" customHeight="1" x14ac:dyDescent="0.2">
      <c r="B2585" s="5"/>
      <c r="C2585" s="87" t="s">
        <v>112</v>
      </c>
      <c r="D2585" s="52" t="s">
        <v>480</v>
      </c>
      <c r="E2585" s="229">
        <v>64895500</v>
      </c>
      <c r="F2585" s="229">
        <f>F1849</f>
        <v>57218672</v>
      </c>
      <c r="G2585" s="229">
        <f>G1849</f>
        <v>57972568</v>
      </c>
      <c r="H2585" s="229">
        <f>H1849</f>
        <v>48674689</v>
      </c>
      <c r="I2585" s="229" t="e">
        <f>#REF!-G2585</f>
        <v>#REF!</v>
      </c>
      <c r="J2585" s="229">
        <f t="shared" si="718"/>
        <v>-9297879</v>
      </c>
      <c r="K2585" s="229">
        <f>K1849</f>
        <v>57207120</v>
      </c>
      <c r="L2585" s="229">
        <f t="shared" si="719"/>
        <v>8532431</v>
      </c>
      <c r="M2585" s="229">
        <f>M1849</f>
        <v>57807120</v>
      </c>
      <c r="N2585" s="229">
        <f t="shared" si="720"/>
        <v>9132431</v>
      </c>
      <c r="O2585" s="229">
        <f>O1849</f>
        <v>57307120</v>
      </c>
      <c r="P2585" s="229">
        <f t="shared" si="721"/>
        <v>8632431</v>
      </c>
      <c r="S2585" s="229">
        <f>S1849</f>
        <v>61527641</v>
      </c>
      <c r="T2585" s="229">
        <f>T1849</f>
        <v>63080997</v>
      </c>
      <c r="U2585" s="229">
        <f>U1849</f>
        <v>64635731</v>
      </c>
      <c r="V2585" s="108">
        <f t="shared" si="722"/>
        <v>8632431</v>
      </c>
    </row>
    <row r="2586" spans="2:22" ht="12.75" customHeight="1" x14ac:dyDescent="0.2">
      <c r="B2586" s="5"/>
      <c r="C2586" s="87" t="s">
        <v>153</v>
      </c>
      <c r="D2586" s="52" t="s">
        <v>672</v>
      </c>
      <c r="E2586" s="229">
        <v>628000</v>
      </c>
      <c r="F2586" s="229">
        <f>F2557</f>
        <v>628000</v>
      </c>
      <c r="G2586" s="229">
        <f>G2557</f>
        <v>628000</v>
      </c>
      <c r="H2586" s="229">
        <f>H2557</f>
        <v>628000</v>
      </c>
      <c r="I2586" s="229" t="e">
        <f>#REF!-G2586</f>
        <v>#REF!</v>
      </c>
      <c r="J2586" s="229">
        <f t="shared" si="718"/>
        <v>0</v>
      </c>
      <c r="K2586" s="229">
        <f>K2557</f>
        <v>128000</v>
      </c>
      <c r="L2586" s="229">
        <f t="shared" si="719"/>
        <v>-500000</v>
      </c>
      <c r="M2586" s="229">
        <f>M2557</f>
        <v>128000</v>
      </c>
      <c r="N2586" s="229">
        <f t="shared" si="720"/>
        <v>-500000</v>
      </c>
      <c r="O2586" s="229">
        <f>O2557</f>
        <v>128000</v>
      </c>
      <c r="P2586" s="229">
        <f t="shared" si="721"/>
        <v>-500000</v>
      </c>
      <c r="S2586" s="229">
        <f>S2557</f>
        <v>128000</v>
      </c>
      <c r="T2586" s="229">
        <f>T2557</f>
        <v>128000</v>
      </c>
      <c r="U2586" s="229">
        <f>U2557</f>
        <v>128000</v>
      </c>
      <c r="V2586" s="108">
        <f t="shared" si="722"/>
        <v>-500000</v>
      </c>
    </row>
    <row r="2587" spans="2:22" ht="12.75" customHeight="1" x14ac:dyDescent="0.2">
      <c r="B2587" s="5"/>
      <c r="C2587" s="87" t="s">
        <v>153</v>
      </c>
      <c r="D2587" s="52" t="s">
        <v>873</v>
      </c>
      <c r="E2587" s="229">
        <f t="shared" ref="E2587:G2587" si="729">E1889</f>
        <v>1211681</v>
      </c>
      <c r="F2587" s="229">
        <f t="shared" si="729"/>
        <v>0</v>
      </c>
      <c r="G2587" s="229">
        <f t="shared" si="729"/>
        <v>0</v>
      </c>
      <c r="H2587" s="229">
        <f>H1889</f>
        <v>900000</v>
      </c>
      <c r="I2587" s="229" t="e">
        <f>#REF!-G2587</f>
        <v>#REF!</v>
      </c>
      <c r="J2587" s="229">
        <f t="shared" si="718"/>
        <v>900000</v>
      </c>
      <c r="K2587" s="229">
        <f>K1889</f>
        <v>900000</v>
      </c>
      <c r="L2587" s="229">
        <f t="shared" si="719"/>
        <v>0</v>
      </c>
      <c r="M2587" s="229">
        <f>M1889</f>
        <v>900000</v>
      </c>
      <c r="N2587" s="229">
        <f t="shared" si="720"/>
        <v>0</v>
      </c>
      <c r="O2587" s="229">
        <f>O1889</f>
        <v>0</v>
      </c>
      <c r="P2587" s="229">
        <f t="shared" si="721"/>
        <v>-900000</v>
      </c>
      <c r="S2587" s="229">
        <f>S1889</f>
        <v>900000</v>
      </c>
      <c r="T2587" s="229">
        <f>T1889</f>
        <v>900000</v>
      </c>
      <c r="U2587" s="229">
        <f>U1889</f>
        <v>900000</v>
      </c>
      <c r="V2587" s="108">
        <f t="shared" si="722"/>
        <v>-900000</v>
      </c>
    </row>
    <row r="2588" spans="2:22" ht="12.75" customHeight="1" x14ac:dyDescent="0.2">
      <c r="B2588" s="5"/>
      <c r="C2588" s="87" t="s">
        <v>153</v>
      </c>
      <c r="D2588" s="52" t="s">
        <v>1145</v>
      </c>
      <c r="E2588" s="229">
        <f t="shared" ref="E2588:G2588" si="730">E1893</f>
        <v>0</v>
      </c>
      <c r="F2588" s="229">
        <f t="shared" si="730"/>
        <v>1000000</v>
      </c>
      <c r="G2588" s="229">
        <f t="shared" si="730"/>
        <v>0</v>
      </c>
      <c r="H2588" s="229">
        <f>H1893</f>
        <v>0</v>
      </c>
      <c r="I2588" s="229" t="e">
        <f>#REF!-G2588</f>
        <v>#REF!</v>
      </c>
      <c r="J2588" s="229">
        <f t="shared" si="718"/>
        <v>0</v>
      </c>
      <c r="K2588" s="229">
        <f>K1893</f>
        <v>0</v>
      </c>
      <c r="L2588" s="229">
        <f t="shared" si="719"/>
        <v>0</v>
      </c>
      <c r="M2588" s="229">
        <f>M1893</f>
        <v>0</v>
      </c>
      <c r="N2588" s="229">
        <f t="shared" si="720"/>
        <v>0</v>
      </c>
      <c r="O2588" s="229">
        <f>O1893</f>
        <v>0</v>
      </c>
      <c r="P2588" s="229">
        <f t="shared" si="721"/>
        <v>0</v>
      </c>
      <c r="S2588" s="229">
        <f>S1893</f>
        <v>0</v>
      </c>
      <c r="T2588" s="229">
        <f>T1893</f>
        <v>0</v>
      </c>
      <c r="U2588" s="229">
        <f>U1893</f>
        <v>0</v>
      </c>
      <c r="V2588" s="108">
        <f t="shared" si="722"/>
        <v>0</v>
      </c>
    </row>
    <row r="2589" spans="2:22" ht="12.75" customHeight="1" x14ac:dyDescent="0.2">
      <c r="B2589" s="5"/>
      <c r="C2589" s="87" t="s">
        <v>153</v>
      </c>
      <c r="D2589" s="52" t="s">
        <v>1144</v>
      </c>
      <c r="E2589" s="229">
        <v>900000</v>
      </c>
      <c r="F2589" s="229">
        <f>F1422</f>
        <v>1843944</v>
      </c>
      <c r="G2589" s="229">
        <f>G1422</f>
        <v>1800000</v>
      </c>
      <c r="H2589" s="229">
        <f>H1422</f>
        <v>3300000</v>
      </c>
      <c r="I2589" s="229" t="e">
        <f>#REF!-G2589</f>
        <v>#REF!</v>
      </c>
      <c r="J2589" s="229">
        <f t="shared" si="718"/>
        <v>1500000</v>
      </c>
      <c r="K2589" s="229">
        <f>K1422</f>
        <v>3300000</v>
      </c>
      <c r="L2589" s="229">
        <f t="shared" si="719"/>
        <v>0</v>
      </c>
      <c r="M2589" s="229">
        <f>M1422</f>
        <v>3300000</v>
      </c>
      <c r="N2589" s="229">
        <f t="shared" si="720"/>
        <v>0</v>
      </c>
      <c r="O2589" s="229">
        <f>O1422</f>
        <v>3200000</v>
      </c>
      <c r="P2589" s="229">
        <f t="shared" si="721"/>
        <v>-100000</v>
      </c>
      <c r="S2589" s="229">
        <f>S1422</f>
        <v>3300000</v>
      </c>
      <c r="T2589" s="229">
        <f>T1422</f>
        <v>3300000</v>
      </c>
      <c r="U2589" s="229">
        <f>U1422</f>
        <v>3300000</v>
      </c>
      <c r="V2589" s="108">
        <f t="shared" si="722"/>
        <v>-100000</v>
      </c>
    </row>
    <row r="2590" spans="2:22" ht="12.75" customHeight="1" x14ac:dyDescent="0.2">
      <c r="B2590" s="5"/>
      <c r="C2590" s="87" t="s">
        <v>153</v>
      </c>
      <c r="D2590" s="52" t="s">
        <v>277</v>
      </c>
      <c r="E2590" s="229">
        <v>4400000</v>
      </c>
      <c r="F2590" s="229">
        <f>F2561</f>
        <v>4600000</v>
      </c>
      <c r="G2590" s="229">
        <f>G2561</f>
        <v>4600000</v>
      </c>
      <c r="H2590" s="229">
        <f>H2561</f>
        <v>5000000</v>
      </c>
      <c r="I2590" s="229" t="e">
        <f>#REF!-G2590</f>
        <v>#REF!</v>
      </c>
      <c r="J2590" s="229">
        <f t="shared" si="718"/>
        <v>400000</v>
      </c>
      <c r="K2590" s="229">
        <f>K2561</f>
        <v>5900000</v>
      </c>
      <c r="L2590" s="229">
        <f t="shared" si="719"/>
        <v>900000</v>
      </c>
      <c r="M2590" s="229">
        <f>M2561</f>
        <v>5900000</v>
      </c>
      <c r="N2590" s="229">
        <f t="shared" si="720"/>
        <v>900000</v>
      </c>
      <c r="O2590" s="229">
        <f>O2561</f>
        <v>5600000</v>
      </c>
      <c r="P2590" s="229">
        <f t="shared" si="721"/>
        <v>600000</v>
      </c>
      <c r="S2590" s="229">
        <f>S2561</f>
        <v>5800000</v>
      </c>
      <c r="T2590" s="229">
        <f>T2561</f>
        <v>5800000</v>
      </c>
      <c r="U2590" s="229">
        <f>U2561</f>
        <v>5800000</v>
      </c>
      <c r="V2590" s="108">
        <f t="shared" si="722"/>
        <v>600000</v>
      </c>
    </row>
    <row r="2591" spans="2:22" ht="19.899999999999999" customHeight="1" x14ac:dyDescent="0.25">
      <c r="B2591" s="5"/>
      <c r="C2591" s="160" t="s">
        <v>368</v>
      </c>
      <c r="D2591" s="29"/>
      <c r="E2591" s="529">
        <v>523340196</v>
      </c>
      <c r="F2591" s="529">
        <f ca="1">SUM(F2567:F2590)</f>
        <v>538903753</v>
      </c>
      <c r="G2591" s="529">
        <f ca="1">SUM(G2567:G2590)</f>
        <v>547089953</v>
      </c>
      <c r="H2591" s="529">
        <f ca="1">SUM(H2567:H2590)</f>
        <v>556641051</v>
      </c>
      <c r="I2591" s="534" t="e">
        <f ca="1">#REF!-G2591</f>
        <v>#REF!</v>
      </c>
      <c r="J2591" s="534">
        <f t="shared" ca="1" si="718"/>
        <v>9551098</v>
      </c>
      <c r="K2591" s="529" t="e">
        <f ca="1">SUM(K2567:K2590)</f>
        <v>#REF!</v>
      </c>
      <c r="L2591" s="534" t="e">
        <f t="shared" ca="1" si="719"/>
        <v>#REF!</v>
      </c>
      <c r="M2591" s="529" t="e">
        <f ca="1">SUM(M2567:M2590)</f>
        <v>#REF!</v>
      </c>
      <c r="N2591" s="534" t="e">
        <f t="shared" ca="1" si="720"/>
        <v>#REF!</v>
      </c>
      <c r="O2591" s="529">
        <f ca="1">SUM(O2567:O2590)</f>
        <v>569115077</v>
      </c>
      <c r="P2591" s="534">
        <f t="shared" ca="1" si="721"/>
        <v>12474026</v>
      </c>
      <c r="Q2591" s="540"/>
      <c r="R2591" s="540"/>
      <c r="S2591" s="529" t="e">
        <f ca="1">SUM(S2567:S2590)</f>
        <v>#REF!</v>
      </c>
      <c r="T2591" s="529" t="e">
        <f ca="1">SUM(T2567:T2590)</f>
        <v>#REF!</v>
      </c>
      <c r="U2591" s="529" t="e">
        <f ca="1">SUM(U2567:U2590)</f>
        <v>#REF!</v>
      </c>
    </row>
    <row r="2592" spans="2:22" ht="12.75" customHeight="1" x14ac:dyDescent="0.2">
      <c r="B2592" s="5"/>
      <c r="C2592" s="161"/>
      <c r="D2592" s="162"/>
      <c r="E2592" s="497"/>
      <c r="F2592" s="497"/>
      <c r="G2592" s="497"/>
      <c r="H2592" s="497"/>
      <c r="I2592" s="535" t="e">
        <f ca="1">I2591/G2591</f>
        <v>#REF!</v>
      </c>
      <c r="J2592" s="537">
        <f ca="1">J2591/G2591</f>
        <v>1.7458002925526215E-2</v>
      </c>
      <c r="K2592" s="497"/>
      <c r="L2592" s="535" t="e">
        <f ca="1">L2591/#REF!</f>
        <v>#REF!</v>
      </c>
      <c r="M2592" s="497"/>
      <c r="N2592" s="535" t="e">
        <f ca="1">N2591/I2591</f>
        <v>#REF!</v>
      </c>
      <c r="O2592" s="497"/>
      <c r="P2592" s="537">
        <f ca="1">P2591/H2591</f>
        <v>2.2409461137640745E-2</v>
      </c>
      <c r="Q2592" s="560"/>
      <c r="R2592" s="560"/>
      <c r="S2592" s="497"/>
      <c r="T2592" s="497"/>
      <c r="U2592" s="497"/>
    </row>
    <row r="2593" spans="2:21" ht="12.75" hidden="1" customHeight="1" x14ac:dyDescent="0.2">
      <c r="B2593" s="5"/>
      <c r="C2593" s="5"/>
      <c r="D2593" s="118"/>
      <c r="F2593" s="229" t="e">
        <f>'[2]1-16 &amp;17 FY revenue for bool'!#REF!</f>
        <v>#REF!</v>
      </c>
      <c r="G2593" s="229" t="e">
        <f>'[2]1-16 &amp;17 FY revenue for bool'!#REF!</f>
        <v>#REF!</v>
      </c>
      <c r="H2593" s="229" t="e">
        <f>'[2]1-16 &amp;17 FY revenue for bool'!#REF!</f>
        <v>#REF!</v>
      </c>
      <c r="I2593" s="393"/>
      <c r="J2593" s="393"/>
      <c r="K2593" s="229" t="e">
        <f>'[2]1-16 &amp;17 FY revenue for bool'!#REF!</f>
        <v>#REF!</v>
      </c>
      <c r="L2593" s="393"/>
      <c r="M2593" s="229" t="e">
        <f>'[2]1-16 &amp;17 FY revenue for bool'!#REF!</f>
        <v>#REF!</v>
      </c>
      <c r="N2593" s="393"/>
      <c r="P2593" s="393"/>
      <c r="Q2593" s="389"/>
      <c r="R2593" s="389"/>
      <c r="S2593" s="229" t="e">
        <f>'[2]1-16 &amp;17 FY revenue for bool'!#REF!</f>
        <v>#REF!</v>
      </c>
      <c r="T2593" s="229" t="e">
        <f>'[2]1-16 &amp;17 FY revenue for bool'!#REF!</f>
        <v>#REF!</v>
      </c>
      <c r="U2593" s="229" t="e">
        <f>'[2]1-16 &amp;17 FY revenue for bool'!#REF!</f>
        <v>#REF!</v>
      </c>
    </row>
    <row r="2594" spans="2:21" ht="12.75" hidden="1" customHeight="1" x14ac:dyDescent="0.2">
      <c r="B2594" s="5"/>
      <c r="C2594" s="5"/>
      <c r="D2594" s="118"/>
      <c r="I2594" s="393"/>
      <c r="J2594" s="393"/>
      <c r="L2594" s="393"/>
      <c r="N2594" s="393"/>
      <c r="P2594" s="393"/>
      <c r="Q2594" s="389"/>
      <c r="R2594" s="389"/>
    </row>
    <row r="2595" spans="2:21" ht="12.75" hidden="1" customHeight="1" x14ac:dyDescent="0.2">
      <c r="B2595" s="5"/>
      <c r="C2595" s="5"/>
      <c r="D2595" s="119"/>
      <c r="E2595" s="497"/>
      <c r="F2595" s="497" t="e">
        <f ca="1">F2593-F2591</f>
        <v>#REF!</v>
      </c>
      <c r="G2595" s="497" t="e">
        <f ca="1">G2593-G2591</f>
        <v>#REF!</v>
      </c>
      <c r="H2595" s="497" t="e">
        <f ca="1">H2593-H2591</f>
        <v>#REF!</v>
      </c>
      <c r="I2595" s="532"/>
      <c r="J2595" s="532"/>
      <c r="K2595" s="497" t="e">
        <f ca="1">K2593-K2591</f>
        <v>#REF!</v>
      </c>
      <c r="L2595" s="532"/>
      <c r="M2595" s="497" t="e">
        <f ca="1">M2593-M2591</f>
        <v>#REF!</v>
      </c>
      <c r="N2595" s="532"/>
      <c r="O2595" s="497"/>
      <c r="P2595" s="532"/>
      <c r="Q2595" s="497"/>
      <c r="R2595" s="497"/>
      <c r="S2595" s="497" t="e">
        <f ca="1">S2593-S2591</f>
        <v>#REF!</v>
      </c>
      <c r="T2595" s="497" t="e">
        <f ca="1">T2593-T2591</f>
        <v>#REF!</v>
      </c>
      <c r="U2595" s="497" t="e">
        <f ca="1">U2593-U2591</f>
        <v>#REF!</v>
      </c>
    </row>
    <row r="2596" spans="2:21" ht="12.75" hidden="1" customHeight="1" x14ac:dyDescent="0.2">
      <c r="B2596" s="5"/>
      <c r="C2596" s="5"/>
      <c r="D2596" s="5"/>
      <c r="E2596" s="500"/>
      <c r="F2596" s="500" t="e">
        <f ca="1">F2595/2</f>
        <v>#REF!</v>
      </c>
      <c r="G2596" s="500" t="e">
        <f ca="1">G2595/2</f>
        <v>#REF!</v>
      </c>
      <c r="H2596" s="500" t="e">
        <f ca="1">H2595/2</f>
        <v>#REF!</v>
      </c>
      <c r="I2596" s="500"/>
      <c r="J2596" s="500"/>
      <c r="K2596" s="500" t="e">
        <f ca="1">K2595/2</f>
        <v>#REF!</v>
      </c>
      <c r="L2596" s="500"/>
      <c r="M2596" s="500" t="e">
        <f ca="1">M2595/2</f>
        <v>#REF!</v>
      </c>
      <c r="N2596" s="500"/>
      <c r="O2596" s="500"/>
      <c r="P2596" s="500"/>
      <c r="Q2596" s="500"/>
      <c r="R2596" s="500"/>
      <c r="S2596" s="500" t="e">
        <f ca="1">S2595/2</f>
        <v>#REF!</v>
      </c>
      <c r="T2596" s="500" t="e">
        <f ca="1">T2595/2</f>
        <v>#REF!</v>
      </c>
      <c r="U2596" s="500" t="e">
        <f ca="1">U2595/2</f>
        <v>#REF!</v>
      </c>
    </row>
    <row r="2597" spans="2:21" ht="12.75" hidden="1" customHeight="1" x14ac:dyDescent="0.2">
      <c r="B2597" s="5"/>
      <c r="C2597" s="5"/>
      <c r="D2597" s="5"/>
      <c r="E2597" s="228"/>
      <c r="F2597" s="228"/>
      <c r="G2597" s="228"/>
      <c r="H2597" s="228"/>
      <c r="I2597" s="228"/>
      <c r="J2597" s="228"/>
      <c r="K2597" s="228"/>
      <c r="L2597" s="228"/>
      <c r="M2597" s="228"/>
      <c r="N2597" s="228"/>
      <c r="O2597" s="228"/>
      <c r="P2597" s="228"/>
      <c r="Q2597" s="228"/>
      <c r="R2597" s="228"/>
      <c r="S2597" s="228"/>
      <c r="T2597" s="228"/>
      <c r="U2597" s="228"/>
    </row>
    <row r="2598" spans="2:21" ht="12.75" customHeight="1" x14ac:dyDescent="0.2">
      <c r="B2598" s="5"/>
      <c r="C2598" s="5"/>
      <c r="D2598" s="5"/>
    </row>
    <row r="2600" spans="2:21" ht="12.75" customHeight="1" x14ac:dyDescent="0.25">
      <c r="D2600" s="120"/>
      <c r="I2600" s="530"/>
      <c r="J2600" s="530"/>
      <c r="L2600" s="530"/>
      <c r="N2600" s="530"/>
      <c r="P2600" s="530"/>
      <c r="Q2600" s="530"/>
      <c r="R2600" s="530"/>
    </row>
  </sheetData>
  <mergeCells count="44">
    <mergeCell ref="D1270:O1271"/>
    <mergeCell ref="D1332:O1332"/>
    <mergeCell ref="D1409:O1409"/>
    <mergeCell ref="D1432:O1432"/>
    <mergeCell ref="D966:O966"/>
    <mergeCell ref="D1152:O1152"/>
    <mergeCell ref="D1198:O1198"/>
    <mergeCell ref="D1234:O1234"/>
    <mergeCell ref="D1066:O1066"/>
    <mergeCell ref="D1114:O1114"/>
    <mergeCell ref="D604:O604"/>
    <mergeCell ref="D703:H703"/>
    <mergeCell ref="D747:O747"/>
    <mergeCell ref="D799:O799"/>
    <mergeCell ref="D835:O835"/>
    <mergeCell ref="D155:O155"/>
    <mergeCell ref="D211:O211"/>
    <mergeCell ref="D365:O365"/>
    <mergeCell ref="D464:O464"/>
    <mergeCell ref="D542:O542"/>
    <mergeCell ref="C3:J3"/>
    <mergeCell ref="C2:J2"/>
    <mergeCell ref="C1:J1"/>
    <mergeCell ref="D49:O49"/>
    <mergeCell ref="D99:O99"/>
    <mergeCell ref="D1509:O1509"/>
    <mergeCell ref="D1383:O1383"/>
    <mergeCell ref="D1540:O1541"/>
    <mergeCell ref="D1659:O1659"/>
    <mergeCell ref="D2302:O2302"/>
    <mergeCell ref="D1825:P1825"/>
    <mergeCell ref="D2345:O2345"/>
    <mergeCell ref="D1707:P1707"/>
    <mergeCell ref="D1860:O1860"/>
    <mergeCell ref="D1884:O1884"/>
    <mergeCell ref="D1908:O1908"/>
    <mergeCell ref="D1964:O1964"/>
    <mergeCell ref="D2003:O2003"/>
    <mergeCell ref="D2074:O2074"/>
    <mergeCell ref="D2110:O2111"/>
    <mergeCell ref="D2156:O2156"/>
    <mergeCell ref="D2195:O2196"/>
    <mergeCell ref="D2234:O2235"/>
    <mergeCell ref="D2273:O2274"/>
  </mergeCells>
  <phoneticPr fontId="26" type="noConversion"/>
  <printOptions horizontalCentered="1"/>
  <pageMargins left="0.45" right="0.45" top="0.261811024" bottom="0.261811024" header="0.511811023622047" footer="0.25"/>
  <pageSetup scale="72" orientation="portrait" useFirstPageNumber="1" r:id="rId1"/>
  <headerFooter alignWithMargins="0"/>
  <rowBreaks count="55" manualBreakCount="55">
    <brk id="50" min="2" max="25" man="1"/>
    <brk id="100" min="2" max="25" man="1"/>
    <brk id="157" min="2" max="25" man="1"/>
    <brk id="212" min="2" max="25" man="1"/>
    <brk id="261" min="2" max="25" man="1"/>
    <brk id="320" min="2" max="25" man="1"/>
    <brk id="366" min="2" max="25" man="1"/>
    <brk id="421" min="2" max="25" man="1"/>
    <brk id="464" min="2" max="32" man="1"/>
    <brk id="499" min="2" max="25" man="1"/>
    <brk id="543" min="2" max="25" man="1"/>
    <brk id="604" min="2" max="25" man="1"/>
    <brk id="666" min="2" max="25" man="1"/>
    <brk id="704" min="2" max="25" man="1"/>
    <brk id="748" min="2" max="25" man="1"/>
    <brk id="800" min="2" max="25" man="1"/>
    <brk id="836" min="2" max="25" man="1"/>
    <brk id="870" min="2" max="25" man="1"/>
    <brk id="922" min="2" max="25" man="1"/>
    <brk id="967" min="2" max="25" man="1"/>
    <brk id="1019" min="2" max="25" man="1"/>
    <brk id="1067" min="2" max="25" man="1"/>
    <brk id="1115" min="2" max="25" man="1"/>
    <brk id="1153" min="2" max="25" man="1"/>
    <brk id="1199" min="2" max="25" man="1"/>
    <brk id="1234" min="2" max="25" man="1"/>
    <brk id="1272" min="2" max="25" man="1"/>
    <brk id="1333" min="2" max="32" man="1"/>
    <brk id="1384" min="2" max="32" man="1"/>
    <brk id="1434" min="2" max="25" man="1"/>
    <brk id="1471" min="2" max="25" man="1"/>
    <brk id="1510" min="2" max="25" man="1"/>
    <brk id="1542" min="2" max="25" man="1"/>
    <brk id="1592" min="2" max="25" man="1"/>
    <brk id="1659" min="2" max="32" man="1"/>
    <brk id="1707" min="2" max="32" man="1"/>
    <brk id="1760" min="2" max="32" man="1"/>
    <brk id="1788" min="2" max="32" man="1"/>
    <brk id="1826" min="2" max="32" man="1"/>
    <brk id="1861" min="2" max="25" man="1"/>
    <brk id="1908" min="2" max="25" man="1"/>
    <brk id="1965" min="2" max="25" man="1"/>
    <brk id="2003" min="2" max="32" man="1"/>
    <brk id="2075" min="2" max="25" man="1"/>
    <brk id="2112" min="2" max="25" man="1"/>
    <brk id="2158" min="2" max="25" man="1"/>
    <brk id="2197" min="2" max="25" man="1"/>
    <brk id="2236" min="2" max="25" man="1"/>
    <brk id="2275" min="2" max="25" man="1"/>
    <brk id="2303" min="2" max="25" man="1"/>
    <brk id="2346" min="2" max="25" man="1"/>
    <brk id="2414" min="2" max="32" man="1"/>
    <brk id="2456" min="2" max="32" man="1"/>
    <brk id="2494" min="2" max="25" man="1"/>
    <brk id="2529" min="2" max="2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2060"/>
  </sheetPr>
  <dimension ref="A1:AA2689"/>
  <sheetViews>
    <sheetView tabSelected="1" zoomScale="145" zoomScaleNormal="145" zoomScaleSheetLayoutView="115" workbookViewId="0">
      <pane xSplit="5" ySplit="5" topLeftCell="P6" activePane="bottomRight" state="frozen"/>
      <selection sqref="A1:XFD1048576"/>
      <selection pane="topRight" sqref="A1:XFD1048576"/>
      <selection pane="bottomLeft" sqref="A1:XFD1048576"/>
      <selection pane="bottomRight" activeCell="C6" sqref="C6"/>
    </sheetView>
  </sheetViews>
  <sheetFormatPr defaultColWidth="6.7109375" defaultRowHeight="14.25" x14ac:dyDescent="0.2"/>
  <cols>
    <col min="1" max="1" width="4.140625" style="275" customWidth="1"/>
    <col min="2" max="2" width="2.28515625" style="15" customWidth="1"/>
    <col min="3" max="3" width="9.42578125" style="493" customWidth="1"/>
    <col min="4" max="4" width="11.28515625" style="493" hidden="1" customWidth="1"/>
    <col min="5" max="5" width="33.42578125" style="283" customWidth="1"/>
    <col min="6" max="7" width="4.5703125" style="163" hidden="1" customWidth="1"/>
    <col min="8" max="8" width="13.28515625" style="163" hidden="1" customWidth="1"/>
    <col min="9" max="10" width="4.140625" style="18" hidden="1" customWidth="1"/>
    <col min="11" max="11" width="13.28515625" style="165" hidden="1" customWidth="1"/>
    <col min="12" max="12" width="6.5703125" style="21" hidden="1" customWidth="1"/>
    <col min="13" max="13" width="5.28515625" style="21" hidden="1" customWidth="1"/>
    <col min="14" max="14" width="12.7109375" style="293" hidden="1" customWidth="1"/>
    <col min="15" max="15" width="8.28515625" style="16" hidden="1" customWidth="1"/>
    <col min="16" max="16" width="6.7109375" style="294" customWidth="1"/>
    <col min="17" max="17" width="3.42578125" style="294" customWidth="1"/>
    <col min="18" max="18" width="12.7109375" style="293" customWidth="1"/>
    <col min="19" max="19" width="8.85546875" style="16" customWidth="1"/>
    <col min="20" max="20" width="6.85546875" style="294" customWidth="1"/>
    <col min="21" max="21" width="3.140625" style="294" customWidth="1"/>
    <col min="22" max="22" width="12.7109375" style="293" customWidth="1"/>
    <col min="23" max="23" width="8.85546875" style="16" customWidth="1"/>
    <col min="24" max="24" width="7.28515625" style="294" bestFit="1" customWidth="1"/>
    <col min="25" max="25" width="3.140625" style="294" bestFit="1" customWidth="1"/>
    <col min="26" max="26" width="12.7109375" style="293" customWidth="1"/>
    <col min="27" max="27" width="8.85546875" style="16" bestFit="1" customWidth="1"/>
    <col min="28" max="16384" width="6.7109375" style="164"/>
  </cols>
  <sheetData>
    <row r="1" spans="1:27" ht="23.25" x14ac:dyDescent="0.35">
      <c r="A1" s="654" t="s">
        <v>557</v>
      </c>
      <c r="B1" s="654"/>
      <c r="C1" s="654"/>
      <c r="D1" s="654"/>
      <c r="E1" s="654"/>
      <c r="F1" s="654"/>
      <c r="G1" s="654"/>
      <c r="H1" s="654"/>
      <c r="I1" s="654"/>
      <c r="J1" s="654"/>
      <c r="K1" s="654"/>
      <c r="L1" s="654"/>
      <c r="M1" s="654"/>
      <c r="N1" s="654"/>
      <c r="O1" s="654"/>
      <c r="P1" s="654"/>
      <c r="Q1" s="654"/>
      <c r="R1" s="654"/>
      <c r="S1" s="654"/>
      <c r="T1" s="654"/>
      <c r="U1" s="654"/>
      <c r="V1" s="654"/>
      <c r="W1" s="654"/>
      <c r="X1" s="654"/>
      <c r="Y1" s="654"/>
      <c r="Z1" s="654"/>
      <c r="AA1" s="654"/>
    </row>
    <row r="2" spans="1:27" ht="23.25" x14ac:dyDescent="0.35">
      <c r="A2" s="654" t="s">
        <v>1548</v>
      </c>
      <c r="B2" s="654"/>
      <c r="C2" s="654"/>
      <c r="D2" s="654"/>
      <c r="E2" s="654"/>
      <c r="F2" s="654"/>
      <c r="G2" s="654"/>
      <c r="H2" s="654"/>
      <c r="I2" s="654"/>
      <c r="J2" s="654"/>
      <c r="K2" s="654"/>
      <c r="L2" s="654"/>
      <c r="M2" s="654"/>
      <c r="N2" s="654"/>
      <c r="O2" s="654"/>
      <c r="P2" s="654"/>
      <c r="Q2" s="654"/>
      <c r="R2" s="654"/>
      <c r="S2" s="654"/>
      <c r="T2" s="654"/>
      <c r="U2" s="654"/>
      <c r="V2" s="654"/>
      <c r="W2" s="654"/>
      <c r="X2" s="654"/>
      <c r="Y2" s="654"/>
      <c r="Z2" s="654"/>
      <c r="AA2" s="654"/>
    </row>
    <row r="3" spans="1:27" ht="4.5" customHeight="1" x14ac:dyDescent="0.2">
      <c r="A3" s="355"/>
      <c r="B3" s="14"/>
      <c r="C3" s="302"/>
      <c r="D3" s="302"/>
      <c r="E3" s="288"/>
      <c r="F3" s="18"/>
      <c r="G3" s="18"/>
      <c r="H3" s="18"/>
      <c r="O3" s="394"/>
      <c r="S3" s="394"/>
      <c r="W3" s="394"/>
      <c r="AA3" s="394"/>
    </row>
    <row r="4" spans="1:27" ht="15" customHeight="1" x14ac:dyDescent="0.25">
      <c r="A4" s="356"/>
      <c r="B4" s="169"/>
      <c r="C4" s="474" t="s">
        <v>65</v>
      </c>
      <c r="D4" s="474"/>
      <c r="E4" s="475"/>
      <c r="F4" s="157"/>
      <c r="G4" s="157"/>
      <c r="H4" s="168" t="s">
        <v>784</v>
      </c>
      <c r="I4" s="655" t="s">
        <v>783</v>
      </c>
      <c r="J4" s="656"/>
      <c r="K4" s="656"/>
      <c r="L4" s="651" t="s">
        <v>1035</v>
      </c>
      <c r="M4" s="652"/>
      <c r="N4" s="652"/>
      <c r="O4" s="653"/>
      <c r="P4" s="651" t="s">
        <v>1130</v>
      </c>
      <c r="Q4" s="652"/>
      <c r="R4" s="652"/>
      <c r="S4" s="653"/>
      <c r="T4" s="651" t="s">
        <v>1130</v>
      </c>
      <c r="U4" s="652"/>
      <c r="V4" s="652"/>
      <c r="W4" s="653"/>
      <c r="X4" s="651" t="s">
        <v>1220</v>
      </c>
      <c r="Y4" s="652"/>
      <c r="Z4" s="652"/>
      <c r="AA4" s="653"/>
    </row>
    <row r="5" spans="1:27" ht="30.75" customHeight="1" x14ac:dyDescent="0.2">
      <c r="A5" s="357"/>
      <c r="B5" s="14"/>
      <c r="C5" s="476" t="s">
        <v>985</v>
      </c>
      <c r="D5" s="476"/>
      <c r="E5" s="477"/>
      <c r="F5" s="340" t="s">
        <v>54</v>
      </c>
      <c r="G5" s="340" t="s">
        <v>55</v>
      </c>
      <c r="H5" s="340" t="s">
        <v>304</v>
      </c>
      <c r="I5" s="342" t="s">
        <v>54</v>
      </c>
      <c r="J5" s="340" t="s">
        <v>55</v>
      </c>
      <c r="K5" s="341" t="s">
        <v>304</v>
      </c>
      <c r="L5" s="395" t="s">
        <v>54</v>
      </c>
      <c r="M5" s="396" t="s">
        <v>55</v>
      </c>
      <c r="N5" s="397" t="s">
        <v>304</v>
      </c>
      <c r="O5" s="398" t="s">
        <v>420</v>
      </c>
      <c r="P5" s="399" t="s">
        <v>54</v>
      </c>
      <c r="Q5" s="400" t="s">
        <v>55</v>
      </c>
      <c r="R5" s="397" t="s">
        <v>304</v>
      </c>
      <c r="S5" s="398" t="s">
        <v>420</v>
      </c>
      <c r="T5" s="399" t="s">
        <v>54</v>
      </c>
      <c r="U5" s="400" t="s">
        <v>55</v>
      </c>
      <c r="V5" s="397" t="s">
        <v>126</v>
      </c>
      <c r="W5" s="398" t="s">
        <v>420</v>
      </c>
      <c r="X5" s="399" t="s">
        <v>54</v>
      </c>
      <c r="Y5" s="400" t="s">
        <v>55</v>
      </c>
      <c r="Z5" s="397" t="s">
        <v>824</v>
      </c>
      <c r="AA5" s="398" t="s">
        <v>420</v>
      </c>
    </row>
    <row r="6" spans="1:27" ht="15.75" x14ac:dyDescent="0.25">
      <c r="A6" s="321" t="s">
        <v>1259</v>
      </c>
      <c r="B6" s="285"/>
      <c r="C6" s="309"/>
      <c r="D6" s="309"/>
      <c r="E6" s="274"/>
      <c r="F6" s="257"/>
      <c r="G6" s="257"/>
      <c r="H6" s="257"/>
      <c r="I6" s="166"/>
      <c r="J6" s="166"/>
      <c r="K6" s="167"/>
      <c r="L6" s="369"/>
      <c r="M6" s="171"/>
      <c r="N6" s="310"/>
      <c r="O6" s="401"/>
      <c r="P6" s="374"/>
      <c r="Q6" s="311"/>
      <c r="R6" s="310"/>
      <c r="S6" s="401"/>
      <c r="T6" s="374"/>
      <c r="U6" s="311"/>
      <c r="V6" s="310"/>
      <c r="W6" s="401"/>
      <c r="X6" s="374"/>
      <c r="Y6" s="311"/>
      <c r="Z6" s="310"/>
      <c r="AA6" s="401"/>
    </row>
    <row r="7" spans="1:27" ht="15" x14ac:dyDescent="0.25">
      <c r="A7" s="357"/>
      <c r="B7" s="286" t="s">
        <v>1255</v>
      </c>
      <c r="C7" s="302"/>
      <c r="D7" s="302"/>
      <c r="E7" s="288"/>
      <c r="F7" s="8"/>
      <c r="G7" s="8"/>
      <c r="H7" s="8"/>
      <c r="L7" s="364"/>
      <c r="O7" s="398"/>
      <c r="P7" s="370"/>
      <c r="S7" s="398"/>
      <c r="T7" s="370"/>
      <c r="W7" s="398"/>
      <c r="X7" s="370"/>
      <c r="AA7" s="398"/>
    </row>
    <row r="8" spans="1:27" ht="14.1" customHeight="1" x14ac:dyDescent="0.2">
      <c r="A8" s="357"/>
      <c r="B8" s="14"/>
      <c r="C8" s="302">
        <v>100</v>
      </c>
      <c r="D8" s="302">
        <v>111110101</v>
      </c>
      <c r="E8" s="288" t="s">
        <v>1569</v>
      </c>
      <c r="F8" s="8">
        <v>6</v>
      </c>
      <c r="G8" s="8"/>
      <c r="H8" s="8">
        <v>105854</v>
      </c>
      <c r="I8" s="18" t="s">
        <v>1131</v>
      </c>
      <c r="J8" s="4"/>
      <c r="K8" s="165">
        <v>105854</v>
      </c>
      <c r="L8" s="364" t="s">
        <v>1131</v>
      </c>
      <c r="M8" s="13"/>
      <c r="N8" s="293">
        <v>105854</v>
      </c>
      <c r="O8" s="398" t="s">
        <v>1124</v>
      </c>
      <c r="P8" s="370" t="s">
        <v>1131</v>
      </c>
      <c r="Q8" s="403"/>
      <c r="R8" s="293">
        <v>111209</v>
      </c>
      <c r="S8" s="398" t="s">
        <v>1124</v>
      </c>
      <c r="T8" s="370" t="s">
        <v>1131</v>
      </c>
      <c r="U8" s="403"/>
      <c r="V8" s="293">
        <v>111209</v>
      </c>
      <c r="W8" s="398" t="s">
        <v>1124</v>
      </c>
      <c r="X8" s="370" t="s">
        <v>1131</v>
      </c>
      <c r="Y8" s="403"/>
      <c r="Z8" s="293">
        <v>111209</v>
      </c>
      <c r="AA8" s="398" t="s">
        <v>1124</v>
      </c>
    </row>
    <row r="9" spans="1:27" ht="14.1" customHeight="1" x14ac:dyDescent="0.2">
      <c r="A9" s="357"/>
      <c r="B9" s="14"/>
      <c r="C9" s="302">
        <v>110</v>
      </c>
      <c r="D9" s="302">
        <v>111110102</v>
      </c>
      <c r="E9" s="288" t="s">
        <v>575</v>
      </c>
      <c r="F9" s="8">
        <v>8</v>
      </c>
      <c r="G9" s="8">
        <v>1</v>
      </c>
      <c r="H9" s="8">
        <v>49186</v>
      </c>
      <c r="I9" s="18">
        <v>8</v>
      </c>
      <c r="J9" s="18">
        <v>1</v>
      </c>
      <c r="K9" s="165">
        <v>49186</v>
      </c>
      <c r="L9" s="364">
        <v>8</v>
      </c>
      <c r="M9" s="21">
        <v>1</v>
      </c>
      <c r="N9" s="293">
        <v>49186</v>
      </c>
      <c r="O9" s="398">
        <v>3144</v>
      </c>
      <c r="P9" s="370">
        <v>8</v>
      </c>
      <c r="Q9" s="294">
        <v>1</v>
      </c>
      <c r="R9" s="293">
        <v>54159</v>
      </c>
      <c r="S9" s="398">
        <v>3144</v>
      </c>
      <c r="T9" s="370">
        <v>8</v>
      </c>
      <c r="U9" s="294">
        <v>1</v>
      </c>
      <c r="V9" s="293">
        <v>54159</v>
      </c>
      <c r="W9" s="398">
        <v>3144</v>
      </c>
      <c r="X9" s="370">
        <v>8</v>
      </c>
      <c r="Y9" s="294">
        <v>1</v>
      </c>
      <c r="Z9" s="293">
        <v>54159</v>
      </c>
      <c r="AA9" s="398">
        <v>3144</v>
      </c>
    </row>
    <row r="10" spans="1:27" ht="14.1" customHeight="1" x14ac:dyDescent="0.2">
      <c r="A10" s="357"/>
      <c r="B10" s="14"/>
      <c r="C10" s="302">
        <v>120</v>
      </c>
      <c r="D10" s="302">
        <v>111110103</v>
      </c>
      <c r="E10" s="288" t="s">
        <v>498</v>
      </c>
      <c r="F10" s="8">
        <v>8</v>
      </c>
      <c r="G10" s="8">
        <v>10</v>
      </c>
      <c r="H10" s="8">
        <v>78941</v>
      </c>
      <c r="I10" s="18">
        <v>8</v>
      </c>
      <c r="J10" s="18">
        <v>10</v>
      </c>
      <c r="K10" s="165">
        <v>78941</v>
      </c>
      <c r="L10" s="364">
        <v>8</v>
      </c>
      <c r="M10" s="21">
        <v>10</v>
      </c>
      <c r="N10" s="293">
        <v>78941</v>
      </c>
      <c r="O10" s="398">
        <v>3144</v>
      </c>
      <c r="P10" s="370">
        <v>8</v>
      </c>
      <c r="Q10" s="294">
        <v>10</v>
      </c>
      <c r="R10" s="293">
        <v>86922</v>
      </c>
      <c r="S10" s="398">
        <v>3144</v>
      </c>
      <c r="T10" s="370">
        <v>8</v>
      </c>
      <c r="U10" s="294">
        <v>10</v>
      </c>
      <c r="V10" s="293">
        <v>86922</v>
      </c>
      <c r="W10" s="398">
        <v>3144</v>
      </c>
      <c r="X10" s="370">
        <v>8</v>
      </c>
      <c r="Y10" s="294">
        <v>10</v>
      </c>
      <c r="Z10" s="293">
        <v>86922</v>
      </c>
      <c r="AA10" s="398">
        <v>3144</v>
      </c>
    </row>
    <row r="11" spans="1:27" ht="14.1" customHeight="1" x14ac:dyDescent="0.2">
      <c r="A11" s="357"/>
      <c r="B11" s="14"/>
      <c r="C11" s="302">
        <v>130</v>
      </c>
      <c r="D11" s="302">
        <v>111110104</v>
      </c>
      <c r="E11" s="288" t="s">
        <v>566</v>
      </c>
      <c r="F11" s="8">
        <v>7</v>
      </c>
      <c r="G11" s="8">
        <v>6</v>
      </c>
      <c r="H11" s="8">
        <v>57148</v>
      </c>
      <c r="I11" s="18">
        <v>7</v>
      </c>
      <c r="J11" s="18">
        <v>6</v>
      </c>
      <c r="K11" s="165">
        <v>57148</v>
      </c>
      <c r="L11" s="364">
        <v>7</v>
      </c>
      <c r="M11" s="21">
        <v>6</v>
      </c>
      <c r="N11" s="293">
        <v>57148</v>
      </c>
      <c r="O11" s="398">
        <v>3144</v>
      </c>
      <c r="P11" s="370">
        <v>7</v>
      </c>
      <c r="Q11" s="294">
        <v>6</v>
      </c>
      <c r="R11" s="293">
        <v>62926</v>
      </c>
      <c r="S11" s="398">
        <v>3144</v>
      </c>
      <c r="T11" s="370">
        <v>7</v>
      </c>
      <c r="U11" s="294">
        <v>6</v>
      </c>
      <c r="V11" s="293">
        <v>62926</v>
      </c>
      <c r="W11" s="398">
        <v>3144</v>
      </c>
      <c r="X11" s="370">
        <v>7</v>
      </c>
      <c r="Y11" s="294">
        <v>6</v>
      </c>
      <c r="Z11" s="293">
        <v>62926</v>
      </c>
      <c r="AA11" s="398">
        <v>3144</v>
      </c>
    </row>
    <row r="12" spans="1:27" ht="14.1" customHeight="1" x14ac:dyDescent="0.2">
      <c r="A12" s="357"/>
      <c r="B12" s="14"/>
      <c r="C12" s="302">
        <v>140</v>
      </c>
      <c r="D12" s="302">
        <v>111110105</v>
      </c>
      <c r="E12" s="288" t="s">
        <v>567</v>
      </c>
      <c r="F12" s="8">
        <v>7</v>
      </c>
      <c r="G12" s="8">
        <v>5</v>
      </c>
      <c r="H12" s="8">
        <v>54538</v>
      </c>
      <c r="I12" s="18">
        <v>7</v>
      </c>
      <c r="J12" s="18">
        <v>5</v>
      </c>
      <c r="K12" s="165">
        <v>54538</v>
      </c>
      <c r="L12" s="364">
        <v>7</v>
      </c>
      <c r="M12" s="21">
        <v>5</v>
      </c>
      <c r="N12" s="293">
        <v>54538</v>
      </c>
      <c r="O12" s="398">
        <v>3144</v>
      </c>
      <c r="P12" s="370">
        <v>7</v>
      </c>
      <c r="Q12" s="294">
        <v>5</v>
      </c>
      <c r="R12" s="293">
        <v>60052</v>
      </c>
      <c r="S12" s="398">
        <v>3144</v>
      </c>
      <c r="T12" s="370">
        <v>7</v>
      </c>
      <c r="U12" s="294">
        <v>5</v>
      </c>
      <c r="V12" s="293">
        <v>60052</v>
      </c>
      <c r="W12" s="398">
        <v>3144</v>
      </c>
      <c r="X12" s="370">
        <v>7</v>
      </c>
      <c r="Y12" s="294">
        <v>5</v>
      </c>
      <c r="Z12" s="293">
        <v>60052</v>
      </c>
      <c r="AA12" s="398">
        <v>3144</v>
      </c>
    </row>
    <row r="13" spans="1:27" ht="14.1" customHeight="1" x14ac:dyDescent="0.2">
      <c r="A13" s="357"/>
      <c r="B13" s="14"/>
      <c r="C13" s="302">
        <v>150</v>
      </c>
      <c r="D13" s="302">
        <v>111110106</v>
      </c>
      <c r="E13" s="288" t="s">
        <v>566</v>
      </c>
      <c r="F13" s="8">
        <v>7</v>
      </c>
      <c r="G13" s="8">
        <v>10</v>
      </c>
      <c r="H13" s="8">
        <v>71032</v>
      </c>
      <c r="I13" s="18">
        <v>7</v>
      </c>
      <c r="J13" s="18">
        <v>1</v>
      </c>
      <c r="K13" s="165">
        <v>44623</v>
      </c>
      <c r="L13" s="364">
        <v>7</v>
      </c>
      <c r="M13" s="21">
        <v>1</v>
      </c>
      <c r="N13" s="293">
        <v>44623</v>
      </c>
      <c r="O13" s="398">
        <v>3144</v>
      </c>
      <c r="P13" s="370">
        <v>7</v>
      </c>
      <c r="Q13" s="294">
        <v>1</v>
      </c>
      <c r="R13" s="293">
        <v>49135</v>
      </c>
      <c r="S13" s="398">
        <v>3144</v>
      </c>
      <c r="T13" s="370">
        <v>7</v>
      </c>
      <c r="U13" s="294">
        <v>1</v>
      </c>
      <c r="V13" s="293">
        <v>49135</v>
      </c>
      <c r="W13" s="398">
        <v>3144</v>
      </c>
      <c r="X13" s="370">
        <v>7</v>
      </c>
      <c r="Y13" s="294">
        <v>1</v>
      </c>
      <c r="Z13" s="293">
        <v>49135</v>
      </c>
      <c r="AA13" s="398">
        <v>3144</v>
      </c>
    </row>
    <row r="14" spans="1:27" ht="14.1" customHeight="1" x14ac:dyDescent="0.2">
      <c r="A14" s="357"/>
      <c r="B14" s="14"/>
      <c r="C14" s="302">
        <v>160</v>
      </c>
      <c r="D14" s="302">
        <v>111110107</v>
      </c>
      <c r="E14" s="281" t="s">
        <v>419</v>
      </c>
      <c r="F14" s="8">
        <v>8</v>
      </c>
      <c r="G14" s="8">
        <v>1</v>
      </c>
      <c r="H14" s="8">
        <v>49186</v>
      </c>
      <c r="I14" s="18">
        <v>8</v>
      </c>
      <c r="J14" s="18">
        <v>1</v>
      </c>
      <c r="K14" s="165">
        <v>49186</v>
      </c>
      <c r="L14" s="364">
        <v>8</v>
      </c>
      <c r="M14" s="21">
        <v>1</v>
      </c>
      <c r="N14" s="293">
        <v>49186</v>
      </c>
      <c r="O14" s="398">
        <v>3144</v>
      </c>
      <c r="P14" s="370">
        <v>8</v>
      </c>
      <c r="Q14" s="294">
        <v>1</v>
      </c>
      <c r="R14" s="293">
        <v>54159</v>
      </c>
      <c r="S14" s="398">
        <v>3144</v>
      </c>
      <c r="T14" s="370">
        <v>8</v>
      </c>
      <c r="U14" s="294">
        <v>1</v>
      </c>
      <c r="V14" s="293">
        <v>54159</v>
      </c>
      <c r="W14" s="398">
        <v>3144</v>
      </c>
      <c r="X14" s="370">
        <v>8</v>
      </c>
      <c r="Y14" s="294">
        <v>1</v>
      </c>
      <c r="Z14" s="293">
        <v>54159</v>
      </c>
      <c r="AA14" s="398">
        <v>3144</v>
      </c>
    </row>
    <row r="15" spans="1:27" ht="14.1" customHeight="1" x14ac:dyDescent="0.2">
      <c r="A15" s="357"/>
      <c r="B15" s="14"/>
      <c r="C15" s="302">
        <v>170</v>
      </c>
      <c r="D15" s="302">
        <v>111110108</v>
      </c>
      <c r="E15" s="288" t="s">
        <v>364</v>
      </c>
      <c r="F15" s="8">
        <v>6</v>
      </c>
      <c r="G15" s="8">
        <v>1</v>
      </c>
      <c r="H15" s="8">
        <v>40703</v>
      </c>
      <c r="I15" s="18">
        <v>6</v>
      </c>
      <c r="J15" s="18">
        <v>1</v>
      </c>
      <c r="K15" s="165">
        <v>40703</v>
      </c>
      <c r="L15" s="364">
        <v>6</v>
      </c>
      <c r="M15" s="21">
        <v>1</v>
      </c>
      <c r="N15" s="293">
        <v>40703</v>
      </c>
      <c r="O15" s="398">
        <v>3144</v>
      </c>
      <c r="P15" s="370">
        <v>6</v>
      </c>
      <c r="Q15" s="294">
        <v>1</v>
      </c>
      <c r="R15" s="293">
        <v>44819</v>
      </c>
      <c r="S15" s="398">
        <v>3144</v>
      </c>
      <c r="T15" s="370">
        <v>6</v>
      </c>
      <c r="U15" s="294">
        <v>1</v>
      </c>
      <c r="V15" s="293">
        <v>44819</v>
      </c>
      <c r="W15" s="398">
        <v>3144</v>
      </c>
      <c r="X15" s="370">
        <v>6</v>
      </c>
      <c r="Y15" s="294">
        <v>1</v>
      </c>
      <c r="Z15" s="293">
        <v>44819</v>
      </c>
      <c r="AA15" s="398">
        <v>3144</v>
      </c>
    </row>
    <row r="16" spans="1:27" ht="14.1" customHeight="1" x14ac:dyDescent="0.2">
      <c r="A16" s="357"/>
      <c r="B16" s="14"/>
      <c r="C16" s="302">
        <v>180</v>
      </c>
      <c r="D16" s="302">
        <v>111110109</v>
      </c>
      <c r="E16" s="288" t="s">
        <v>124</v>
      </c>
      <c r="F16" s="8">
        <v>6</v>
      </c>
      <c r="G16" s="8">
        <v>10</v>
      </c>
      <c r="H16" s="8">
        <v>64477</v>
      </c>
      <c r="I16" s="18">
        <v>6</v>
      </c>
      <c r="J16" s="18">
        <v>10</v>
      </c>
      <c r="K16" s="165">
        <v>64477</v>
      </c>
      <c r="L16" s="364">
        <v>6</v>
      </c>
      <c r="M16" s="21">
        <v>10</v>
      </c>
      <c r="N16" s="293">
        <v>64477</v>
      </c>
      <c r="O16" s="398">
        <v>3144</v>
      </c>
      <c r="P16" s="370">
        <v>6</v>
      </c>
      <c r="Q16" s="294">
        <v>10</v>
      </c>
      <c r="R16" s="293">
        <v>70996</v>
      </c>
      <c r="S16" s="398">
        <v>3144</v>
      </c>
      <c r="T16" s="370">
        <v>6</v>
      </c>
      <c r="U16" s="294">
        <v>10</v>
      </c>
      <c r="V16" s="293">
        <v>70996</v>
      </c>
      <c r="W16" s="398">
        <v>3144</v>
      </c>
      <c r="X16" s="370">
        <v>6</v>
      </c>
      <c r="Y16" s="294">
        <v>10</v>
      </c>
      <c r="Z16" s="293">
        <v>70996</v>
      </c>
      <c r="AA16" s="398">
        <v>3144</v>
      </c>
    </row>
    <row r="17" spans="1:27" ht="12" customHeight="1" x14ac:dyDescent="0.2">
      <c r="A17" s="357"/>
      <c r="B17" s="14"/>
      <c r="C17" s="302">
        <v>490</v>
      </c>
      <c r="D17" s="302">
        <v>111110110</v>
      </c>
      <c r="E17" s="288" t="s">
        <v>551</v>
      </c>
      <c r="F17" s="287" t="s">
        <v>552</v>
      </c>
      <c r="G17" s="8">
        <v>1</v>
      </c>
      <c r="H17" s="8">
        <v>44623</v>
      </c>
      <c r="I17" s="24">
        <v>7</v>
      </c>
      <c r="J17" s="18">
        <v>1</v>
      </c>
      <c r="K17" s="165">
        <v>44623</v>
      </c>
      <c r="L17" s="364">
        <v>7</v>
      </c>
      <c r="M17" s="21">
        <v>1</v>
      </c>
      <c r="N17" s="293">
        <v>44623</v>
      </c>
      <c r="O17" s="398">
        <v>3144</v>
      </c>
      <c r="P17" s="370">
        <v>7</v>
      </c>
      <c r="Q17" s="294">
        <v>1</v>
      </c>
      <c r="R17" s="293">
        <v>49135</v>
      </c>
      <c r="S17" s="398">
        <v>3144</v>
      </c>
      <c r="T17" s="370">
        <v>7</v>
      </c>
      <c r="U17" s="294">
        <v>1</v>
      </c>
      <c r="V17" s="293">
        <v>49135</v>
      </c>
      <c r="W17" s="398">
        <v>3144</v>
      </c>
      <c r="X17" s="370">
        <v>7</v>
      </c>
      <c r="Y17" s="294">
        <v>1</v>
      </c>
      <c r="Z17" s="293">
        <v>49135</v>
      </c>
      <c r="AA17" s="398">
        <v>3144</v>
      </c>
    </row>
    <row r="18" spans="1:27" ht="12" customHeight="1" x14ac:dyDescent="0.2">
      <c r="A18" s="357"/>
      <c r="B18" s="14"/>
      <c r="C18" s="302" t="s">
        <v>1123</v>
      </c>
      <c r="D18" s="302"/>
      <c r="E18" s="288" t="s">
        <v>1059</v>
      </c>
      <c r="F18" s="287"/>
      <c r="G18" s="8"/>
      <c r="H18" s="8"/>
      <c r="I18" s="23"/>
      <c r="J18" s="4"/>
      <c r="K18" s="4"/>
      <c r="L18" s="12"/>
      <c r="M18" s="13"/>
      <c r="N18" s="293">
        <v>60000</v>
      </c>
      <c r="O18" s="398"/>
      <c r="P18" s="404"/>
      <c r="Q18" s="403"/>
      <c r="R18" s="293">
        <v>0</v>
      </c>
      <c r="S18" s="398"/>
      <c r="T18" s="404"/>
      <c r="U18" s="403"/>
      <c r="V18" s="293">
        <v>0</v>
      </c>
      <c r="W18" s="398"/>
      <c r="X18" s="404"/>
      <c r="Y18" s="403"/>
      <c r="Z18" s="293">
        <v>0</v>
      </c>
      <c r="AA18" s="398"/>
    </row>
    <row r="19" spans="1:27" ht="5.25" customHeight="1" x14ac:dyDescent="0.2">
      <c r="A19" s="357"/>
      <c r="B19" s="14"/>
      <c r="C19" s="302"/>
      <c r="D19" s="302"/>
      <c r="E19" s="288"/>
      <c r="F19" s="8"/>
      <c r="G19" s="8"/>
      <c r="H19" s="8"/>
      <c r="L19" s="364"/>
      <c r="O19" s="398"/>
      <c r="P19" s="370"/>
      <c r="S19" s="398"/>
      <c r="T19" s="370"/>
      <c r="W19" s="398"/>
      <c r="X19" s="370"/>
      <c r="AA19" s="398"/>
    </row>
    <row r="20" spans="1:27" ht="15" x14ac:dyDescent="0.25">
      <c r="A20" s="358"/>
      <c r="B20" s="288"/>
      <c r="C20" s="478"/>
      <c r="D20" s="478"/>
      <c r="E20" s="479" t="s">
        <v>381</v>
      </c>
      <c r="F20" s="343"/>
      <c r="G20" s="343"/>
      <c r="H20" s="343">
        <f>SUM(H8:H19)</f>
        <v>615688</v>
      </c>
      <c r="I20" s="271"/>
      <c r="J20" s="271"/>
      <c r="K20" s="344">
        <f>SUM(K8:K19)</f>
        <v>589279</v>
      </c>
      <c r="L20" s="405"/>
      <c r="M20" s="406"/>
      <c r="N20" s="407">
        <f>SUM(N8:N19)</f>
        <v>649279</v>
      </c>
      <c r="O20" s="408"/>
      <c r="P20" s="410"/>
      <c r="Q20" s="409"/>
      <c r="R20" s="407">
        <f>SUM(R8:R19)</f>
        <v>643512</v>
      </c>
      <c r="S20" s="408"/>
      <c r="T20" s="410"/>
      <c r="U20" s="409"/>
      <c r="V20" s="407">
        <f>SUM(V8:V19)</f>
        <v>643512</v>
      </c>
      <c r="W20" s="408"/>
      <c r="X20" s="410"/>
      <c r="Y20" s="409"/>
      <c r="Z20" s="407">
        <f>SUM(Z8:Z19)</f>
        <v>643512</v>
      </c>
      <c r="AA20" s="408"/>
    </row>
    <row r="21" spans="1:27" ht="15" x14ac:dyDescent="0.25">
      <c r="A21" s="358"/>
      <c r="B21" s="288"/>
      <c r="C21" s="478"/>
      <c r="D21" s="478"/>
      <c r="E21" s="288"/>
      <c r="F21" s="289"/>
      <c r="G21" s="289"/>
      <c r="H21" s="289"/>
      <c r="I21" s="290"/>
      <c r="J21" s="290"/>
      <c r="K21" s="291"/>
      <c r="L21" s="365"/>
      <c r="M21" s="316"/>
      <c r="N21" s="317"/>
      <c r="O21" s="398"/>
      <c r="P21" s="371"/>
      <c r="Q21" s="318"/>
      <c r="R21" s="317"/>
      <c r="S21" s="398"/>
      <c r="T21" s="371"/>
      <c r="U21" s="318"/>
      <c r="V21" s="317"/>
      <c r="W21" s="398"/>
      <c r="X21" s="371"/>
      <c r="Y21" s="318"/>
      <c r="Z21" s="317"/>
      <c r="AA21" s="398"/>
    </row>
    <row r="22" spans="1:27" ht="15" x14ac:dyDescent="0.25">
      <c r="A22" s="358"/>
      <c r="B22" s="288"/>
      <c r="C22" s="478"/>
      <c r="D22" s="478"/>
      <c r="E22" s="375" t="s">
        <v>1441</v>
      </c>
      <c r="F22" s="289"/>
      <c r="G22" s="289"/>
      <c r="H22" s="289"/>
      <c r="I22" s="290"/>
      <c r="J22" s="290"/>
      <c r="K22" s="291"/>
      <c r="L22" s="365"/>
      <c r="M22" s="316"/>
      <c r="N22" s="317">
        <f>COUNTIFS($C$8:$C$19,"&gt;0",N8:N19,"&gt;0")</f>
        <v>10</v>
      </c>
      <c r="O22" s="398"/>
      <c r="P22" s="371"/>
      <c r="Q22" s="318"/>
      <c r="R22" s="317">
        <f>COUNTIFS($C$8:$C$19,"&gt;0",R8:R19,"&gt;0")</f>
        <v>10</v>
      </c>
      <c r="S22" s="398"/>
      <c r="T22" s="371"/>
      <c r="U22" s="318"/>
      <c r="V22" s="317">
        <f>COUNTIFS($C$8:$C$19,"&gt;0",V8:V19,"&gt;0")</f>
        <v>10</v>
      </c>
      <c r="W22" s="398"/>
      <c r="X22" s="371"/>
      <c r="Y22" s="318"/>
      <c r="Z22" s="317">
        <f>COUNTIFS($C$8:$C$19,"&gt;0",Z8:Z19,"&gt;0")</f>
        <v>10</v>
      </c>
      <c r="AA22" s="398"/>
    </row>
    <row r="23" spans="1:27" ht="15" x14ac:dyDescent="0.25">
      <c r="A23" s="358"/>
      <c r="B23" s="288"/>
      <c r="C23" s="478"/>
      <c r="D23" s="478"/>
      <c r="E23" s="375" t="s">
        <v>1332</v>
      </c>
      <c r="F23" s="289"/>
      <c r="G23" s="289"/>
      <c r="H23" s="289"/>
      <c r="I23" s="290"/>
      <c r="J23" s="290"/>
      <c r="K23" s="291"/>
      <c r="L23" s="365"/>
      <c r="M23" s="316"/>
      <c r="N23" s="317">
        <f>COUNTIFS($C$8:$C$17,"**",N8:N17,"&gt;0")</f>
        <v>0</v>
      </c>
      <c r="O23" s="398"/>
      <c r="P23" s="371"/>
      <c r="Q23" s="318"/>
      <c r="R23" s="317">
        <f>COUNTIFS($C$8:$C$17,"**",R8:R17,"&gt;0")</f>
        <v>0</v>
      </c>
      <c r="S23" s="398"/>
      <c r="T23" s="371"/>
      <c r="U23" s="318"/>
      <c r="V23" s="317">
        <f>COUNTIFS($C$8:$C$17,"**",V8:V17,"&gt;0")</f>
        <v>0</v>
      </c>
      <c r="W23" s="398"/>
      <c r="X23" s="371"/>
      <c r="Y23" s="318"/>
      <c r="Z23" s="317">
        <f>COUNTIFS($C$8:$C$17,"**",Z8:Z17,"&gt;0")</f>
        <v>0</v>
      </c>
      <c r="AA23" s="398"/>
    </row>
    <row r="24" spans="1:27" ht="15" x14ac:dyDescent="0.25">
      <c r="A24" s="358"/>
      <c r="B24" s="288"/>
      <c r="C24" s="478"/>
      <c r="D24" s="478"/>
      <c r="E24" s="282"/>
      <c r="F24" s="164"/>
      <c r="G24" s="164"/>
      <c r="H24" s="164"/>
      <c r="I24" s="164"/>
      <c r="J24" s="164"/>
      <c r="K24" s="164"/>
      <c r="L24" s="411"/>
      <c r="M24" s="282"/>
      <c r="N24" s="282"/>
      <c r="O24" s="412"/>
      <c r="P24" s="411"/>
      <c r="Q24" s="282"/>
      <c r="R24" s="413"/>
      <c r="S24" s="398"/>
      <c r="T24" s="411"/>
      <c r="U24" s="282"/>
      <c r="V24" s="413"/>
      <c r="W24" s="398"/>
      <c r="X24" s="411"/>
      <c r="Y24" s="282"/>
      <c r="Z24" s="413"/>
      <c r="AA24" s="398"/>
    </row>
    <row r="25" spans="1:27" ht="15" x14ac:dyDescent="0.25">
      <c r="A25" s="357"/>
      <c r="B25" s="286" t="s">
        <v>1256</v>
      </c>
      <c r="C25" s="302"/>
      <c r="D25" s="302"/>
      <c r="E25" s="288"/>
      <c r="F25" s="4"/>
      <c r="G25" s="4"/>
      <c r="H25" s="4"/>
      <c r="I25" s="4"/>
      <c r="J25" s="4"/>
      <c r="K25" s="4"/>
      <c r="L25" s="12"/>
      <c r="M25" s="13"/>
      <c r="N25" s="13"/>
      <c r="O25" s="398"/>
      <c r="P25" s="404"/>
      <c r="Q25" s="403"/>
      <c r="R25" s="414"/>
      <c r="S25" s="398"/>
      <c r="T25" s="404"/>
      <c r="U25" s="403"/>
      <c r="V25" s="414"/>
      <c r="W25" s="398"/>
      <c r="X25" s="404"/>
      <c r="Y25" s="403"/>
      <c r="Z25" s="414"/>
      <c r="AA25" s="398"/>
    </row>
    <row r="26" spans="1:27" ht="14.1" customHeight="1" x14ac:dyDescent="0.2">
      <c r="A26" s="357"/>
      <c r="B26" s="14"/>
      <c r="C26" s="302" t="s">
        <v>1334</v>
      </c>
      <c r="D26" s="302">
        <v>1</v>
      </c>
      <c r="E26" s="288" t="s">
        <v>306</v>
      </c>
      <c r="F26" s="8"/>
      <c r="G26" s="8"/>
      <c r="H26" s="8">
        <v>2000</v>
      </c>
      <c r="I26" s="4"/>
      <c r="J26" s="4"/>
      <c r="K26" s="165">
        <v>2000</v>
      </c>
      <c r="L26" s="415" t="s">
        <v>316</v>
      </c>
      <c r="M26" s="416"/>
      <c r="N26" s="417">
        <v>2000</v>
      </c>
      <c r="O26" s="398" t="s">
        <v>1128</v>
      </c>
      <c r="P26" s="419"/>
      <c r="Q26" s="418"/>
      <c r="R26" s="417">
        <v>2000</v>
      </c>
      <c r="S26" s="398" t="s">
        <v>1128</v>
      </c>
      <c r="T26" s="419"/>
      <c r="U26" s="418"/>
      <c r="V26" s="417">
        <v>2000</v>
      </c>
      <c r="W26" s="398" t="s">
        <v>1128</v>
      </c>
      <c r="X26" s="419"/>
      <c r="Y26" s="418"/>
      <c r="Z26" s="417">
        <v>2000</v>
      </c>
      <c r="AA26" s="398" t="s">
        <v>1128</v>
      </c>
    </row>
    <row r="27" spans="1:27" ht="14.1" customHeight="1" x14ac:dyDescent="0.2">
      <c r="A27" s="357"/>
      <c r="B27" s="14"/>
      <c r="C27" s="302" t="s">
        <v>1335</v>
      </c>
      <c r="D27" s="302">
        <v>2</v>
      </c>
      <c r="E27" s="288" t="s">
        <v>306</v>
      </c>
      <c r="F27" s="8"/>
      <c r="G27" s="8"/>
      <c r="H27" s="8">
        <v>2000</v>
      </c>
      <c r="I27" s="4"/>
      <c r="J27" s="4"/>
      <c r="K27" s="165">
        <v>2000</v>
      </c>
      <c r="L27" s="415" t="s">
        <v>316</v>
      </c>
      <c r="M27" s="416"/>
      <c r="N27" s="417">
        <v>2000</v>
      </c>
      <c r="O27" s="398" t="s">
        <v>1128</v>
      </c>
      <c r="P27" s="419"/>
      <c r="Q27" s="418"/>
      <c r="R27" s="417">
        <v>2000</v>
      </c>
      <c r="S27" s="398" t="s">
        <v>1128</v>
      </c>
      <c r="T27" s="419"/>
      <c r="U27" s="418"/>
      <c r="V27" s="417">
        <v>2000</v>
      </c>
      <c r="W27" s="398" t="s">
        <v>1128</v>
      </c>
      <c r="X27" s="419"/>
      <c r="Y27" s="418"/>
      <c r="Z27" s="417">
        <v>2000</v>
      </c>
      <c r="AA27" s="398" t="s">
        <v>1128</v>
      </c>
    </row>
    <row r="28" spans="1:27" ht="14.1" customHeight="1" x14ac:dyDescent="0.2">
      <c r="A28" s="357"/>
      <c r="B28" s="14"/>
      <c r="C28" s="302" t="s">
        <v>1336</v>
      </c>
      <c r="D28" s="302">
        <v>3</v>
      </c>
      <c r="E28" s="288" t="s">
        <v>306</v>
      </c>
      <c r="F28" s="8"/>
      <c r="G28" s="8"/>
      <c r="H28" s="8">
        <v>2000</v>
      </c>
      <c r="I28" s="4"/>
      <c r="J28" s="4"/>
      <c r="K28" s="165">
        <v>2000</v>
      </c>
      <c r="L28" s="415" t="s">
        <v>316</v>
      </c>
      <c r="M28" s="416"/>
      <c r="N28" s="417">
        <v>2000</v>
      </c>
      <c r="O28" s="398" t="s">
        <v>1128</v>
      </c>
      <c r="P28" s="419"/>
      <c r="Q28" s="418"/>
      <c r="R28" s="417">
        <v>2000</v>
      </c>
      <c r="S28" s="398" t="s">
        <v>1128</v>
      </c>
      <c r="T28" s="419"/>
      <c r="U28" s="418"/>
      <c r="V28" s="417">
        <v>2000</v>
      </c>
      <c r="W28" s="398" t="s">
        <v>1128</v>
      </c>
      <c r="X28" s="419"/>
      <c r="Y28" s="418"/>
      <c r="Z28" s="417">
        <v>2000</v>
      </c>
      <c r="AA28" s="398" t="s">
        <v>1128</v>
      </c>
    </row>
    <row r="29" spans="1:27" ht="14.1" customHeight="1" x14ac:dyDescent="0.2">
      <c r="A29" s="357"/>
      <c r="B29" s="14"/>
      <c r="C29" s="302" t="s">
        <v>1337</v>
      </c>
      <c r="D29" s="302">
        <v>4</v>
      </c>
      <c r="E29" s="288" t="s">
        <v>306</v>
      </c>
      <c r="F29" s="8"/>
      <c r="G29" s="8"/>
      <c r="H29" s="8">
        <v>2000</v>
      </c>
      <c r="I29" s="4"/>
      <c r="J29" s="4"/>
      <c r="K29" s="165">
        <v>2000</v>
      </c>
      <c r="L29" s="415" t="s">
        <v>316</v>
      </c>
      <c r="M29" s="416"/>
      <c r="N29" s="417">
        <v>2000</v>
      </c>
      <c r="O29" s="398" t="s">
        <v>1128</v>
      </c>
      <c r="P29" s="419"/>
      <c r="Q29" s="418"/>
      <c r="R29" s="417">
        <v>2000</v>
      </c>
      <c r="S29" s="398" t="s">
        <v>1128</v>
      </c>
      <c r="T29" s="419"/>
      <c r="U29" s="418"/>
      <c r="V29" s="417">
        <v>2000</v>
      </c>
      <c r="W29" s="398" t="s">
        <v>1128</v>
      </c>
      <c r="X29" s="419"/>
      <c r="Y29" s="418"/>
      <c r="Z29" s="417">
        <v>2000</v>
      </c>
      <c r="AA29" s="398" t="s">
        <v>1128</v>
      </c>
    </row>
    <row r="30" spans="1:27" ht="14.1" customHeight="1" x14ac:dyDescent="0.2">
      <c r="A30" s="357"/>
      <c r="B30" s="14"/>
      <c r="C30" s="302" t="s">
        <v>1338</v>
      </c>
      <c r="D30" s="302">
        <v>5</v>
      </c>
      <c r="E30" s="288" t="s">
        <v>306</v>
      </c>
      <c r="F30" s="8"/>
      <c r="G30" s="8"/>
      <c r="H30" s="8">
        <v>2000</v>
      </c>
      <c r="I30" s="4"/>
      <c r="J30" s="4"/>
      <c r="K30" s="165">
        <v>2000</v>
      </c>
      <c r="L30" s="415" t="s">
        <v>316</v>
      </c>
      <c r="M30" s="416"/>
      <c r="N30" s="417">
        <v>2000</v>
      </c>
      <c r="O30" s="398" t="s">
        <v>1128</v>
      </c>
      <c r="P30" s="419"/>
      <c r="Q30" s="418"/>
      <c r="R30" s="417">
        <v>2000</v>
      </c>
      <c r="S30" s="398" t="s">
        <v>1128</v>
      </c>
      <c r="T30" s="419"/>
      <c r="U30" s="418"/>
      <c r="V30" s="417">
        <v>2000</v>
      </c>
      <c r="W30" s="398" t="s">
        <v>1128</v>
      </c>
      <c r="X30" s="419"/>
      <c r="Y30" s="418"/>
      <c r="Z30" s="417">
        <v>2000</v>
      </c>
      <c r="AA30" s="398" t="s">
        <v>1128</v>
      </c>
    </row>
    <row r="31" spans="1:27" ht="14.1" customHeight="1" x14ac:dyDescent="0.2">
      <c r="A31" s="357"/>
      <c r="B31" s="14"/>
      <c r="C31" s="302" t="s">
        <v>1339</v>
      </c>
      <c r="D31" s="302">
        <v>6</v>
      </c>
      <c r="E31" s="288" t="s">
        <v>306</v>
      </c>
      <c r="F31" s="8"/>
      <c r="G31" s="8"/>
      <c r="H31" s="8">
        <v>2000</v>
      </c>
      <c r="I31" s="4"/>
      <c r="J31" s="4"/>
      <c r="K31" s="165">
        <v>2000</v>
      </c>
      <c r="L31" s="415" t="s">
        <v>316</v>
      </c>
      <c r="M31" s="416"/>
      <c r="N31" s="417">
        <v>2000</v>
      </c>
      <c r="O31" s="398" t="s">
        <v>1128</v>
      </c>
      <c r="P31" s="419"/>
      <c r="Q31" s="418"/>
      <c r="R31" s="417">
        <v>2000</v>
      </c>
      <c r="S31" s="398" t="s">
        <v>1128</v>
      </c>
      <c r="T31" s="419"/>
      <c r="U31" s="418"/>
      <c r="V31" s="417">
        <v>2000</v>
      </c>
      <c r="W31" s="398" t="s">
        <v>1128</v>
      </c>
      <c r="X31" s="419"/>
      <c r="Y31" s="418"/>
      <c r="Z31" s="417">
        <v>2000</v>
      </c>
      <c r="AA31" s="398" t="s">
        <v>1128</v>
      </c>
    </row>
    <row r="32" spans="1:27" ht="14.1" customHeight="1" x14ac:dyDescent="0.2">
      <c r="A32" s="357"/>
      <c r="B32" s="14"/>
      <c r="C32" s="302" t="s">
        <v>1340</v>
      </c>
      <c r="D32" s="302">
        <v>7</v>
      </c>
      <c r="E32" s="288" t="s">
        <v>306</v>
      </c>
      <c r="F32" s="8"/>
      <c r="G32" s="8"/>
      <c r="H32" s="8">
        <v>2000</v>
      </c>
      <c r="I32" s="4"/>
      <c r="J32" s="4"/>
      <c r="K32" s="165">
        <v>2000</v>
      </c>
      <c r="L32" s="415" t="s">
        <v>316</v>
      </c>
      <c r="M32" s="416"/>
      <c r="N32" s="417">
        <v>2000</v>
      </c>
      <c r="O32" s="398" t="s">
        <v>1128</v>
      </c>
      <c r="P32" s="419"/>
      <c r="Q32" s="418"/>
      <c r="R32" s="417">
        <v>2000</v>
      </c>
      <c r="S32" s="398" t="s">
        <v>1128</v>
      </c>
      <c r="T32" s="419"/>
      <c r="U32" s="418"/>
      <c r="V32" s="417">
        <v>2000</v>
      </c>
      <c r="W32" s="398" t="s">
        <v>1128</v>
      </c>
      <c r="X32" s="419"/>
      <c r="Y32" s="418"/>
      <c r="Z32" s="417">
        <v>2000</v>
      </c>
      <c r="AA32" s="398" t="s">
        <v>1128</v>
      </c>
    </row>
    <row r="33" spans="1:27" ht="14.1" customHeight="1" x14ac:dyDescent="0.2">
      <c r="A33" s="357"/>
      <c r="B33" s="14"/>
      <c r="C33" s="302" t="s">
        <v>1341</v>
      </c>
      <c r="D33" s="302">
        <v>8</v>
      </c>
      <c r="E33" s="288" t="s">
        <v>306</v>
      </c>
      <c r="F33" s="8"/>
      <c r="G33" s="8"/>
      <c r="H33" s="8">
        <v>2000</v>
      </c>
      <c r="I33" s="4"/>
      <c r="J33" s="4"/>
      <c r="K33" s="165">
        <v>2000</v>
      </c>
      <c r="L33" s="415" t="s">
        <v>316</v>
      </c>
      <c r="M33" s="416"/>
      <c r="N33" s="417">
        <v>2000</v>
      </c>
      <c r="O33" s="398" t="s">
        <v>1128</v>
      </c>
      <c r="P33" s="419"/>
      <c r="Q33" s="418"/>
      <c r="R33" s="417">
        <v>2000</v>
      </c>
      <c r="S33" s="398" t="s">
        <v>1128</v>
      </c>
      <c r="T33" s="419"/>
      <c r="U33" s="418"/>
      <c r="V33" s="417">
        <v>2000</v>
      </c>
      <c r="W33" s="398" t="s">
        <v>1128</v>
      </c>
      <c r="X33" s="419"/>
      <c r="Y33" s="418"/>
      <c r="Z33" s="417">
        <v>2000</v>
      </c>
      <c r="AA33" s="398" t="s">
        <v>1128</v>
      </c>
    </row>
    <row r="34" spans="1:27" ht="14.1" customHeight="1" x14ac:dyDescent="0.2">
      <c r="A34" s="357"/>
      <c r="B34" s="14"/>
      <c r="C34" s="302" t="s">
        <v>1342</v>
      </c>
      <c r="D34" s="302">
        <v>9</v>
      </c>
      <c r="E34" s="288" t="s">
        <v>306</v>
      </c>
      <c r="F34" s="8"/>
      <c r="G34" s="8"/>
      <c r="H34" s="8">
        <v>2000</v>
      </c>
      <c r="I34" s="4"/>
      <c r="J34" s="4"/>
      <c r="K34" s="165">
        <v>2000</v>
      </c>
      <c r="L34" s="415" t="s">
        <v>316</v>
      </c>
      <c r="M34" s="416"/>
      <c r="N34" s="417">
        <v>2000</v>
      </c>
      <c r="O34" s="398" t="s">
        <v>1128</v>
      </c>
      <c r="P34" s="419"/>
      <c r="Q34" s="418"/>
      <c r="R34" s="417">
        <v>2000</v>
      </c>
      <c r="S34" s="398" t="s">
        <v>1128</v>
      </c>
      <c r="T34" s="419"/>
      <c r="U34" s="418"/>
      <c r="V34" s="417">
        <v>2000</v>
      </c>
      <c r="W34" s="398" t="s">
        <v>1128</v>
      </c>
      <c r="X34" s="419"/>
      <c r="Y34" s="418"/>
      <c r="Z34" s="417">
        <v>2000</v>
      </c>
      <c r="AA34" s="398" t="s">
        <v>1128</v>
      </c>
    </row>
    <row r="35" spans="1:27" ht="14.1" customHeight="1" x14ac:dyDescent="0.2">
      <c r="A35" s="357"/>
      <c r="B35" s="14"/>
      <c r="C35" s="302" t="s">
        <v>1343</v>
      </c>
      <c r="D35" s="302">
        <v>10</v>
      </c>
      <c r="E35" s="288" t="s">
        <v>306</v>
      </c>
      <c r="F35" s="8"/>
      <c r="G35" s="8"/>
      <c r="H35" s="8">
        <v>2000</v>
      </c>
      <c r="I35" s="4"/>
      <c r="J35" s="4"/>
      <c r="K35" s="165">
        <v>2000</v>
      </c>
      <c r="L35" s="415" t="s">
        <v>316</v>
      </c>
      <c r="M35" s="416"/>
      <c r="N35" s="417">
        <v>2000</v>
      </c>
      <c r="O35" s="398" t="s">
        <v>1128</v>
      </c>
      <c r="P35" s="419"/>
      <c r="Q35" s="418"/>
      <c r="R35" s="417">
        <v>2000</v>
      </c>
      <c r="S35" s="398" t="s">
        <v>1128</v>
      </c>
      <c r="T35" s="419"/>
      <c r="U35" s="418"/>
      <c r="V35" s="417">
        <v>2000</v>
      </c>
      <c r="W35" s="398" t="s">
        <v>1128</v>
      </c>
      <c r="X35" s="419"/>
      <c r="Y35" s="418"/>
      <c r="Z35" s="417">
        <v>2000</v>
      </c>
      <c r="AA35" s="398" t="s">
        <v>1128</v>
      </c>
    </row>
    <row r="36" spans="1:27" ht="14.1" customHeight="1" x14ac:dyDescent="0.2">
      <c r="A36" s="357"/>
      <c r="B36" s="14"/>
      <c r="C36" s="302" t="s">
        <v>1344</v>
      </c>
      <c r="D36" s="302">
        <v>11</v>
      </c>
      <c r="E36" s="288" t="s">
        <v>306</v>
      </c>
      <c r="F36" s="8"/>
      <c r="G36" s="8"/>
      <c r="H36" s="8">
        <v>2000</v>
      </c>
      <c r="I36" s="4"/>
      <c r="J36" s="4"/>
      <c r="K36" s="165">
        <v>2000</v>
      </c>
      <c r="L36" s="415" t="s">
        <v>316</v>
      </c>
      <c r="M36" s="416"/>
      <c r="N36" s="417">
        <v>2000</v>
      </c>
      <c r="O36" s="398" t="s">
        <v>1128</v>
      </c>
      <c r="P36" s="419"/>
      <c r="Q36" s="418"/>
      <c r="R36" s="417">
        <v>2000</v>
      </c>
      <c r="S36" s="398" t="s">
        <v>1128</v>
      </c>
      <c r="T36" s="419"/>
      <c r="U36" s="418"/>
      <c r="V36" s="417">
        <v>2000</v>
      </c>
      <c r="W36" s="398" t="s">
        <v>1128</v>
      </c>
      <c r="X36" s="419"/>
      <c r="Y36" s="418"/>
      <c r="Z36" s="417">
        <v>2000</v>
      </c>
      <c r="AA36" s="398" t="s">
        <v>1128</v>
      </c>
    </row>
    <row r="37" spans="1:27" ht="14.1" customHeight="1" x14ac:dyDescent="0.2">
      <c r="A37" s="357"/>
      <c r="B37" s="14"/>
      <c r="C37" s="302" t="s">
        <v>1345</v>
      </c>
      <c r="D37" s="302">
        <v>12</v>
      </c>
      <c r="E37" s="288" t="s">
        <v>306</v>
      </c>
      <c r="F37" s="8"/>
      <c r="G37" s="8"/>
      <c r="H37" s="8">
        <v>2000</v>
      </c>
      <c r="I37" s="4"/>
      <c r="J37" s="4"/>
      <c r="K37" s="165">
        <v>2000</v>
      </c>
      <c r="L37" s="415" t="s">
        <v>316</v>
      </c>
      <c r="M37" s="416"/>
      <c r="N37" s="417">
        <v>2000</v>
      </c>
      <c r="O37" s="398" t="s">
        <v>1128</v>
      </c>
      <c r="P37" s="419"/>
      <c r="Q37" s="418"/>
      <c r="R37" s="417">
        <v>2000</v>
      </c>
      <c r="S37" s="398" t="s">
        <v>1128</v>
      </c>
      <c r="T37" s="419"/>
      <c r="U37" s="418"/>
      <c r="V37" s="417">
        <v>2000</v>
      </c>
      <c r="W37" s="398" t="s">
        <v>1128</v>
      </c>
      <c r="X37" s="419"/>
      <c r="Y37" s="418"/>
      <c r="Z37" s="417">
        <v>2000</v>
      </c>
      <c r="AA37" s="398" t="s">
        <v>1128</v>
      </c>
    </row>
    <row r="38" spans="1:27" ht="14.1" customHeight="1" x14ac:dyDescent="0.2">
      <c r="A38" s="357"/>
      <c r="B38" s="14"/>
      <c r="C38" s="302" t="s">
        <v>1346</v>
      </c>
      <c r="D38" s="302">
        <v>13</v>
      </c>
      <c r="E38" s="288" t="s">
        <v>306</v>
      </c>
      <c r="F38" s="8"/>
      <c r="G38" s="8"/>
      <c r="H38" s="8">
        <v>2000</v>
      </c>
      <c r="I38" s="4"/>
      <c r="J38" s="4"/>
      <c r="K38" s="165">
        <v>2000</v>
      </c>
      <c r="L38" s="415" t="s">
        <v>316</v>
      </c>
      <c r="M38" s="416"/>
      <c r="N38" s="417">
        <v>2000</v>
      </c>
      <c r="O38" s="398" t="s">
        <v>1128</v>
      </c>
      <c r="P38" s="419"/>
      <c r="Q38" s="418"/>
      <c r="R38" s="417">
        <v>2000</v>
      </c>
      <c r="S38" s="398" t="s">
        <v>1128</v>
      </c>
      <c r="T38" s="419"/>
      <c r="U38" s="418"/>
      <c r="V38" s="417">
        <v>2000</v>
      </c>
      <c r="W38" s="398" t="s">
        <v>1128</v>
      </c>
      <c r="X38" s="419"/>
      <c r="Y38" s="418"/>
      <c r="Z38" s="417">
        <v>2000</v>
      </c>
      <c r="AA38" s="398" t="s">
        <v>1128</v>
      </c>
    </row>
    <row r="39" spans="1:27" ht="14.1" customHeight="1" x14ac:dyDescent="0.2">
      <c r="A39" s="357"/>
      <c r="B39" s="14"/>
      <c r="C39" s="302" t="s">
        <v>1347</v>
      </c>
      <c r="D39" s="302">
        <v>14</v>
      </c>
      <c r="E39" s="288" t="s">
        <v>306</v>
      </c>
      <c r="F39" s="8"/>
      <c r="G39" s="8"/>
      <c r="H39" s="8">
        <v>2000</v>
      </c>
      <c r="I39" s="4"/>
      <c r="J39" s="4"/>
      <c r="K39" s="165">
        <v>2000</v>
      </c>
      <c r="L39" s="415" t="s">
        <v>316</v>
      </c>
      <c r="M39" s="416"/>
      <c r="N39" s="417">
        <v>2000</v>
      </c>
      <c r="O39" s="398" t="s">
        <v>1128</v>
      </c>
      <c r="P39" s="419"/>
      <c r="Q39" s="418"/>
      <c r="R39" s="417">
        <v>2000</v>
      </c>
      <c r="S39" s="398" t="s">
        <v>1128</v>
      </c>
      <c r="T39" s="419"/>
      <c r="U39" s="418"/>
      <c r="V39" s="417">
        <v>2000</v>
      </c>
      <c r="W39" s="398" t="s">
        <v>1128</v>
      </c>
      <c r="X39" s="419"/>
      <c r="Y39" s="418"/>
      <c r="Z39" s="417">
        <v>2000</v>
      </c>
      <c r="AA39" s="398" t="s">
        <v>1128</v>
      </c>
    </row>
    <row r="40" spans="1:27" ht="14.1" customHeight="1" x14ac:dyDescent="0.2">
      <c r="A40" s="357"/>
      <c r="B40" s="14"/>
      <c r="C40" s="302" t="s">
        <v>1348</v>
      </c>
      <c r="D40" s="302">
        <v>15</v>
      </c>
      <c r="E40" s="288" t="s">
        <v>306</v>
      </c>
      <c r="F40" s="8"/>
      <c r="G40" s="8"/>
      <c r="H40" s="8">
        <v>2000</v>
      </c>
      <c r="I40" s="4"/>
      <c r="J40" s="4"/>
      <c r="K40" s="165">
        <v>2000</v>
      </c>
      <c r="L40" s="415" t="s">
        <v>316</v>
      </c>
      <c r="M40" s="416"/>
      <c r="N40" s="417">
        <v>2000</v>
      </c>
      <c r="O40" s="398" t="s">
        <v>1128</v>
      </c>
      <c r="P40" s="419"/>
      <c r="Q40" s="418"/>
      <c r="R40" s="417">
        <v>2000</v>
      </c>
      <c r="S40" s="398" t="s">
        <v>1128</v>
      </c>
      <c r="T40" s="419"/>
      <c r="U40" s="418"/>
      <c r="V40" s="417">
        <v>2000</v>
      </c>
      <c r="W40" s="398" t="s">
        <v>1128</v>
      </c>
      <c r="X40" s="419"/>
      <c r="Y40" s="418"/>
      <c r="Z40" s="417">
        <v>2000</v>
      </c>
      <c r="AA40" s="398" t="s">
        <v>1128</v>
      </c>
    </row>
    <row r="41" spans="1:27" ht="14.1" customHeight="1" x14ac:dyDescent="0.2">
      <c r="A41" s="357"/>
      <c r="B41" s="14"/>
      <c r="C41" s="302" t="s">
        <v>1349</v>
      </c>
      <c r="D41" s="302">
        <v>16</v>
      </c>
      <c r="E41" s="288" t="s">
        <v>306</v>
      </c>
      <c r="F41" s="8"/>
      <c r="G41" s="8"/>
      <c r="H41" s="8">
        <v>2000</v>
      </c>
      <c r="I41" s="4"/>
      <c r="J41" s="4"/>
      <c r="K41" s="165">
        <v>2000</v>
      </c>
      <c r="L41" s="415" t="s">
        <v>316</v>
      </c>
      <c r="M41" s="416"/>
      <c r="N41" s="417">
        <v>2000</v>
      </c>
      <c r="O41" s="398" t="s">
        <v>1128</v>
      </c>
      <c r="P41" s="419"/>
      <c r="Q41" s="418"/>
      <c r="R41" s="417">
        <v>2000</v>
      </c>
      <c r="S41" s="398" t="s">
        <v>1128</v>
      </c>
      <c r="T41" s="419"/>
      <c r="U41" s="418"/>
      <c r="V41" s="417">
        <v>2000</v>
      </c>
      <c r="W41" s="398" t="s">
        <v>1128</v>
      </c>
      <c r="X41" s="419"/>
      <c r="Y41" s="418"/>
      <c r="Z41" s="417">
        <v>2000</v>
      </c>
      <c r="AA41" s="398" t="s">
        <v>1128</v>
      </c>
    </row>
    <row r="42" spans="1:27" ht="14.1" customHeight="1" x14ac:dyDescent="0.2">
      <c r="A42" s="357"/>
      <c r="B42" s="14"/>
      <c r="C42" s="302" t="s">
        <v>1350</v>
      </c>
      <c r="D42" s="302">
        <v>17</v>
      </c>
      <c r="E42" s="288" t="s">
        <v>306</v>
      </c>
      <c r="F42" s="8"/>
      <c r="G42" s="8"/>
      <c r="H42" s="8">
        <v>2000</v>
      </c>
      <c r="I42" s="4"/>
      <c r="J42" s="4"/>
      <c r="K42" s="165">
        <v>2000</v>
      </c>
      <c r="L42" s="415" t="s">
        <v>316</v>
      </c>
      <c r="M42" s="416"/>
      <c r="N42" s="417">
        <v>2000</v>
      </c>
      <c r="O42" s="398" t="s">
        <v>1128</v>
      </c>
      <c r="P42" s="419"/>
      <c r="Q42" s="418"/>
      <c r="R42" s="417">
        <v>2000</v>
      </c>
      <c r="S42" s="398" t="s">
        <v>1128</v>
      </c>
      <c r="T42" s="419"/>
      <c r="U42" s="418"/>
      <c r="V42" s="417">
        <v>2000</v>
      </c>
      <c r="W42" s="398" t="s">
        <v>1128</v>
      </c>
      <c r="X42" s="419"/>
      <c r="Y42" s="418"/>
      <c r="Z42" s="417">
        <v>2000</v>
      </c>
      <c r="AA42" s="398" t="s">
        <v>1128</v>
      </c>
    </row>
    <row r="43" spans="1:27" ht="14.1" customHeight="1" x14ac:dyDescent="0.2">
      <c r="A43" s="357"/>
      <c r="B43" s="14"/>
      <c r="C43" s="302" t="s">
        <v>1351</v>
      </c>
      <c r="D43" s="302">
        <v>18</v>
      </c>
      <c r="E43" s="288" t="s">
        <v>306</v>
      </c>
      <c r="F43" s="8"/>
      <c r="G43" s="8"/>
      <c r="H43" s="8">
        <v>2000</v>
      </c>
      <c r="I43" s="4"/>
      <c r="J43" s="4"/>
      <c r="K43" s="165">
        <v>2000</v>
      </c>
      <c r="L43" s="415" t="s">
        <v>316</v>
      </c>
      <c r="M43" s="416"/>
      <c r="N43" s="417">
        <v>2000</v>
      </c>
      <c r="O43" s="398" t="s">
        <v>1128</v>
      </c>
      <c r="P43" s="419"/>
      <c r="Q43" s="418"/>
      <c r="R43" s="417">
        <v>2000</v>
      </c>
      <c r="S43" s="398" t="s">
        <v>1128</v>
      </c>
      <c r="T43" s="419"/>
      <c r="U43" s="418"/>
      <c r="V43" s="417">
        <v>2000</v>
      </c>
      <c r="W43" s="398" t="s">
        <v>1128</v>
      </c>
      <c r="X43" s="419"/>
      <c r="Y43" s="418"/>
      <c r="Z43" s="417">
        <v>2000</v>
      </c>
      <c r="AA43" s="398" t="s">
        <v>1128</v>
      </c>
    </row>
    <row r="44" spans="1:27" ht="14.1" customHeight="1" x14ac:dyDescent="0.2">
      <c r="A44" s="357"/>
      <c r="B44" s="14"/>
      <c r="C44" s="302" t="s">
        <v>1352</v>
      </c>
      <c r="D44" s="302">
        <v>19</v>
      </c>
      <c r="E44" s="288" t="s">
        <v>306</v>
      </c>
      <c r="F44" s="8"/>
      <c r="G44" s="8"/>
      <c r="H44" s="8">
        <v>2000</v>
      </c>
      <c r="I44" s="4"/>
      <c r="J44" s="4"/>
      <c r="K44" s="165">
        <v>2000</v>
      </c>
      <c r="L44" s="415" t="s">
        <v>316</v>
      </c>
      <c r="M44" s="416"/>
      <c r="N44" s="417">
        <v>2000</v>
      </c>
      <c r="O44" s="398" t="s">
        <v>1128</v>
      </c>
      <c r="P44" s="419"/>
      <c r="Q44" s="418"/>
      <c r="R44" s="417">
        <v>2000</v>
      </c>
      <c r="S44" s="398" t="s">
        <v>1128</v>
      </c>
      <c r="T44" s="419"/>
      <c r="U44" s="418"/>
      <c r="V44" s="417">
        <v>2000</v>
      </c>
      <c r="W44" s="398" t="s">
        <v>1128</v>
      </c>
      <c r="X44" s="419"/>
      <c r="Y44" s="418"/>
      <c r="Z44" s="417">
        <v>2000</v>
      </c>
      <c r="AA44" s="398" t="s">
        <v>1128</v>
      </c>
    </row>
    <row r="45" spans="1:27" ht="14.1" customHeight="1" x14ac:dyDescent="0.2">
      <c r="A45" s="357"/>
      <c r="B45" s="14"/>
      <c r="C45" s="302" t="s">
        <v>1353</v>
      </c>
      <c r="D45" s="302">
        <v>20</v>
      </c>
      <c r="E45" s="288" t="s">
        <v>306</v>
      </c>
      <c r="F45" s="8"/>
      <c r="G45" s="8"/>
      <c r="H45" s="8">
        <v>2000</v>
      </c>
      <c r="I45" s="4"/>
      <c r="J45" s="4"/>
      <c r="K45" s="165">
        <v>2000</v>
      </c>
      <c r="L45" s="415" t="s">
        <v>316</v>
      </c>
      <c r="M45" s="416"/>
      <c r="N45" s="417">
        <v>2000</v>
      </c>
      <c r="O45" s="398" t="s">
        <v>1128</v>
      </c>
      <c r="P45" s="419"/>
      <c r="Q45" s="418"/>
      <c r="R45" s="417">
        <v>2000</v>
      </c>
      <c r="S45" s="398" t="s">
        <v>1128</v>
      </c>
      <c r="T45" s="419"/>
      <c r="U45" s="418"/>
      <c r="V45" s="417">
        <v>2000</v>
      </c>
      <c r="W45" s="398" t="s">
        <v>1128</v>
      </c>
      <c r="X45" s="419"/>
      <c r="Y45" s="418"/>
      <c r="Z45" s="417">
        <v>2000</v>
      </c>
      <c r="AA45" s="398" t="s">
        <v>1128</v>
      </c>
    </row>
    <row r="46" spans="1:27" ht="14.1" customHeight="1" x14ac:dyDescent="0.2">
      <c r="A46" s="357"/>
      <c r="B46" s="14"/>
      <c r="C46" s="302" t="s">
        <v>1354</v>
      </c>
      <c r="D46" s="302">
        <v>21</v>
      </c>
      <c r="E46" s="288" t="s">
        <v>306</v>
      </c>
      <c r="F46" s="8"/>
      <c r="G46" s="8"/>
      <c r="H46" s="8">
        <v>2000</v>
      </c>
      <c r="I46" s="4"/>
      <c r="J46" s="4"/>
      <c r="K46" s="165">
        <v>2000</v>
      </c>
      <c r="L46" s="415" t="s">
        <v>316</v>
      </c>
      <c r="M46" s="416"/>
      <c r="N46" s="417">
        <v>2000</v>
      </c>
      <c r="O46" s="398" t="s">
        <v>1128</v>
      </c>
      <c r="P46" s="419"/>
      <c r="Q46" s="418"/>
      <c r="R46" s="417">
        <v>2000</v>
      </c>
      <c r="S46" s="398" t="s">
        <v>1128</v>
      </c>
      <c r="T46" s="419"/>
      <c r="U46" s="418"/>
      <c r="V46" s="417">
        <v>2000</v>
      </c>
      <c r="W46" s="398" t="s">
        <v>1128</v>
      </c>
      <c r="X46" s="419"/>
      <c r="Y46" s="418"/>
      <c r="Z46" s="417">
        <v>2000</v>
      </c>
      <c r="AA46" s="398" t="s">
        <v>1128</v>
      </c>
    </row>
    <row r="47" spans="1:27" ht="14.1" customHeight="1" x14ac:dyDescent="0.2">
      <c r="A47" s="357"/>
      <c r="B47" s="14"/>
      <c r="C47" s="302" t="s">
        <v>1355</v>
      </c>
      <c r="D47" s="302">
        <v>22</v>
      </c>
      <c r="E47" s="288" t="s">
        <v>306</v>
      </c>
      <c r="F47" s="8"/>
      <c r="G47" s="8"/>
      <c r="H47" s="8">
        <v>2000</v>
      </c>
      <c r="I47" s="4"/>
      <c r="J47" s="4"/>
      <c r="K47" s="165">
        <v>2000</v>
      </c>
      <c r="L47" s="415" t="s">
        <v>316</v>
      </c>
      <c r="M47" s="416"/>
      <c r="N47" s="417">
        <v>2000</v>
      </c>
      <c r="O47" s="398" t="s">
        <v>1128</v>
      </c>
      <c r="P47" s="419"/>
      <c r="Q47" s="418"/>
      <c r="R47" s="417">
        <v>2000</v>
      </c>
      <c r="S47" s="398" t="s">
        <v>1128</v>
      </c>
      <c r="T47" s="419"/>
      <c r="U47" s="418"/>
      <c r="V47" s="417">
        <v>2000</v>
      </c>
      <c r="W47" s="398" t="s">
        <v>1128</v>
      </c>
      <c r="X47" s="419"/>
      <c r="Y47" s="418"/>
      <c r="Z47" s="417">
        <v>2000</v>
      </c>
      <c r="AA47" s="398" t="s">
        <v>1128</v>
      </c>
    </row>
    <row r="48" spans="1:27" ht="14.1" customHeight="1" x14ac:dyDescent="0.2">
      <c r="A48" s="357"/>
      <c r="B48" s="14"/>
      <c r="C48" s="302" t="s">
        <v>1356</v>
      </c>
      <c r="D48" s="302">
        <v>23</v>
      </c>
      <c r="E48" s="288" t="s">
        <v>306</v>
      </c>
      <c r="F48" s="8"/>
      <c r="G48" s="8"/>
      <c r="H48" s="8">
        <v>2400</v>
      </c>
      <c r="I48" s="4"/>
      <c r="J48" s="4"/>
      <c r="K48" s="165">
        <v>2400</v>
      </c>
      <c r="L48" s="415" t="s">
        <v>316</v>
      </c>
      <c r="M48" s="416"/>
      <c r="N48" s="417">
        <v>2400</v>
      </c>
      <c r="O48" s="398" t="s">
        <v>1128</v>
      </c>
      <c r="P48" s="419"/>
      <c r="Q48" s="418"/>
      <c r="R48" s="417">
        <v>2400</v>
      </c>
      <c r="S48" s="398" t="s">
        <v>1128</v>
      </c>
      <c r="T48" s="419"/>
      <c r="U48" s="418"/>
      <c r="V48" s="417">
        <v>2400</v>
      </c>
      <c r="W48" s="398" t="s">
        <v>1128</v>
      </c>
      <c r="X48" s="419"/>
      <c r="Y48" s="418"/>
      <c r="Z48" s="417">
        <v>2400</v>
      </c>
      <c r="AA48" s="398" t="s">
        <v>1128</v>
      </c>
    </row>
    <row r="49" spans="1:27" ht="14.1" customHeight="1" x14ac:dyDescent="0.2">
      <c r="A49" s="357"/>
      <c r="B49" s="14"/>
      <c r="C49" s="302" t="s">
        <v>1357</v>
      </c>
      <c r="D49" s="302">
        <v>24</v>
      </c>
      <c r="E49" s="288" t="s">
        <v>306</v>
      </c>
      <c r="F49" s="8"/>
      <c r="G49" s="8"/>
      <c r="H49" s="8">
        <v>2000</v>
      </c>
      <c r="I49" s="4"/>
      <c r="J49" s="4"/>
      <c r="K49" s="165">
        <v>2000</v>
      </c>
      <c r="L49" s="415" t="s">
        <v>316</v>
      </c>
      <c r="M49" s="416"/>
      <c r="N49" s="417">
        <v>2000</v>
      </c>
      <c r="O49" s="398" t="s">
        <v>1128</v>
      </c>
      <c r="P49" s="419"/>
      <c r="Q49" s="418"/>
      <c r="R49" s="417">
        <v>2000</v>
      </c>
      <c r="S49" s="398" t="s">
        <v>1128</v>
      </c>
      <c r="T49" s="419"/>
      <c r="U49" s="418"/>
      <c r="V49" s="417">
        <v>2000</v>
      </c>
      <c r="W49" s="398" t="s">
        <v>1128</v>
      </c>
      <c r="X49" s="419"/>
      <c r="Y49" s="418"/>
      <c r="Z49" s="417">
        <v>2000</v>
      </c>
      <c r="AA49" s="398" t="s">
        <v>1128</v>
      </c>
    </row>
    <row r="50" spans="1:27" ht="14.1" customHeight="1" x14ac:dyDescent="0.2">
      <c r="A50" s="357"/>
      <c r="B50" s="14"/>
      <c r="C50" s="302" t="s">
        <v>1358</v>
      </c>
      <c r="D50" s="302">
        <v>25</v>
      </c>
      <c r="E50" s="288" t="s">
        <v>306</v>
      </c>
      <c r="F50" s="8"/>
      <c r="G50" s="8"/>
      <c r="H50" s="8">
        <v>2000</v>
      </c>
      <c r="I50" s="4"/>
      <c r="J50" s="4"/>
      <c r="K50" s="165">
        <v>2000</v>
      </c>
      <c r="L50" s="415" t="s">
        <v>316</v>
      </c>
      <c r="M50" s="416"/>
      <c r="N50" s="417">
        <v>2000</v>
      </c>
      <c r="O50" s="398" t="s">
        <v>1128</v>
      </c>
      <c r="P50" s="419"/>
      <c r="Q50" s="418"/>
      <c r="R50" s="417">
        <v>2000</v>
      </c>
      <c r="S50" s="398" t="s">
        <v>1128</v>
      </c>
      <c r="T50" s="419"/>
      <c r="U50" s="418"/>
      <c r="V50" s="417">
        <v>2000</v>
      </c>
      <c r="W50" s="398" t="s">
        <v>1128</v>
      </c>
      <c r="X50" s="419"/>
      <c r="Y50" s="418"/>
      <c r="Z50" s="417">
        <v>2000</v>
      </c>
      <c r="AA50" s="398" t="s">
        <v>1128</v>
      </c>
    </row>
    <row r="51" spans="1:27" ht="14.1" customHeight="1" x14ac:dyDescent="0.2">
      <c r="A51" s="357"/>
      <c r="B51" s="14"/>
      <c r="C51" s="302" t="s">
        <v>1359</v>
      </c>
      <c r="D51" s="302">
        <v>26</v>
      </c>
      <c r="E51" s="288" t="s">
        <v>306</v>
      </c>
      <c r="F51" s="8"/>
      <c r="G51" s="8"/>
      <c r="H51" s="8">
        <v>2000</v>
      </c>
      <c r="I51" s="4"/>
      <c r="J51" s="4"/>
      <c r="K51" s="165">
        <v>2000</v>
      </c>
      <c r="L51" s="415" t="s">
        <v>316</v>
      </c>
      <c r="M51" s="416"/>
      <c r="N51" s="417">
        <v>2000</v>
      </c>
      <c r="O51" s="398" t="s">
        <v>1128</v>
      </c>
      <c r="P51" s="419"/>
      <c r="Q51" s="418"/>
      <c r="R51" s="417">
        <v>2000</v>
      </c>
      <c r="S51" s="398" t="s">
        <v>1128</v>
      </c>
      <c r="T51" s="419"/>
      <c r="U51" s="418"/>
      <c r="V51" s="417">
        <v>2000</v>
      </c>
      <c r="W51" s="398" t="s">
        <v>1128</v>
      </c>
      <c r="X51" s="419"/>
      <c r="Y51" s="418"/>
      <c r="Z51" s="417">
        <v>2000</v>
      </c>
      <c r="AA51" s="398" t="s">
        <v>1128</v>
      </c>
    </row>
    <row r="52" spans="1:27" ht="14.1" customHeight="1" x14ac:dyDescent="0.2">
      <c r="A52" s="357"/>
      <c r="B52" s="14"/>
      <c r="C52" s="302" t="s">
        <v>1360</v>
      </c>
      <c r="D52" s="302">
        <v>27</v>
      </c>
      <c r="E52" s="288" t="s">
        <v>306</v>
      </c>
      <c r="F52" s="8"/>
      <c r="G52" s="8"/>
      <c r="H52" s="8">
        <v>2000</v>
      </c>
      <c r="I52" s="4"/>
      <c r="J52" s="4"/>
      <c r="K52" s="165">
        <v>2000</v>
      </c>
      <c r="L52" s="415" t="s">
        <v>316</v>
      </c>
      <c r="M52" s="416"/>
      <c r="N52" s="417">
        <v>2000</v>
      </c>
      <c r="O52" s="398" t="s">
        <v>1128</v>
      </c>
      <c r="P52" s="419"/>
      <c r="Q52" s="418"/>
      <c r="R52" s="417">
        <v>2000</v>
      </c>
      <c r="S52" s="398" t="s">
        <v>1128</v>
      </c>
      <c r="T52" s="419"/>
      <c r="U52" s="418"/>
      <c r="V52" s="417">
        <v>2000</v>
      </c>
      <c r="W52" s="398" t="s">
        <v>1128</v>
      </c>
      <c r="X52" s="419"/>
      <c r="Y52" s="418"/>
      <c r="Z52" s="417">
        <v>2000</v>
      </c>
      <c r="AA52" s="398" t="s">
        <v>1128</v>
      </c>
    </row>
    <row r="53" spans="1:27" ht="14.1" customHeight="1" x14ac:dyDescent="0.2">
      <c r="A53" s="357"/>
      <c r="B53" s="14"/>
      <c r="C53" s="302" t="s">
        <v>1361</v>
      </c>
      <c r="D53" s="302">
        <v>28</v>
      </c>
      <c r="E53" s="288" t="s">
        <v>306</v>
      </c>
      <c r="F53" s="8"/>
      <c r="G53" s="8"/>
      <c r="H53" s="8">
        <v>2000</v>
      </c>
      <c r="I53" s="4"/>
      <c r="J53" s="4"/>
      <c r="K53" s="165">
        <v>2000</v>
      </c>
      <c r="L53" s="415" t="s">
        <v>316</v>
      </c>
      <c r="M53" s="416"/>
      <c r="N53" s="417">
        <v>2000</v>
      </c>
      <c r="O53" s="398" t="s">
        <v>1128</v>
      </c>
      <c r="P53" s="419"/>
      <c r="Q53" s="418"/>
      <c r="R53" s="417">
        <v>2000</v>
      </c>
      <c r="S53" s="398" t="s">
        <v>1128</v>
      </c>
      <c r="T53" s="419"/>
      <c r="U53" s="418"/>
      <c r="V53" s="417">
        <v>2000</v>
      </c>
      <c r="W53" s="398" t="s">
        <v>1128</v>
      </c>
      <c r="X53" s="419"/>
      <c r="Y53" s="418"/>
      <c r="Z53" s="417">
        <v>2000</v>
      </c>
      <c r="AA53" s="398" t="s">
        <v>1128</v>
      </c>
    </row>
    <row r="54" spans="1:27" ht="14.1" customHeight="1" x14ac:dyDescent="0.2">
      <c r="A54" s="357"/>
      <c r="B54" s="14"/>
      <c r="C54" s="302" t="s">
        <v>1362</v>
      </c>
      <c r="D54" s="302">
        <v>29</v>
      </c>
      <c r="E54" s="288" t="s">
        <v>306</v>
      </c>
      <c r="F54" s="8"/>
      <c r="G54" s="8"/>
      <c r="H54" s="8">
        <v>2000</v>
      </c>
      <c r="I54" s="4"/>
      <c r="J54" s="4"/>
      <c r="K54" s="165">
        <v>2000</v>
      </c>
      <c r="L54" s="415" t="s">
        <v>316</v>
      </c>
      <c r="M54" s="416"/>
      <c r="N54" s="417">
        <v>2000</v>
      </c>
      <c r="O54" s="398" t="s">
        <v>1128</v>
      </c>
      <c r="P54" s="419"/>
      <c r="Q54" s="418"/>
      <c r="R54" s="417">
        <v>2000</v>
      </c>
      <c r="S54" s="398" t="s">
        <v>1128</v>
      </c>
      <c r="T54" s="419"/>
      <c r="U54" s="418"/>
      <c r="V54" s="417">
        <v>2000</v>
      </c>
      <c r="W54" s="398" t="s">
        <v>1128</v>
      </c>
      <c r="X54" s="419"/>
      <c r="Y54" s="418"/>
      <c r="Z54" s="417">
        <v>2000</v>
      </c>
      <c r="AA54" s="398" t="s">
        <v>1128</v>
      </c>
    </row>
    <row r="55" spans="1:27" ht="14.1" customHeight="1" x14ac:dyDescent="0.2">
      <c r="A55" s="357"/>
      <c r="B55" s="14"/>
      <c r="C55" s="302" t="s">
        <v>1363</v>
      </c>
      <c r="D55" s="302">
        <v>30</v>
      </c>
      <c r="E55" s="288" t="s">
        <v>306</v>
      </c>
      <c r="F55" s="8"/>
      <c r="G55" s="8"/>
      <c r="H55" s="8">
        <v>2000</v>
      </c>
      <c r="I55" s="4"/>
      <c r="J55" s="4"/>
      <c r="K55" s="165">
        <v>2000</v>
      </c>
      <c r="L55" s="415" t="s">
        <v>316</v>
      </c>
      <c r="M55" s="416"/>
      <c r="N55" s="417">
        <v>2000</v>
      </c>
      <c r="O55" s="398" t="s">
        <v>1128</v>
      </c>
      <c r="P55" s="419"/>
      <c r="Q55" s="418"/>
      <c r="R55" s="417">
        <v>2000</v>
      </c>
      <c r="S55" s="398" t="s">
        <v>1128</v>
      </c>
      <c r="T55" s="419"/>
      <c r="U55" s="418"/>
      <c r="V55" s="417">
        <v>2000</v>
      </c>
      <c r="W55" s="398" t="s">
        <v>1128</v>
      </c>
      <c r="X55" s="419"/>
      <c r="Y55" s="418"/>
      <c r="Z55" s="417">
        <v>2000</v>
      </c>
      <c r="AA55" s="398" t="s">
        <v>1128</v>
      </c>
    </row>
    <row r="56" spans="1:27" ht="6" customHeight="1" x14ac:dyDescent="0.2">
      <c r="A56" s="357"/>
      <c r="B56" s="14"/>
      <c r="C56" s="302"/>
      <c r="D56" s="302"/>
      <c r="E56" s="288"/>
      <c r="F56" s="8"/>
      <c r="G56" s="8"/>
      <c r="H56" s="8"/>
      <c r="L56" s="364"/>
      <c r="O56" s="398"/>
      <c r="P56" s="370"/>
      <c r="S56" s="398"/>
      <c r="T56" s="370"/>
      <c r="W56" s="398"/>
      <c r="X56" s="370"/>
      <c r="AA56" s="398"/>
    </row>
    <row r="57" spans="1:27" ht="15" x14ac:dyDescent="0.25">
      <c r="A57" s="357"/>
      <c r="B57" s="14"/>
      <c r="C57" s="478"/>
      <c r="D57" s="478"/>
      <c r="E57" s="479" t="s">
        <v>381</v>
      </c>
      <c r="F57" s="343"/>
      <c r="G57" s="343"/>
      <c r="H57" s="343">
        <f>SUM(H26:H56)</f>
        <v>60400</v>
      </c>
      <c r="I57" s="261"/>
      <c r="J57" s="261"/>
      <c r="K57" s="344">
        <f>SUM(K26:K56)</f>
        <v>60400</v>
      </c>
      <c r="L57" s="420"/>
      <c r="M57" s="421"/>
      <c r="N57" s="407">
        <f>SUM(N26:N56)</f>
        <v>60400</v>
      </c>
      <c r="O57" s="408"/>
      <c r="P57" s="423"/>
      <c r="Q57" s="422"/>
      <c r="R57" s="407">
        <f>SUM(R26:R56)</f>
        <v>60400</v>
      </c>
      <c r="S57" s="408"/>
      <c r="T57" s="423"/>
      <c r="U57" s="422"/>
      <c r="V57" s="407">
        <f>SUM(V26:V56)</f>
        <v>60400</v>
      </c>
      <c r="W57" s="408"/>
      <c r="X57" s="423"/>
      <c r="Y57" s="422"/>
      <c r="Z57" s="407">
        <f>SUM(Z26:Z56)</f>
        <v>60400</v>
      </c>
      <c r="AA57" s="408"/>
    </row>
    <row r="58" spans="1:27" x14ac:dyDescent="0.2">
      <c r="A58" s="357"/>
      <c r="B58" s="14"/>
      <c r="C58" s="302"/>
      <c r="D58" s="302"/>
      <c r="E58" s="288"/>
      <c r="F58" s="292"/>
      <c r="G58" s="292"/>
      <c r="H58" s="292"/>
      <c r="I58" s="21"/>
      <c r="J58" s="21"/>
      <c r="K58" s="293"/>
      <c r="L58" s="364"/>
      <c r="O58" s="398"/>
      <c r="P58" s="370"/>
      <c r="S58" s="398"/>
      <c r="T58" s="370"/>
      <c r="W58" s="398"/>
      <c r="X58" s="370"/>
      <c r="AA58" s="398"/>
    </row>
    <row r="59" spans="1:27" ht="15" x14ac:dyDescent="0.25">
      <c r="A59" s="357"/>
      <c r="B59" s="14"/>
      <c r="C59" s="302"/>
      <c r="D59" s="302"/>
      <c r="E59" s="375" t="s">
        <v>1441</v>
      </c>
      <c r="F59" s="289"/>
      <c r="G59" s="289"/>
      <c r="H59" s="289"/>
      <c r="I59" s="290"/>
      <c r="J59" s="290"/>
      <c r="K59" s="291"/>
      <c r="L59" s="365"/>
      <c r="M59" s="316"/>
      <c r="N59" s="317">
        <f>COUNTIFS($C$26:$C$55,"&gt;0",N26:N55,"&gt;0")</f>
        <v>0</v>
      </c>
      <c r="O59" s="398"/>
      <c r="P59" s="371"/>
      <c r="Q59" s="318"/>
      <c r="R59" s="317">
        <f>COUNTIFS($C$26:$C$55,"&gt;0",R26:R55,"&gt;0")</f>
        <v>0</v>
      </c>
      <c r="S59" s="398"/>
      <c r="T59" s="371"/>
      <c r="U59" s="318"/>
      <c r="V59" s="317">
        <f>COUNTIFS($C$26:$C$55,"&gt;0",V26:V55,"&gt;0")</f>
        <v>0</v>
      </c>
      <c r="W59" s="398"/>
      <c r="X59" s="371"/>
      <c r="Y59" s="318"/>
      <c r="Z59" s="317">
        <f>COUNTIFS($C$26:$C$55,"&gt;0",Z26:Z55,"&gt;0")</f>
        <v>0</v>
      </c>
      <c r="AA59" s="398"/>
    </row>
    <row r="60" spans="1:27" ht="15" x14ac:dyDescent="0.25">
      <c r="A60" s="357"/>
      <c r="B60" s="14"/>
      <c r="C60" s="302"/>
      <c r="D60" s="302"/>
      <c r="E60" s="375" t="s">
        <v>1332</v>
      </c>
      <c r="F60" s="289"/>
      <c r="G60" s="289"/>
      <c r="H60" s="289"/>
      <c r="I60" s="290"/>
      <c r="J60" s="290"/>
      <c r="K60" s="291"/>
      <c r="L60" s="365"/>
      <c r="M60" s="316"/>
      <c r="N60" s="317">
        <f>COUNTIFS($C$26:$C$56,"**",N26:N56,"&gt;0")</f>
        <v>30</v>
      </c>
      <c r="O60" s="398"/>
      <c r="P60" s="371"/>
      <c r="Q60" s="318"/>
      <c r="R60" s="317">
        <f>COUNTIFS($C$26:$C$56,"**",R26:R56,"&gt;0")</f>
        <v>30</v>
      </c>
      <c r="S60" s="398"/>
      <c r="T60" s="371"/>
      <c r="U60" s="318"/>
      <c r="V60" s="317">
        <f>COUNTIFS($C$26:$C$56,"**",V26:V56,"&gt;0")</f>
        <v>30</v>
      </c>
      <c r="W60" s="398"/>
      <c r="X60" s="371"/>
      <c r="Y60" s="318"/>
      <c r="Z60" s="317">
        <f>COUNTIFS($C$26:$C$56,"**",Z26:Z56,"&gt;0")</f>
        <v>30</v>
      </c>
      <c r="AA60" s="398"/>
    </row>
    <row r="61" spans="1:27" x14ac:dyDescent="0.2">
      <c r="A61" s="357"/>
      <c r="B61" s="14"/>
      <c r="C61" s="302"/>
      <c r="D61" s="302"/>
      <c r="F61" s="292"/>
      <c r="G61" s="292"/>
      <c r="H61" s="292"/>
      <c r="I61" s="21"/>
      <c r="J61" s="21"/>
      <c r="K61" s="293"/>
      <c r="L61" s="364"/>
      <c r="O61" s="398"/>
      <c r="P61" s="370"/>
      <c r="S61" s="398"/>
      <c r="T61" s="370"/>
      <c r="W61" s="398"/>
      <c r="X61" s="370"/>
      <c r="AA61" s="398"/>
    </row>
    <row r="62" spans="1:27" ht="20.25" x14ac:dyDescent="0.55000000000000004">
      <c r="A62" s="357"/>
      <c r="B62" s="14"/>
      <c r="C62" s="302"/>
      <c r="D62" s="302"/>
      <c r="E62" s="376" t="s">
        <v>1333</v>
      </c>
      <c r="F62" s="295"/>
      <c r="G62" s="295"/>
      <c r="H62" s="295"/>
      <c r="I62" s="296"/>
      <c r="J62" s="296"/>
      <c r="K62" s="297"/>
      <c r="L62" s="364"/>
      <c r="O62" s="398"/>
      <c r="P62" s="370"/>
      <c r="S62" s="398"/>
      <c r="T62" s="370"/>
      <c r="W62" s="398"/>
      <c r="X62" s="370"/>
      <c r="AA62" s="398"/>
    </row>
    <row r="63" spans="1:27" ht="15" x14ac:dyDescent="0.2">
      <c r="A63" s="357"/>
      <c r="B63" s="14"/>
      <c r="C63" s="302"/>
      <c r="D63" s="302"/>
      <c r="E63" s="281" t="s">
        <v>1441</v>
      </c>
      <c r="F63" s="295"/>
      <c r="G63" s="295"/>
      <c r="H63" s="295"/>
      <c r="I63" s="296"/>
      <c r="J63" s="296"/>
      <c r="K63" s="297"/>
      <c r="L63" s="364"/>
      <c r="N63" s="293">
        <f>+N22+N59</f>
        <v>10</v>
      </c>
      <c r="O63" s="398"/>
      <c r="P63" s="370"/>
      <c r="R63" s="293">
        <f>+R22+R59</f>
        <v>10</v>
      </c>
      <c r="S63" s="398"/>
      <c r="T63" s="370"/>
      <c r="V63" s="293">
        <f>+V22+V59</f>
        <v>10</v>
      </c>
      <c r="W63" s="398"/>
      <c r="X63" s="370"/>
      <c r="Z63" s="293">
        <f>+Z22+Z59</f>
        <v>10</v>
      </c>
      <c r="AA63" s="398"/>
    </row>
    <row r="64" spans="1:27" ht="15" x14ac:dyDescent="0.2">
      <c r="A64" s="359"/>
      <c r="B64" s="20"/>
      <c r="C64" s="303"/>
      <c r="D64" s="303"/>
      <c r="E64" s="377" t="s">
        <v>1332</v>
      </c>
      <c r="F64" s="298"/>
      <c r="G64" s="298"/>
      <c r="H64" s="298"/>
      <c r="I64" s="299"/>
      <c r="J64" s="299"/>
      <c r="K64" s="300"/>
      <c r="L64" s="366"/>
      <c r="M64" s="307"/>
      <c r="N64" s="308">
        <f>+N23+N60</f>
        <v>30</v>
      </c>
      <c r="O64" s="424"/>
      <c r="P64" s="372"/>
      <c r="Q64" s="326"/>
      <c r="R64" s="308">
        <f>+R23+R60</f>
        <v>30</v>
      </c>
      <c r="S64" s="424"/>
      <c r="T64" s="372"/>
      <c r="U64" s="326"/>
      <c r="V64" s="308">
        <f>+V23+V60</f>
        <v>30</v>
      </c>
      <c r="W64" s="424"/>
      <c r="X64" s="372"/>
      <c r="Y64" s="326"/>
      <c r="Z64" s="308">
        <f>+Z23+Z60</f>
        <v>30</v>
      </c>
      <c r="AA64" s="424"/>
    </row>
    <row r="65" spans="1:27" x14ac:dyDescent="0.2">
      <c r="A65" s="360"/>
      <c r="B65" s="285"/>
      <c r="C65" s="480"/>
      <c r="D65" s="480"/>
      <c r="E65" s="274"/>
      <c r="F65" s="257"/>
      <c r="G65" s="257"/>
      <c r="H65" s="257"/>
      <c r="I65" s="270"/>
      <c r="J65" s="270"/>
      <c r="K65" s="270"/>
      <c r="L65" s="10"/>
      <c r="M65" s="11"/>
      <c r="N65" s="11"/>
      <c r="O65" s="401"/>
      <c r="P65" s="426"/>
      <c r="Q65" s="425"/>
      <c r="R65" s="427"/>
      <c r="S65" s="401"/>
      <c r="T65" s="426"/>
      <c r="U65" s="425"/>
      <c r="V65" s="427"/>
      <c r="W65" s="401"/>
      <c r="X65" s="426"/>
      <c r="Y65" s="425"/>
      <c r="Z65" s="427"/>
      <c r="AA65" s="401"/>
    </row>
    <row r="66" spans="1:27" ht="15.75" x14ac:dyDescent="0.25">
      <c r="A66" s="322" t="s">
        <v>1453</v>
      </c>
      <c r="B66" s="14"/>
      <c r="C66" s="302"/>
      <c r="D66" s="302"/>
      <c r="E66" s="288"/>
      <c r="F66" s="8"/>
      <c r="G66" s="8"/>
      <c r="H66" s="8"/>
      <c r="I66" s="4"/>
      <c r="J66" s="4"/>
      <c r="K66" s="4"/>
      <c r="L66" s="12"/>
      <c r="M66" s="13"/>
      <c r="N66" s="13"/>
      <c r="O66" s="398"/>
      <c r="P66" s="404"/>
      <c r="Q66" s="403"/>
      <c r="R66" s="414"/>
      <c r="S66" s="398"/>
      <c r="T66" s="404"/>
      <c r="U66" s="403"/>
      <c r="V66" s="414"/>
      <c r="W66" s="398"/>
      <c r="X66" s="404"/>
      <c r="Y66" s="403"/>
      <c r="Z66" s="414"/>
      <c r="AA66" s="398"/>
    </row>
    <row r="67" spans="1:27" ht="15" x14ac:dyDescent="0.25">
      <c r="A67" s="357"/>
      <c r="B67" s="286" t="s">
        <v>1257</v>
      </c>
      <c r="C67" s="302"/>
      <c r="D67" s="302"/>
      <c r="E67" s="288"/>
      <c r="F67" s="8"/>
      <c r="G67" s="8"/>
      <c r="H67" s="8"/>
      <c r="I67" s="4"/>
      <c r="J67" s="4"/>
      <c r="K67" s="4"/>
      <c r="L67" s="12"/>
      <c r="M67" s="13"/>
      <c r="N67" s="13"/>
      <c r="O67" s="398"/>
      <c r="P67" s="404"/>
      <c r="Q67" s="403"/>
      <c r="R67" s="414"/>
      <c r="S67" s="398"/>
      <c r="T67" s="404"/>
      <c r="U67" s="403"/>
      <c r="V67" s="414"/>
      <c r="W67" s="398"/>
      <c r="X67" s="404"/>
      <c r="Y67" s="403"/>
      <c r="Z67" s="414"/>
      <c r="AA67" s="398"/>
    </row>
    <row r="68" spans="1:27" ht="14.1" customHeight="1" x14ac:dyDescent="0.2">
      <c r="A68" s="357"/>
      <c r="B68" s="14"/>
      <c r="C68" s="302">
        <v>100</v>
      </c>
      <c r="D68" s="302">
        <v>113110101</v>
      </c>
      <c r="E68" s="288" t="s">
        <v>370</v>
      </c>
      <c r="F68" s="8"/>
      <c r="G68" s="8"/>
      <c r="H68" s="8">
        <v>131000</v>
      </c>
      <c r="I68" s="4"/>
      <c r="J68" s="4"/>
      <c r="K68" s="165">
        <v>131000</v>
      </c>
      <c r="L68" s="415"/>
      <c r="M68" s="416"/>
      <c r="N68" s="417">
        <v>134013</v>
      </c>
      <c r="O68" s="398" t="s">
        <v>1128</v>
      </c>
      <c r="P68" s="419"/>
      <c r="Q68" s="418"/>
      <c r="R68" s="417">
        <v>134013</v>
      </c>
      <c r="S68" s="398" t="s">
        <v>1128</v>
      </c>
      <c r="T68" s="419"/>
      <c r="U68" s="418"/>
      <c r="V68" s="417">
        <v>134013</v>
      </c>
      <c r="W68" s="398" t="s">
        <v>1128</v>
      </c>
      <c r="X68" s="419"/>
      <c r="Y68" s="418"/>
      <c r="Z68" s="417">
        <v>134013</v>
      </c>
      <c r="AA68" s="398" t="s">
        <v>1128</v>
      </c>
    </row>
    <row r="69" spans="1:27" ht="14.1" customHeight="1" x14ac:dyDescent="0.2">
      <c r="A69" s="357"/>
      <c r="B69" s="14"/>
      <c r="C69" s="302">
        <v>110</v>
      </c>
      <c r="D69" s="302">
        <v>113110102</v>
      </c>
      <c r="E69" s="288" t="s">
        <v>949</v>
      </c>
      <c r="F69" s="8">
        <v>8</v>
      </c>
      <c r="G69" s="8"/>
      <c r="H69" s="8">
        <v>120000</v>
      </c>
      <c r="I69" s="18" t="s">
        <v>1132</v>
      </c>
      <c r="J69" s="4"/>
      <c r="K69" s="165">
        <v>120000</v>
      </c>
      <c r="L69" s="415" t="s">
        <v>1132</v>
      </c>
      <c r="M69" s="416"/>
      <c r="N69" s="417">
        <v>120000</v>
      </c>
      <c r="O69" s="398" t="s">
        <v>1124</v>
      </c>
      <c r="P69" s="419" t="s">
        <v>1132</v>
      </c>
      <c r="Q69" s="418"/>
      <c r="R69" s="417">
        <v>129000</v>
      </c>
      <c r="S69" s="398" t="s">
        <v>1124</v>
      </c>
      <c r="T69" s="419" t="s">
        <v>1132</v>
      </c>
      <c r="U69" s="418"/>
      <c r="V69" s="417">
        <v>129000</v>
      </c>
      <c r="W69" s="398" t="s">
        <v>1124</v>
      </c>
      <c r="X69" s="419" t="s">
        <v>1132</v>
      </c>
      <c r="Y69" s="418"/>
      <c r="Z69" s="417">
        <v>129000</v>
      </c>
      <c r="AA69" s="398" t="s">
        <v>1124</v>
      </c>
    </row>
    <row r="70" spans="1:27" ht="14.1" customHeight="1" x14ac:dyDescent="0.2">
      <c r="A70" s="357"/>
      <c r="B70" s="14"/>
      <c r="C70" s="302">
        <v>130</v>
      </c>
      <c r="D70" s="302">
        <v>113110103</v>
      </c>
      <c r="E70" s="288" t="s">
        <v>955</v>
      </c>
      <c r="F70" s="8">
        <v>1</v>
      </c>
      <c r="G70" s="8"/>
      <c r="H70" s="8">
        <v>74744</v>
      </c>
      <c r="I70" s="18" t="s">
        <v>1138</v>
      </c>
      <c r="J70" s="4"/>
      <c r="K70" s="165">
        <v>74744</v>
      </c>
      <c r="L70" s="415" t="s">
        <v>1138</v>
      </c>
      <c r="M70" s="416"/>
      <c r="N70" s="417">
        <v>74755</v>
      </c>
      <c r="O70" s="398" t="s">
        <v>1124</v>
      </c>
      <c r="P70" s="419" t="s">
        <v>1138</v>
      </c>
      <c r="Q70" s="418"/>
      <c r="R70" s="417">
        <v>60000</v>
      </c>
      <c r="S70" s="398" t="s">
        <v>1124</v>
      </c>
      <c r="T70" s="419" t="s">
        <v>1138</v>
      </c>
      <c r="U70" s="418"/>
      <c r="V70" s="417">
        <v>60000</v>
      </c>
      <c r="W70" s="398" t="s">
        <v>1124</v>
      </c>
      <c r="X70" s="419" t="s">
        <v>1138</v>
      </c>
      <c r="Y70" s="418"/>
      <c r="Z70" s="417">
        <v>60000</v>
      </c>
      <c r="AA70" s="398" t="s">
        <v>1124</v>
      </c>
    </row>
    <row r="71" spans="1:27" ht="14.1" customHeight="1" x14ac:dyDescent="0.2">
      <c r="A71" s="357"/>
      <c r="B71" s="14"/>
      <c r="C71" s="302">
        <v>170</v>
      </c>
      <c r="D71" s="302">
        <v>113110104</v>
      </c>
      <c r="E71" s="288" t="s">
        <v>1058</v>
      </c>
      <c r="F71" s="8">
        <v>1</v>
      </c>
      <c r="G71" s="8"/>
      <c r="H71" s="8">
        <v>40000</v>
      </c>
      <c r="I71" s="4"/>
      <c r="J71" s="4"/>
      <c r="K71" s="165">
        <v>40000</v>
      </c>
      <c r="L71" s="364" t="s">
        <v>1141</v>
      </c>
      <c r="M71" s="416"/>
      <c r="N71" s="417">
        <v>40000</v>
      </c>
      <c r="O71" s="398" t="s">
        <v>1124</v>
      </c>
      <c r="P71" s="364" t="s">
        <v>1496</v>
      </c>
      <c r="Q71" s="418"/>
      <c r="R71" s="417">
        <v>43000</v>
      </c>
      <c r="S71" s="398" t="s">
        <v>1124</v>
      </c>
      <c r="T71" s="364" t="s">
        <v>1496</v>
      </c>
      <c r="U71" s="418"/>
      <c r="V71" s="417">
        <v>41806</v>
      </c>
      <c r="W71" s="398" t="s">
        <v>1124</v>
      </c>
      <c r="X71" s="364" t="s">
        <v>1496</v>
      </c>
      <c r="Y71" s="418"/>
      <c r="Z71" s="417">
        <v>41806</v>
      </c>
      <c r="AA71" s="398" t="s">
        <v>1124</v>
      </c>
    </row>
    <row r="72" spans="1:27" ht="14.1" customHeight="1" x14ac:dyDescent="0.2">
      <c r="A72" s="357"/>
      <c r="B72" s="14"/>
      <c r="C72" s="302">
        <v>210</v>
      </c>
      <c r="D72" s="302">
        <v>113110105</v>
      </c>
      <c r="E72" s="288" t="s">
        <v>925</v>
      </c>
      <c r="F72" s="8">
        <v>5</v>
      </c>
      <c r="G72" s="8"/>
      <c r="H72" s="8">
        <v>74755</v>
      </c>
      <c r="I72" s="18" t="s">
        <v>1135</v>
      </c>
      <c r="J72" s="4"/>
      <c r="K72" s="165">
        <v>74755</v>
      </c>
      <c r="L72" s="415" t="s">
        <v>1135</v>
      </c>
      <c r="M72" s="416"/>
      <c r="N72" s="417">
        <v>74755</v>
      </c>
      <c r="O72" s="398" t="s">
        <v>1124</v>
      </c>
      <c r="P72" s="419" t="s">
        <v>1135</v>
      </c>
      <c r="Q72" s="418"/>
      <c r="R72" s="417">
        <v>88756</v>
      </c>
      <c r="S72" s="398" t="s">
        <v>1124</v>
      </c>
      <c r="T72" s="419" t="s">
        <v>1135</v>
      </c>
      <c r="U72" s="418"/>
      <c r="V72" s="417">
        <v>80000</v>
      </c>
      <c r="W72" s="398" t="s">
        <v>1124</v>
      </c>
      <c r="X72" s="419" t="s">
        <v>1135</v>
      </c>
      <c r="Y72" s="418"/>
      <c r="Z72" s="417">
        <v>80000</v>
      </c>
      <c r="AA72" s="398" t="s">
        <v>1124</v>
      </c>
    </row>
    <row r="73" spans="1:27" ht="14.1" customHeight="1" x14ac:dyDescent="0.2">
      <c r="A73" s="357"/>
      <c r="B73" s="14"/>
      <c r="C73" s="302">
        <v>260</v>
      </c>
      <c r="D73" s="302">
        <v>113110106</v>
      </c>
      <c r="E73" s="288" t="s">
        <v>933</v>
      </c>
      <c r="F73" s="8">
        <v>3</v>
      </c>
      <c r="G73" s="8"/>
      <c r="H73" s="8">
        <v>80000</v>
      </c>
      <c r="I73" s="18" t="s">
        <v>1137</v>
      </c>
      <c r="J73" s="4"/>
      <c r="K73" s="165">
        <v>80000</v>
      </c>
      <c r="L73" s="415" t="s">
        <v>1137</v>
      </c>
      <c r="M73" s="416"/>
      <c r="N73" s="417">
        <v>80000</v>
      </c>
      <c r="O73" s="398" t="s">
        <v>1124</v>
      </c>
      <c r="P73" s="419" t="s">
        <v>1137</v>
      </c>
      <c r="Q73" s="418"/>
      <c r="R73" s="417">
        <v>86000</v>
      </c>
      <c r="S73" s="398" t="s">
        <v>1124</v>
      </c>
      <c r="T73" s="419" t="s">
        <v>1137</v>
      </c>
      <c r="U73" s="418"/>
      <c r="V73" s="417">
        <v>75000</v>
      </c>
      <c r="W73" s="398" t="s">
        <v>1124</v>
      </c>
      <c r="X73" s="419" t="s">
        <v>1137</v>
      </c>
      <c r="Y73" s="418"/>
      <c r="Z73" s="417">
        <v>75000</v>
      </c>
      <c r="AA73" s="398" t="s">
        <v>1124</v>
      </c>
    </row>
    <row r="74" spans="1:27" ht="14.1" customHeight="1" x14ac:dyDescent="0.2">
      <c r="A74" s="357"/>
      <c r="B74" s="14"/>
      <c r="C74" s="302">
        <v>310</v>
      </c>
      <c r="D74" s="302">
        <v>113110107</v>
      </c>
      <c r="E74" s="288" t="s">
        <v>200</v>
      </c>
      <c r="F74" s="8">
        <v>1</v>
      </c>
      <c r="G74" s="8"/>
      <c r="H74" s="8">
        <v>72578</v>
      </c>
      <c r="I74" s="4"/>
      <c r="J74" s="4"/>
      <c r="K74" s="165">
        <v>72578</v>
      </c>
      <c r="L74" s="364" t="s">
        <v>1141</v>
      </c>
      <c r="M74" s="416"/>
      <c r="N74" s="417">
        <v>72578</v>
      </c>
      <c r="O74" s="398" t="s">
        <v>1124</v>
      </c>
      <c r="P74" s="364" t="s">
        <v>1496</v>
      </c>
      <c r="Q74" s="418"/>
      <c r="R74" s="417">
        <v>78022</v>
      </c>
      <c r="S74" s="398" t="s">
        <v>1124</v>
      </c>
      <c r="T74" s="364" t="s">
        <v>1496</v>
      </c>
      <c r="U74" s="418"/>
      <c r="V74" s="417">
        <v>75000</v>
      </c>
      <c r="W74" s="398" t="s">
        <v>1124</v>
      </c>
      <c r="X74" s="364" t="s">
        <v>1496</v>
      </c>
      <c r="Y74" s="418"/>
      <c r="Z74" s="417">
        <v>75000</v>
      </c>
      <c r="AA74" s="398" t="s">
        <v>1124</v>
      </c>
    </row>
    <row r="75" spans="1:27" ht="14.1" customHeight="1" x14ac:dyDescent="0.2">
      <c r="A75" s="357"/>
      <c r="B75" s="14"/>
      <c r="C75" s="302">
        <v>3000</v>
      </c>
      <c r="D75" s="302">
        <v>113110108</v>
      </c>
      <c r="E75" s="288" t="s">
        <v>522</v>
      </c>
      <c r="F75" s="8">
        <v>9</v>
      </c>
      <c r="G75" s="8"/>
      <c r="H75" s="8">
        <v>116751</v>
      </c>
      <c r="I75" s="18" t="s">
        <v>1132</v>
      </c>
      <c r="J75" s="4"/>
      <c r="K75" s="165">
        <v>116751</v>
      </c>
      <c r="L75" s="415" t="s">
        <v>1132</v>
      </c>
      <c r="M75" s="416"/>
      <c r="N75" s="417">
        <v>116751</v>
      </c>
      <c r="O75" s="398" t="s">
        <v>1124</v>
      </c>
      <c r="P75" s="419" t="s">
        <v>1132</v>
      </c>
      <c r="Q75" s="418"/>
      <c r="R75" s="417">
        <v>129000</v>
      </c>
      <c r="S75" s="398" t="s">
        <v>1124</v>
      </c>
      <c r="T75" s="419" t="s">
        <v>1132</v>
      </c>
      <c r="U75" s="418"/>
      <c r="V75" s="417">
        <v>129000</v>
      </c>
      <c r="W75" s="398" t="s">
        <v>1124</v>
      </c>
      <c r="X75" s="419" t="s">
        <v>1132</v>
      </c>
      <c r="Y75" s="418"/>
      <c r="Z75" s="417">
        <v>129000</v>
      </c>
      <c r="AA75" s="398" t="s">
        <v>1124</v>
      </c>
    </row>
    <row r="76" spans="1:27" ht="14.1" customHeight="1" x14ac:dyDescent="0.2">
      <c r="A76" s="357"/>
      <c r="B76" s="14"/>
      <c r="C76" s="302">
        <v>3330</v>
      </c>
      <c r="D76" s="302">
        <v>113110110</v>
      </c>
      <c r="E76" s="288" t="s">
        <v>969</v>
      </c>
      <c r="F76" s="8">
        <v>1</v>
      </c>
      <c r="G76" s="8"/>
      <c r="H76" s="8">
        <v>38000</v>
      </c>
      <c r="I76" s="18" t="s">
        <v>1141</v>
      </c>
      <c r="J76" s="4"/>
      <c r="K76" s="165">
        <v>38000</v>
      </c>
      <c r="L76" s="415" t="s">
        <v>1141</v>
      </c>
      <c r="M76" s="416"/>
      <c r="N76" s="417">
        <v>38000</v>
      </c>
      <c r="O76" s="398" t="s">
        <v>1124</v>
      </c>
      <c r="P76" s="364" t="s">
        <v>1496</v>
      </c>
      <c r="Q76" s="418"/>
      <c r="R76" s="417">
        <v>40850</v>
      </c>
      <c r="S76" s="398" t="s">
        <v>1124</v>
      </c>
      <c r="T76" s="419" t="s">
        <v>1496</v>
      </c>
      <c r="U76" s="418"/>
      <c r="V76" s="417">
        <v>43000</v>
      </c>
      <c r="W76" s="398" t="s">
        <v>1124</v>
      </c>
      <c r="X76" s="364" t="s">
        <v>1496</v>
      </c>
      <c r="Y76" s="418"/>
      <c r="Z76" s="417">
        <v>0</v>
      </c>
      <c r="AA76" s="398" t="s">
        <v>1124</v>
      </c>
    </row>
    <row r="77" spans="1:27" ht="14.1" customHeight="1" x14ac:dyDescent="0.2">
      <c r="A77" s="357"/>
      <c r="B77" s="14"/>
      <c r="C77" s="302">
        <v>7160</v>
      </c>
      <c r="D77" s="302">
        <v>113110109</v>
      </c>
      <c r="E77" s="288" t="s">
        <v>1495</v>
      </c>
      <c r="F77" s="8">
        <v>3</v>
      </c>
      <c r="G77" s="8"/>
      <c r="H77" s="8">
        <v>72000</v>
      </c>
      <c r="I77" s="18" t="s">
        <v>1137</v>
      </c>
      <c r="J77" s="4"/>
      <c r="K77" s="165">
        <v>72000</v>
      </c>
      <c r="L77" s="415" t="s">
        <v>1137</v>
      </c>
      <c r="M77" s="416"/>
      <c r="N77" s="417">
        <v>72000</v>
      </c>
      <c r="O77" s="398" t="s">
        <v>1124</v>
      </c>
      <c r="P77" s="419" t="s">
        <v>1137</v>
      </c>
      <c r="Q77" s="418"/>
      <c r="R77" s="417">
        <v>77400</v>
      </c>
      <c r="S77" s="398" t="s">
        <v>1124</v>
      </c>
      <c r="T77" s="419" t="s">
        <v>1137</v>
      </c>
      <c r="U77" s="418"/>
      <c r="V77" s="417">
        <v>70000</v>
      </c>
      <c r="W77" s="398" t="s">
        <v>1124</v>
      </c>
      <c r="X77" s="419" t="s">
        <v>1137</v>
      </c>
      <c r="Y77" s="418"/>
      <c r="Z77" s="417">
        <v>70000</v>
      </c>
      <c r="AA77" s="398" t="s">
        <v>1124</v>
      </c>
    </row>
    <row r="78" spans="1:27" ht="14.1" customHeight="1" x14ac:dyDescent="0.2">
      <c r="A78" s="657"/>
      <c r="B78" s="658"/>
      <c r="C78" s="302">
        <v>15004</v>
      </c>
      <c r="D78" s="302">
        <v>113110111</v>
      </c>
      <c r="E78" s="288" t="s">
        <v>1570</v>
      </c>
      <c r="F78" s="8">
        <v>1</v>
      </c>
      <c r="G78" s="8"/>
      <c r="H78" s="8">
        <v>40000</v>
      </c>
      <c r="I78" s="18" t="s">
        <v>1141</v>
      </c>
      <c r="J78" s="4"/>
      <c r="K78" s="165">
        <v>40000</v>
      </c>
      <c r="L78" s="415" t="s">
        <v>1141</v>
      </c>
      <c r="M78" s="416"/>
      <c r="N78" s="417">
        <v>40000</v>
      </c>
      <c r="O78" s="398" t="s">
        <v>1124</v>
      </c>
      <c r="P78" s="364" t="s">
        <v>1496</v>
      </c>
      <c r="Q78" s="418"/>
      <c r="R78" s="417">
        <v>43000</v>
      </c>
      <c r="S78" s="398" t="s">
        <v>1124</v>
      </c>
      <c r="T78" s="419" t="s">
        <v>1496</v>
      </c>
      <c r="U78" s="418"/>
      <c r="V78" s="417">
        <v>41806</v>
      </c>
      <c r="W78" s="398" t="s">
        <v>1124</v>
      </c>
      <c r="X78" s="364" t="s">
        <v>1496</v>
      </c>
      <c r="Y78" s="418"/>
      <c r="Z78" s="417">
        <v>41806</v>
      </c>
      <c r="AA78" s="398" t="s">
        <v>1124</v>
      </c>
    </row>
    <row r="79" spans="1:27" ht="14.1" customHeight="1" x14ac:dyDescent="0.2">
      <c r="A79" s="657"/>
      <c r="B79" s="658"/>
      <c r="C79" s="302">
        <v>15001</v>
      </c>
      <c r="D79" s="302">
        <v>113110201</v>
      </c>
      <c r="E79" s="288" t="s">
        <v>994</v>
      </c>
      <c r="F79" s="8"/>
      <c r="G79" s="8"/>
      <c r="H79" s="8"/>
      <c r="I79" s="18" t="s">
        <v>1136</v>
      </c>
      <c r="J79" s="4"/>
      <c r="K79" s="165">
        <v>1</v>
      </c>
      <c r="L79" s="364" t="s">
        <v>1136</v>
      </c>
      <c r="M79" s="13"/>
      <c r="N79" s="293">
        <v>1</v>
      </c>
      <c r="O79" s="398" t="s">
        <v>1124</v>
      </c>
      <c r="P79" s="370" t="s">
        <v>1136</v>
      </c>
      <c r="Q79" s="403"/>
      <c r="R79" s="293">
        <v>1</v>
      </c>
      <c r="S79" s="398" t="s">
        <v>1124</v>
      </c>
      <c r="T79" s="370" t="s">
        <v>1136</v>
      </c>
      <c r="U79" s="403"/>
      <c r="V79" s="293">
        <v>1</v>
      </c>
      <c r="W79" s="398" t="s">
        <v>1124</v>
      </c>
      <c r="X79" s="370" t="s">
        <v>1136</v>
      </c>
      <c r="Y79" s="403"/>
      <c r="Z79" s="293">
        <v>0</v>
      </c>
      <c r="AA79" s="398" t="s">
        <v>1124</v>
      </c>
    </row>
    <row r="80" spans="1:27" ht="14.1" hidden="1" customHeight="1" x14ac:dyDescent="0.2">
      <c r="A80" s="361"/>
      <c r="B80" s="301"/>
      <c r="C80" s="302" t="s">
        <v>1098</v>
      </c>
      <c r="D80" s="302"/>
      <c r="E80" s="288" t="s">
        <v>1060</v>
      </c>
      <c r="F80" s="8"/>
      <c r="G80" s="8"/>
      <c r="H80" s="8"/>
      <c r="I80" s="4"/>
      <c r="J80" s="4"/>
      <c r="K80" s="165">
        <v>0</v>
      </c>
      <c r="L80" s="12"/>
      <c r="M80" s="13"/>
      <c r="N80" s="293">
        <v>0</v>
      </c>
      <c r="O80" s="398" t="s">
        <v>1124</v>
      </c>
      <c r="P80" s="404"/>
      <c r="Q80" s="403"/>
      <c r="R80" s="293">
        <v>0</v>
      </c>
      <c r="S80" s="398" t="s">
        <v>1124</v>
      </c>
      <c r="T80" s="404"/>
      <c r="U80" s="403"/>
      <c r="V80" s="293">
        <v>0</v>
      </c>
      <c r="W80" s="398" t="s">
        <v>1124</v>
      </c>
      <c r="X80" s="404"/>
      <c r="Y80" s="403"/>
      <c r="Z80" s="293">
        <f>IF(V80=1,1,ROUNDUP(V80*(1+(VLOOKUP(AA80,pay,3,0))),0.1))</f>
        <v>0</v>
      </c>
      <c r="AA80" s="398" t="s">
        <v>1124</v>
      </c>
    </row>
    <row r="81" spans="1:27" ht="7.5" customHeight="1" x14ac:dyDescent="0.2">
      <c r="A81" s="357"/>
      <c r="B81" s="14"/>
      <c r="C81" s="302"/>
      <c r="D81" s="302"/>
      <c r="E81" s="288"/>
      <c r="F81" s="8"/>
      <c r="G81" s="8"/>
      <c r="H81" s="8"/>
      <c r="L81" s="364"/>
      <c r="O81" s="398"/>
      <c r="P81" s="370"/>
      <c r="S81" s="398"/>
      <c r="T81" s="370"/>
      <c r="W81" s="398"/>
      <c r="X81" s="370"/>
      <c r="AA81" s="398"/>
    </row>
    <row r="82" spans="1:27" ht="14.1" customHeight="1" x14ac:dyDescent="0.25">
      <c r="A82" s="357"/>
      <c r="B82" s="14"/>
      <c r="C82" s="292"/>
      <c r="D82" s="292"/>
      <c r="E82" s="479" t="s">
        <v>381</v>
      </c>
      <c r="F82" s="343"/>
      <c r="G82" s="343"/>
      <c r="H82" s="343">
        <f>SUM(H68:H81)</f>
        <v>859828</v>
      </c>
      <c r="I82" s="261"/>
      <c r="J82" s="261"/>
      <c r="K82" s="344">
        <f>SUM(K68:K81)</f>
        <v>859829</v>
      </c>
      <c r="L82" s="420"/>
      <c r="M82" s="421"/>
      <c r="N82" s="407">
        <f>SUM(N68:N81)</f>
        <v>862853</v>
      </c>
      <c r="O82" s="408"/>
      <c r="P82" s="423"/>
      <c r="Q82" s="422"/>
      <c r="R82" s="407">
        <f>SUM(R68:R81)</f>
        <v>909042</v>
      </c>
      <c r="S82" s="408"/>
      <c r="T82" s="423"/>
      <c r="U82" s="422"/>
      <c r="V82" s="407">
        <f>SUM(V68:V81)</f>
        <v>878626</v>
      </c>
      <c r="W82" s="408"/>
      <c r="X82" s="423"/>
      <c r="Y82" s="422"/>
      <c r="Z82" s="407">
        <f>SUM(Z68:Z81)</f>
        <v>835625</v>
      </c>
      <c r="AA82" s="408"/>
    </row>
    <row r="83" spans="1:27" ht="14.1" customHeight="1" x14ac:dyDescent="0.2">
      <c r="A83" s="357"/>
      <c r="B83" s="14"/>
      <c r="C83" s="292"/>
      <c r="D83" s="292"/>
      <c r="E83" s="288"/>
      <c r="F83" s="8"/>
      <c r="G83" s="8"/>
      <c r="H83" s="8"/>
      <c r="I83" s="4"/>
      <c r="J83" s="4"/>
      <c r="L83" s="12"/>
      <c r="M83" s="13"/>
      <c r="O83" s="398"/>
      <c r="P83" s="404"/>
      <c r="Q83" s="403"/>
      <c r="S83" s="398"/>
      <c r="T83" s="404"/>
      <c r="U83" s="403"/>
      <c r="W83" s="398"/>
      <c r="X83" s="404"/>
      <c r="Y83" s="403"/>
      <c r="AA83" s="398"/>
    </row>
    <row r="84" spans="1:27" ht="14.1" customHeight="1" x14ac:dyDescent="0.2">
      <c r="A84" s="357"/>
      <c r="B84" s="14"/>
      <c r="C84" s="292"/>
      <c r="D84" s="292"/>
      <c r="E84" s="288"/>
      <c r="F84" s="8"/>
      <c r="G84" s="8"/>
      <c r="H84" s="8"/>
      <c r="I84" s="4"/>
      <c r="J84" s="4"/>
      <c r="L84" s="12"/>
      <c r="M84" s="13"/>
      <c r="N84" s="293">
        <f>COUNTIFS($C$68:$C$81,"&gt;0",N68:N81,"&gt;0")</f>
        <v>12</v>
      </c>
      <c r="O84" s="398"/>
      <c r="P84" s="404"/>
      <c r="Q84" s="403"/>
      <c r="R84" s="293">
        <f>COUNTIFS($C$68:$C$81,"&gt;0",R68:R81,"&gt;0")</f>
        <v>12</v>
      </c>
      <c r="S84" s="398"/>
      <c r="T84" s="404"/>
      <c r="U84" s="403"/>
      <c r="V84" s="293">
        <f>COUNTIFS($C$68:$C$81,"&gt;0",V68:V81,"&gt;0")</f>
        <v>12</v>
      </c>
      <c r="W84" s="398"/>
      <c r="X84" s="404"/>
      <c r="Y84" s="403"/>
      <c r="Z84" s="293">
        <f>COUNTIFS($C$68:$C$81,"&gt;0",Z68:Z81,"&gt;0")</f>
        <v>10</v>
      </c>
      <c r="AA84" s="398"/>
    </row>
    <row r="85" spans="1:27" ht="14.1" customHeight="1" x14ac:dyDescent="0.2">
      <c r="A85" s="357"/>
      <c r="B85" s="14"/>
      <c r="C85" s="292"/>
      <c r="D85" s="292"/>
      <c r="E85" s="288"/>
      <c r="F85" s="8"/>
      <c r="G85" s="8"/>
      <c r="H85" s="8"/>
      <c r="I85" s="4"/>
      <c r="J85" s="4"/>
      <c r="L85" s="12"/>
      <c r="M85" s="13"/>
      <c r="N85" s="293">
        <f>COUNTIFS($C$68:$C$81,"**",N68:N81,"&gt;0")</f>
        <v>0</v>
      </c>
      <c r="O85" s="398"/>
      <c r="P85" s="404"/>
      <c r="Q85" s="403"/>
      <c r="R85" s="293">
        <f>COUNTIFS($C$68:$C$81,"**",R68:R81,"&gt;0")</f>
        <v>0</v>
      </c>
      <c r="S85" s="398"/>
      <c r="T85" s="404"/>
      <c r="U85" s="403"/>
      <c r="V85" s="293">
        <f>COUNTIFS($C$68:$C$81,"**",V68:V81,"&gt;0")</f>
        <v>0</v>
      </c>
      <c r="W85" s="398"/>
      <c r="X85" s="404"/>
      <c r="Y85" s="403"/>
      <c r="Z85" s="293">
        <f>COUNTIFS($C$68:$C$81,"**",Z68:Z81,"&gt;0")</f>
        <v>0</v>
      </c>
      <c r="AA85" s="398"/>
    </row>
    <row r="86" spans="1:27" ht="14.1" customHeight="1" x14ac:dyDescent="0.25">
      <c r="A86" s="357"/>
      <c r="B86" s="286" t="s">
        <v>1258</v>
      </c>
      <c r="C86" s="302"/>
      <c r="D86" s="302"/>
      <c r="E86" s="288"/>
      <c r="F86" s="8"/>
      <c r="G86" s="8"/>
      <c r="H86" s="8"/>
      <c r="I86" s="4"/>
      <c r="J86" s="4"/>
      <c r="K86" s="4"/>
      <c r="L86" s="12"/>
      <c r="M86" s="13"/>
      <c r="N86" s="13"/>
      <c r="O86" s="398"/>
      <c r="P86" s="404"/>
      <c r="Q86" s="403"/>
      <c r="R86" s="414"/>
      <c r="S86" s="398"/>
      <c r="T86" s="404"/>
      <c r="U86" s="403"/>
      <c r="V86" s="414"/>
      <c r="W86" s="398"/>
      <c r="X86" s="404"/>
      <c r="Y86" s="403"/>
      <c r="Z86" s="414"/>
      <c r="AA86" s="398"/>
    </row>
    <row r="87" spans="1:27" x14ac:dyDescent="0.2">
      <c r="A87" s="357"/>
      <c r="B87" s="14"/>
      <c r="C87" s="302">
        <v>15001</v>
      </c>
      <c r="D87" s="302">
        <v>113110201</v>
      </c>
      <c r="E87" s="288" t="s">
        <v>133</v>
      </c>
      <c r="F87" s="8"/>
      <c r="G87" s="8"/>
      <c r="H87" s="8">
        <v>1</v>
      </c>
      <c r="I87" s="4"/>
      <c r="J87" s="4"/>
      <c r="K87" s="165">
        <v>0</v>
      </c>
      <c r="L87" s="12"/>
      <c r="M87" s="13"/>
      <c r="N87" s="293">
        <v>0</v>
      </c>
      <c r="O87" s="398" t="s">
        <v>1124</v>
      </c>
      <c r="P87" s="404"/>
      <c r="Q87" s="403"/>
      <c r="R87" s="293">
        <v>0</v>
      </c>
      <c r="S87" s="398" t="s">
        <v>1124</v>
      </c>
      <c r="T87" s="404"/>
      <c r="U87" s="403"/>
      <c r="V87" s="293">
        <v>0</v>
      </c>
      <c r="W87" s="398" t="s">
        <v>1124</v>
      </c>
      <c r="X87" s="404"/>
      <c r="Y87" s="403"/>
      <c r="Z87" s="293">
        <v>0</v>
      </c>
      <c r="AA87" s="398" t="s">
        <v>1124</v>
      </c>
    </row>
    <row r="88" spans="1:27" x14ac:dyDescent="0.2">
      <c r="A88" s="357"/>
      <c r="B88" s="14"/>
      <c r="C88" s="302"/>
      <c r="D88" s="302"/>
      <c r="E88" s="288"/>
      <c r="F88" s="8"/>
      <c r="G88" s="8"/>
      <c r="H88" s="8"/>
      <c r="L88" s="364"/>
      <c r="O88" s="398"/>
      <c r="P88" s="370"/>
      <c r="S88" s="398"/>
      <c r="T88" s="370"/>
      <c r="W88" s="398"/>
      <c r="X88" s="370"/>
      <c r="AA88" s="398"/>
    </row>
    <row r="89" spans="1:27" x14ac:dyDescent="0.2">
      <c r="A89" s="357"/>
      <c r="B89" s="14"/>
      <c r="C89" s="302"/>
      <c r="D89" s="302"/>
      <c r="E89" s="288"/>
      <c r="F89" s="8"/>
      <c r="G89" s="8"/>
      <c r="H89" s="8">
        <f>SUM(H87:H88)</f>
        <v>1</v>
      </c>
      <c r="I89" s="4"/>
      <c r="J89" s="4"/>
      <c r="K89" s="165">
        <f>SUM(K87:K88)</f>
        <v>0</v>
      </c>
      <c r="L89" s="12"/>
      <c r="M89" s="13"/>
      <c r="N89" s="13"/>
      <c r="O89" s="398"/>
      <c r="P89" s="404"/>
      <c r="Q89" s="403"/>
      <c r="R89" s="414"/>
      <c r="S89" s="398"/>
      <c r="T89" s="404"/>
      <c r="U89" s="403"/>
      <c r="V89" s="414"/>
      <c r="W89" s="398"/>
      <c r="X89" s="404"/>
      <c r="Y89" s="403"/>
      <c r="Z89" s="414"/>
      <c r="AA89" s="398"/>
    </row>
    <row r="90" spans="1:27" ht="14.1" customHeight="1" x14ac:dyDescent="0.2">
      <c r="A90" s="357"/>
      <c r="B90" s="14"/>
      <c r="C90" s="302"/>
      <c r="D90" s="302"/>
      <c r="E90" s="288"/>
      <c r="F90" s="292"/>
      <c r="G90" s="292"/>
      <c r="H90" s="292"/>
      <c r="I90" s="21"/>
      <c r="J90" s="21"/>
      <c r="K90" s="293"/>
      <c r="L90" s="12"/>
      <c r="M90" s="13"/>
      <c r="N90" s="13"/>
      <c r="O90" s="398"/>
      <c r="P90" s="404"/>
      <c r="Q90" s="403"/>
      <c r="R90" s="414"/>
      <c r="S90" s="398"/>
      <c r="T90" s="404"/>
      <c r="U90" s="403"/>
      <c r="V90" s="414"/>
      <c r="W90" s="398"/>
      <c r="X90" s="404"/>
      <c r="Y90" s="403"/>
      <c r="Z90" s="414"/>
      <c r="AA90" s="398"/>
    </row>
    <row r="91" spans="1:27" ht="14.1" customHeight="1" x14ac:dyDescent="0.25">
      <c r="A91" s="357"/>
      <c r="B91" s="14"/>
      <c r="C91" s="302"/>
      <c r="D91" s="302"/>
      <c r="E91" s="375" t="s">
        <v>1441</v>
      </c>
      <c r="F91" s="8"/>
      <c r="G91" s="8"/>
      <c r="H91" s="8"/>
      <c r="I91" s="4"/>
      <c r="J91" s="4"/>
      <c r="L91" s="12"/>
      <c r="M91" s="13"/>
      <c r="N91" s="293">
        <f>COUNTIFS($C$87:$C$88,"&gt;0",N87:N88,"&gt;0")</f>
        <v>0</v>
      </c>
      <c r="O91" s="398"/>
      <c r="P91" s="404"/>
      <c r="Q91" s="403"/>
      <c r="R91" s="293">
        <f>COUNTIFS($C$87:$C$88,"&gt;0",R87:R88,"&gt;0")</f>
        <v>0</v>
      </c>
      <c r="S91" s="398"/>
      <c r="T91" s="404"/>
      <c r="U91" s="403"/>
      <c r="V91" s="293">
        <f>COUNTIFS($C$87:$C$88,"&gt;0",V87:V88,"&gt;0")</f>
        <v>0</v>
      </c>
      <c r="W91" s="398"/>
      <c r="X91" s="404"/>
      <c r="Y91" s="403"/>
      <c r="Z91" s="293">
        <f>COUNTIFS($C$87:$C$88,"&gt;0",Z87:Z88,"&gt;0")</f>
        <v>0</v>
      </c>
      <c r="AA91" s="398"/>
    </row>
    <row r="92" spans="1:27" ht="14.1" customHeight="1" x14ac:dyDescent="0.25">
      <c r="A92" s="357"/>
      <c r="B92" s="14"/>
      <c r="C92" s="302"/>
      <c r="D92" s="302"/>
      <c r="E92" s="375" t="s">
        <v>1332</v>
      </c>
      <c r="F92" s="8"/>
      <c r="G92" s="8"/>
      <c r="H92" s="8"/>
      <c r="I92" s="4"/>
      <c r="J92" s="4"/>
      <c r="L92" s="12"/>
      <c r="M92" s="13"/>
      <c r="N92" s="293">
        <f>COUNTIFS($C$87:$C$88,"**",N87:N88,"&gt;0")</f>
        <v>0</v>
      </c>
      <c r="O92" s="398"/>
      <c r="P92" s="404"/>
      <c r="Q92" s="403"/>
      <c r="R92" s="293">
        <f>COUNTIFS($C$87:$C$88,"**",R87:R88,"&gt;0")</f>
        <v>0</v>
      </c>
      <c r="S92" s="398"/>
      <c r="T92" s="404"/>
      <c r="U92" s="403"/>
      <c r="V92" s="293">
        <f>COUNTIFS($C$87:$C$88,"**",V87:V88,"&gt;0")</f>
        <v>0</v>
      </c>
      <c r="W92" s="398"/>
      <c r="X92" s="404"/>
      <c r="Y92" s="403"/>
      <c r="Z92" s="293">
        <f>COUNTIFS($C$87:$C$88,"**",Z87:Z88,"&gt;0")</f>
        <v>0</v>
      </c>
      <c r="AA92" s="398"/>
    </row>
    <row r="93" spans="1:27" ht="14.1" customHeight="1" x14ac:dyDescent="0.2">
      <c r="A93" s="357"/>
      <c r="B93" s="14"/>
      <c r="C93" s="302"/>
      <c r="D93" s="302"/>
      <c r="F93" s="292"/>
      <c r="G93" s="292"/>
      <c r="H93" s="292"/>
      <c r="I93" s="21"/>
      <c r="J93" s="21"/>
      <c r="K93" s="293"/>
      <c r="L93" s="12"/>
      <c r="M93" s="13"/>
      <c r="N93" s="13"/>
      <c r="O93" s="398"/>
      <c r="P93" s="404"/>
      <c r="Q93" s="403"/>
      <c r="R93" s="414"/>
      <c r="S93" s="398"/>
      <c r="T93" s="404"/>
      <c r="U93" s="403"/>
      <c r="V93" s="414"/>
      <c r="W93" s="398"/>
      <c r="X93" s="404"/>
      <c r="Y93" s="403"/>
      <c r="Z93" s="414"/>
      <c r="AA93" s="398"/>
    </row>
    <row r="94" spans="1:27" ht="20.25" customHeight="1" x14ac:dyDescent="0.55000000000000004">
      <c r="A94" s="357"/>
      <c r="B94" s="14"/>
      <c r="C94" s="302"/>
      <c r="D94" s="302"/>
      <c r="E94" s="376" t="s">
        <v>1333</v>
      </c>
      <c r="F94" s="295"/>
      <c r="G94" s="295"/>
      <c r="H94" s="295"/>
      <c r="I94" s="296"/>
      <c r="J94" s="296"/>
      <c r="K94" s="297"/>
      <c r="L94" s="364"/>
      <c r="O94" s="398"/>
      <c r="P94" s="370"/>
      <c r="S94" s="398"/>
      <c r="T94" s="370"/>
      <c r="W94" s="398"/>
      <c r="X94" s="370"/>
      <c r="AA94" s="398"/>
    </row>
    <row r="95" spans="1:27" ht="14.1" customHeight="1" x14ac:dyDescent="0.2">
      <c r="A95" s="357"/>
      <c r="B95" s="14"/>
      <c r="C95" s="302"/>
      <c r="D95" s="302"/>
      <c r="E95" s="281" t="s">
        <v>1441</v>
      </c>
      <c r="F95" s="295"/>
      <c r="G95" s="295"/>
      <c r="H95" s="295"/>
      <c r="I95" s="296"/>
      <c r="J95" s="296"/>
      <c r="K95" s="297"/>
      <c r="L95" s="364"/>
      <c r="N95" s="293">
        <f>+N84+N91</f>
        <v>12</v>
      </c>
      <c r="O95" s="398"/>
      <c r="P95" s="370"/>
      <c r="R95" s="293">
        <f>+R84+R91</f>
        <v>12</v>
      </c>
      <c r="S95" s="398"/>
      <c r="T95" s="370"/>
      <c r="V95" s="293">
        <f>+V84+V91</f>
        <v>12</v>
      </c>
      <c r="W95" s="398"/>
      <c r="X95" s="370"/>
      <c r="Z95" s="293">
        <f>+Z84+Z91</f>
        <v>10</v>
      </c>
      <c r="AA95" s="398"/>
    </row>
    <row r="96" spans="1:27" ht="14.1" customHeight="1" x14ac:dyDescent="0.2">
      <c r="A96" s="357"/>
      <c r="B96" s="14"/>
      <c r="C96" s="302"/>
      <c r="D96" s="302"/>
      <c r="E96" s="281" t="s">
        <v>1332</v>
      </c>
      <c r="F96" s="295"/>
      <c r="G96" s="295"/>
      <c r="H96" s="295"/>
      <c r="I96" s="296"/>
      <c r="J96" s="296"/>
      <c r="K96" s="297"/>
      <c r="L96" s="364"/>
      <c r="N96" s="293">
        <f>+N85+N92</f>
        <v>0</v>
      </c>
      <c r="O96" s="398"/>
      <c r="P96" s="370"/>
      <c r="R96" s="293">
        <f>+R85+R92</f>
        <v>0</v>
      </c>
      <c r="S96" s="398"/>
      <c r="T96" s="370"/>
      <c r="V96" s="293">
        <f>+V85+V92</f>
        <v>0</v>
      </c>
      <c r="W96" s="398"/>
      <c r="X96" s="370"/>
      <c r="Z96" s="293">
        <f>+Z85+Z92</f>
        <v>0</v>
      </c>
      <c r="AA96" s="398"/>
    </row>
    <row r="97" spans="1:27" ht="14.1" customHeight="1" x14ac:dyDescent="0.2">
      <c r="A97" s="359"/>
      <c r="B97" s="20"/>
      <c r="C97" s="303"/>
      <c r="D97" s="303"/>
      <c r="E97" s="304"/>
      <c r="F97" s="306"/>
      <c r="G97" s="306"/>
      <c r="H97" s="306"/>
      <c r="I97" s="307"/>
      <c r="J97" s="307"/>
      <c r="K97" s="308"/>
      <c r="L97" s="428"/>
      <c r="M97" s="429"/>
      <c r="N97" s="429"/>
      <c r="O97" s="424"/>
      <c r="P97" s="431"/>
      <c r="Q97" s="430"/>
      <c r="R97" s="432"/>
      <c r="S97" s="424"/>
      <c r="T97" s="431"/>
      <c r="U97" s="430"/>
      <c r="V97" s="432"/>
      <c r="W97" s="424"/>
      <c r="X97" s="431"/>
      <c r="Y97" s="430"/>
      <c r="Z97" s="432"/>
      <c r="AA97" s="424"/>
    </row>
    <row r="98" spans="1:27" ht="14.1" customHeight="1" x14ac:dyDescent="0.2">
      <c r="A98" s="360"/>
      <c r="B98" s="285"/>
      <c r="C98" s="309"/>
      <c r="D98" s="309"/>
      <c r="E98" s="274"/>
      <c r="F98" s="273"/>
      <c r="G98" s="273"/>
      <c r="H98" s="273"/>
      <c r="I98" s="171"/>
      <c r="J98" s="171"/>
      <c r="K98" s="310"/>
      <c r="L98" s="10"/>
      <c r="M98" s="11"/>
      <c r="N98" s="11"/>
      <c r="O98" s="401"/>
      <c r="P98" s="426"/>
      <c r="Q98" s="425"/>
      <c r="R98" s="427"/>
      <c r="S98" s="401"/>
      <c r="T98" s="426"/>
      <c r="U98" s="425"/>
      <c r="V98" s="427"/>
      <c r="W98" s="401"/>
      <c r="X98" s="426"/>
      <c r="Y98" s="425"/>
      <c r="Z98" s="427"/>
      <c r="AA98" s="401"/>
    </row>
    <row r="99" spans="1:27" ht="15.75" x14ac:dyDescent="0.25">
      <c r="A99" s="322" t="s">
        <v>1454</v>
      </c>
      <c r="B99" s="14"/>
      <c r="C99" s="302"/>
      <c r="D99" s="302"/>
      <c r="E99" s="288"/>
      <c r="F99" s="8"/>
      <c r="G99" s="8"/>
      <c r="H99" s="8"/>
      <c r="I99" s="4"/>
      <c r="J99" s="4"/>
      <c r="K99" s="4"/>
      <c r="L99" s="12"/>
      <c r="M99" s="13"/>
      <c r="N99" s="13"/>
      <c r="O99" s="398"/>
      <c r="P99" s="404"/>
      <c r="Q99" s="403"/>
      <c r="R99" s="414"/>
      <c r="S99" s="398"/>
      <c r="T99" s="404"/>
      <c r="U99" s="403"/>
      <c r="V99" s="414"/>
      <c r="W99" s="398"/>
      <c r="X99" s="404"/>
      <c r="Y99" s="403"/>
      <c r="Z99" s="414"/>
      <c r="AA99" s="398"/>
    </row>
    <row r="100" spans="1:27" ht="15" x14ac:dyDescent="0.25">
      <c r="A100" s="357"/>
      <c r="B100" s="286" t="s">
        <v>1260</v>
      </c>
      <c r="C100" s="302"/>
      <c r="D100" s="302"/>
      <c r="E100" s="288"/>
      <c r="F100" s="312"/>
      <c r="G100" s="312"/>
      <c r="H100" s="8"/>
      <c r="I100" s="313"/>
      <c r="J100" s="313"/>
      <c r="K100" s="314"/>
      <c r="L100" s="433"/>
      <c r="M100" s="434"/>
      <c r="N100" s="435"/>
      <c r="O100" s="398"/>
      <c r="P100" s="437"/>
      <c r="Q100" s="436"/>
      <c r="R100" s="435"/>
      <c r="S100" s="398"/>
      <c r="T100" s="437"/>
      <c r="U100" s="436"/>
      <c r="V100" s="435"/>
      <c r="W100" s="398"/>
      <c r="X100" s="437"/>
      <c r="Y100" s="436"/>
      <c r="Z100" s="435"/>
      <c r="AA100" s="398"/>
    </row>
    <row r="101" spans="1:27" ht="14.1" customHeight="1" x14ac:dyDescent="0.2">
      <c r="A101" s="357"/>
      <c r="B101" s="14"/>
      <c r="C101" s="302">
        <v>100</v>
      </c>
      <c r="D101" s="302">
        <v>113210101</v>
      </c>
      <c r="E101" s="288" t="s">
        <v>151</v>
      </c>
      <c r="F101" s="8">
        <v>9</v>
      </c>
      <c r="G101" s="8"/>
      <c r="H101" s="8">
        <v>132000</v>
      </c>
      <c r="I101" s="18" t="s">
        <v>1132</v>
      </c>
      <c r="J101" s="4"/>
      <c r="K101" s="165">
        <v>132000</v>
      </c>
      <c r="L101" s="415" t="s">
        <v>1132</v>
      </c>
      <c r="M101" s="416"/>
      <c r="N101" s="417">
        <v>132000</v>
      </c>
      <c r="O101" s="398" t="s">
        <v>1124</v>
      </c>
      <c r="P101" s="419" t="s">
        <v>1132</v>
      </c>
      <c r="Q101" s="418"/>
      <c r="R101" s="417">
        <v>125000</v>
      </c>
      <c r="S101" s="398" t="s">
        <v>1124</v>
      </c>
      <c r="T101" s="419" t="s">
        <v>1132</v>
      </c>
      <c r="U101" s="418"/>
      <c r="V101" s="417">
        <v>125000</v>
      </c>
      <c r="W101" s="398" t="s">
        <v>1124</v>
      </c>
      <c r="X101" s="419" t="s">
        <v>1132</v>
      </c>
      <c r="Y101" s="418"/>
      <c r="Z101" s="417">
        <v>125000</v>
      </c>
      <c r="AA101" s="398" t="s">
        <v>1124</v>
      </c>
    </row>
    <row r="102" spans="1:27" ht="14.1" customHeight="1" x14ac:dyDescent="0.2">
      <c r="A102" s="357"/>
      <c r="B102" s="14"/>
      <c r="C102" s="302">
        <v>110</v>
      </c>
      <c r="D102" s="302">
        <v>113210102</v>
      </c>
      <c r="E102" s="288" t="s">
        <v>408</v>
      </c>
      <c r="F102" s="8">
        <v>13</v>
      </c>
      <c r="G102" s="8">
        <v>7</v>
      </c>
      <c r="H102" s="8">
        <v>106596</v>
      </c>
      <c r="I102" s="18">
        <v>13</v>
      </c>
      <c r="J102" s="18">
        <v>7</v>
      </c>
      <c r="K102" s="165">
        <v>106596</v>
      </c>
      <c r="L102" s="415">
        <v>13</v>
      </c>
      <c r="M102" s="416">
        <v>7</v>
      </c>
      <c r="N102" s="417">
        <v>106596</v>
      </c>
      <c r="O102" s="398">
        <v>3144</v>
      </c>
      <c r="P102" s="419">
        <v>13</v>
      </c>
      <c r="Q102" s="418">
        <v>7</v>
      </c>
      <c r="R102" s="417">
        <v>117373</v>
      </c>
      <c r="S102" s="398">
        <v>3144</v>
      </c>
      <c r="T102" s="419">
        <v>13</v>
      </c>
      <c r="U102" s="418">
        <v>6</v>
      </c>
      <c r="V102" s="417">
        <v>111916</v>
      </c>
      <c r="W102" s="398">
        <v>3144</v>
      </c>
      <c r="X102" s="419">
        <v>13</v>
      </c>
      <c r="Y102" s="418">
        <v>6</v>
      </c>
      <c r="Z102" s="417">
        <v>111916</v>
      </c>
      <c r="AA102" s="398">
        <v>3144</v>
      </c>
    </row>
    <row r="103" spans="1:27" ht="14.1" customHeight="1" x14ac:dyDescent="0.2">
      <c r="A103" s="357"/>
      <c r="B103" s="14"/>
      <c r="C103" s="302">
        <v>120</v>
      </c>
      <c r="D103" s="302">
        <v>113210103</v>
      </c>
      <c r="E103" s="288" t="s">
        <v>888</v>
      </c>
      <c r="F103" s="8">
        <v>7</v>
      </c>
      <c r="G103" s="8">
        <v>10</v>
      </c>
      <c r="H103" s="8">
        <v>71032</v>
      </c>
      <c r="I103" s="18">
        <v>7</v>
      </c>
      <c r="J103" s="18">
        <v>10</v>
      </c>
      <c r="K103" s="165">
        <v>71032</v>
      </c>
      <c r="L103" s="415">
        <v>7</v>
      </c>
      <c r="M103" s="416">
        <v>10</v>
      </c>
      <c r="N103" s="417">
        <v>71032</v>
      </c>
      <c r="O103" s="398">
        <v>3144</v>
      </c>
      <c r="P103" s="419">
        <v>7</v>
      </c>
      <c r="Q103" s="418">
        <v>10</v>
      </c>
      <c r="R103" s="417">
        <v>78213</v>
      </c>
      <c r="S103" s="398">
        <v>3144</v>
      </c>
      <c r="T103" s="419">
        <v>7</v>
      </c>
      <c r="U103" s="418">
        <v>10</v>
      </c>
      <c r="V103" s="417">
        <v>78213</v>
      </c>
      <c r="W103" s="398">
        <v>3144</v>
      </c>
      <c r="X103" s="419">
        <v>7</v>
      </c>
      <c r="Y103" s="418">
        <v>10</v>
      </c>
      <c r="Z103" s="417">
        <v>78213</v>
      </c>
      <c r="AA103" s="398">
        <v>3144</v>
      </c>
    </row>
    <row r="104" spans="1:27" ht="14.1" customHeight="1" x14ac:dyDescent="0.2">
      <c r="A104" s="357"/>
      <c r="B104" s="14"/>
      <c r="C104" s="302">
        <v>130</v>
      </c>
      <c r="D104" s="302">
        <v>116110102</v>
      </c>
      <c r="E104" s="288" t="s">
        <v>890</v>
      </c>
      <c r="F104" s="8"/>
      <c r="G104" s="8"/>
      <c r="H104" s="8"/>
      <c r="L104" s="415"/>
      <c r="M104" s="416"/>
      <c r="N104" s="417"/>
      <c r="O104" s="398"/>
      <c r="P104" s="419">
        <v>10</v>
      </c>
      <c r="Q104" s="418">
        <v>10</v>
      </c>
      <c r="R104" s="417">
        <v>103390</v>
      </c>
      <c r="S104" s="398">
        <v>3144</v>
      </c>
      <c r="T104" s="419">
        <v>10</v>
      </c>
      <c r="U104" s="418">
        <v>10</v>
      </c>
      <c r="V104" s="417">
        <v>103390</v>
      </c>
      <c r="W104" s="398">
        <v>3144</v>
      </c>
      <c r="X104" s="419">
        <v>10</v>
      </c>
      <c r="Y104" s="418">
        <v>10</v>
      </c>
      <c r="Z104" s="417">
        <v>0</v>
      </c>
      <c r="AA104" s="398">
        <v>3144</v>
      </c>
    </row>
    <row r="105" spans="1:27" ht="14.1" customHeight="1" x14ac:dyDescent="0.2">
      <c r="A105" s="357"/>
      <c r="B105" s="14"/>
      <c r="C105" s="302"/>
      <c r="D105" s="302"/>
      <c r="E105" s="288"/>
      <c r="F105" s="8"/>
      <c r="G105" s="8"/>
      <c r="H105" s="8"/>
      <c r="I105" s="4"/>
      <c r="J105" s="4"/>
      <c r="K105" s="4"/>
      <c r="L105" s="12"/>
      <c r="M105" s="13"/>
      <c r="N105" s="13"/>
      <c r="O105" s="398"/>
      <c r="P105" s="404"/>
      <c r="Q105" s="403"/>
      <c r="R105" s="414"/>
      <c r="S105" s="398"/>
      <c r="T105" s="404"/>
      <c r="U105" s="403"/>
      <c r="V105" s="414"/>
      <c r="W105" s="398"/>
      <c r="X105" s="404"/>
      <c r="Y105" s="403"/>
      <c r="Z105" s="414"/>
      <c r="AA105" s="398"/>
    </row>
    <row r="106" spans="1:27" ht="14.1" customHeight="1" x14ac:dyDescent="0.25">
      <c r="A106" s="357"/>
      <c r="B106" s="14"/>
      <c r="C106" s="302"/>
      <c r="D106" s="302"/>
      <c r="E106" s="479" t="s">
        <v>381</v>
      </c>
      <c r="F106" s="343"/>
      <c r="G106" s="343"/>
      <c r="H106" s="343">
        <f>SUM(H101:H105)</f>
        <v>309628</v>
      </c>
      <c r="I106" s="271"/>
      <c r="J106" s="271"/>
      <c r="K106" s="344">
        <f>SUM(K101:K105)</f>
        <v>309628</v>
      </c>
      <c r="L106" s="405"/>
      <c r="M106" s="406"/>
      <c r="N106" s="407">
        <f>SUM(N101:N105)</f>
        <v>309628</v>
      </c>
      <c r="O106" s="408"/>
      <c r="P106" s="410"/>
      <c r="Q106" s="409"/>
      <c r="R106" s="407">
        <f>SUM(R101:R105)</f>
        <v>423976</v>
      </c>
      <c r="S106" s="408"/>
      <c r="T106" s="410"/>
      <c r="U106" s="409"/>
      <c r="V106" s="407">
        <f>SUM(V101:V105)</f>
        <v>418519</v>
      </c>
      <c r="W106" s="408"/>
      <c r="X106" s="410"/>
      <c r="Y106" s="409"/>
      <c r="Z106" s="407">
        <f>SUM(Z101:Z105)</f>
        <v>315129</v>
      </c>
      <c r="AA106" s="408"/>
    </row>
    <row r="107" spans="1:27" ht="14.1" customHeight="1" x14ac:dyDescent="0.2">
      <c r="A107" s="357"/>
      <c r="B107" s="14"/>
      <c r="C107" s="302"/>
      <c r="D107" s="302"/>
      <c r="E107" s="288"/>
      <c r="F107" s="8"/>
      <c r="G107" s="8"/>
      <c r="H107" s="8"/>
      <c r="L107" s="364"/>
      <c r="O107" s="398"/>
      <c r="P107" s="370"/>
      <c r="S107" s="398"/>
      <c r="T107" s="370"/>
      <c r="W107" s="398"/>
      <c r="X107" s="370"/>
      <c r="AA107" s="398"/>
    </row>
    <row r="108" spans="1:27" ht="14.1" customHeight="1" x14ac:dyDescent="0.25">
      <c r="A108" s="357"/>
      <c r="B108" s="14"/>
      <c r="C108" s="302"/>
      <c r="D108" s="302"/>
      <c r="E108" s="375" t="s">
        <v>1441</v>
      </c>
      <c r="F108" s="289"/>
      <c r="G108" s="289"/>
      <c r="H108" s="289"/>
      <c r="I108" s="172"/>
      <c r="J108" s="172"/>
      <c r="K108" s="172"/>
      <c r="L108" s="438"/>
      <c r="M108" s="558"/>
      <c r="N108" s="558">
        <f>COUNTIFS($C$101:$C$105,"&gt;0",N101:N105,"&gt;0")</f>
        <v>3</v>
      </c>
      <c r="O108" s="439"/>
      <c r="P108" s="441"/>
      <c r="Q108" s="440"/>
      <c r="R108" s="442">
        <f>COUNTIFS($C$101:$C$105,"&gt;0",R101:R105,"&gt;0")</f>
        <v>4</v>
      </c>
      <c r="S108" s="398"/>
      <c r="T108" s="441"/>
      <c r="U108" s="440"/>
      <c r="V108" s="442">
        <f>COUNTIFS($C$101:$C$105,"&gt;0",V101:V105,"&gt;0")</f>
        <v>4</v>
      </c>
      <c r="W108" s="398"/>
      <c r="X108" s="441"/>
      <c r="Y108" s="440"/>
      <c r="Z108" s="442">
        <f>COUNTIFS($C$101:$C$105,"&gt;0",Z101:Z105,"&gt;0")</f>
        <v>3</v>
      </c>
      <c r="AA108" s="398"/>
    </row>
    <row r="109" spans="1:27" ht="14.1" customHeight="1" x14ac:dyDescent="0.25">
      <c r="A109" s="357"/>
      <c r="B109" s="14"/>
      <c r="C109" s="302"/>
      <c r="D109" s="302"/>
      <c r="E109" s="375" t="s">
        <v>1332</v>
      </c>
      <c r="F109" s="315"/>
      <c r="G109" s="315"/>
      <c r="H109" s="315"/>
      <c r="I109" s="316"/>
      <c r="J109" s="316"/>
      <c r="K109" s="317"/>
      <c r="L109" s="365"/>
      <c r="M109" s="316"/>
      <c r="N109" s="558">
        <f>COUNTIFS($C$101:$C$104,"**",N101:N104,"&gt;0")</f>
        <v>0</v>
      </c>
      <c r="O109" s="439"/>
      <c r="P109" s="371"/>
      <c r="Q109" s="318"/>
      <c r="R109" s="442">
        <f>COUNTIFS($C$101:$C$104,"**",R101:R104,"&gt;0")</f>
        <v>0</v>
      </c>
      <c r="S109" s="398"/>
      <c r="T109" s="371"/>
      <c r="U109" s="318"/>
      <c r="V109" s="442">
        <f>COUNTIFS($C$101:$C$104,"**",V101:V104,"&gt;0")</f>
        <v>0</v>
      </c>
      <c r="W109" s="398"/>
      <c r="X109" s="371"/>
      <c r="Y109" s="318"/>
      <c r="Z109" s="442">
        <f>COUNTIFS($C$101:$C$104,"**",Z101:Z104,"&gt;0")</f>
        <v>0</v>
      </c>
      <c r="AA109" s="398"/>
    </row>
    <row r="110" spans="1:27" ht="14.1" customHeight="1" x14ac:dyDescent="0.2">
      <c r="A110" s="357"/>
      <c r="B110" s="14"/>
      <c r="C110" s="302"/>
      <c r="D110" s="302"/>
      <c r="E110" s="288"/>
      <c r="F110" s="8"/>
      <c r="G110" s="8"/>
      <c r="H110" s="8"/>
      <c r="I110" s="4"/>
      <c r="J110" s="4"/>
      <c r="K110" s="4"/>
      <c r="L110" s="12"/>
      <c r="M110" s="13"/>
      <c r="N110" s="13"/>
      <c r="O110" s="398"/>
      <c r="P110" s="404"/>
      <c r="Q110" s="403"/>
      <c r="R110" s="414"/>
      <c r="S110" s="398"/>
      <c r="T110" s="404"/>
      <c r="U110" s="403"/>
      <c r="V110" s="414"/>
      <c r="W110" s="398"/>
      <c r="X110" s="404"/>
      <c r="Y110" s="403"/>
      <c r="Z110" s="414"/>
      <c r="AA110" s="398"/>
    </row>
    <row r="111" spans="1:27" ht="14.1" customHeight="1" x14ac:dyDescent="0.25">
      <c r="A111" s="357"/>
      <c r="B111" s="319" t="s">
        <v>1261</v>
      </c>
      <c r="C111" s="320"/>
      <c r="D111" s="320"/>
      <c r="E111" s="292"/>
      <c r="F111" s="8"/>
      <c r="G111" s="8"/>
      <c r="H111" s="8"/>
      <c r="I111" s="4"/>
      <c r="J111" s="4"/>
      <c r="K111" s="4"/>
      <c r="L111" s="12"/>
      <c r="M111" s="13"/>
      <c r="N111" s="13"/>
      <c r="O111" s="398"/>
      <c r="P111" s="404"/>
      <c r="Q111" s="403"/>
      <c r="R111" s="414"/>
      <c r="S111" s="398"/>
      <c r="T111" s="404"/>
      <c r="U111" s="403"/>
      <c r="V111" s="414"/>
      <c r="W111" s="398"/>
      <c r="X111" s="404"/>
      <c r="Y111" s="403"/>
      <c r="Z111" s="414"/>
      <c r="AA111" s="398"/>
    </row>
    <row r="112" spans="1:27" ht="14.1" customHeight="1" x14ac:dyDescent="0.2">
      <c r="A112" s="357"/>
      <c r="B112" s="14"/>
      <c r="C112" s="302">
        <v>5000</v>
      </c>
      <c r="D112" s="302">
        <v>113210201</v>
      </c>
      <c r="E112" s="288" t="s">
        <v>1571</v>
      </c>
      <c r="F112" s="8">
        <v>11</v>
      </c>
      <c r="G112" s="8">
        <v>5</v>
      </c>
      <c r="H112" s="8">
        <v>79851</v>
      </c>
      <c r="I112" s="18">
        <v>11</v>
      </c>
      <c r="J112" s="18">
        <v>5</v>
      </c>
      <c r="K112" s="165">
        <v>79851</v>
      </c>
      <c r="L112" s="415" t="e">
        <f>#REF!</f>
        <v>#REF!</v>
      </c>
      <c r="M112" s="416" t="e">
        <f>#REF!</f>
        <v>#REF!</v>
      </c>
      <c r="N112" s="417">
        <v>1</v>
      </c>
      <c r="O112" s="398">
        <v>3144</v>
      </c>
      <c r="P112" s="419">
        <v>11</v>
      </c>
      <c r="Q112" s="418">
        <v>5</v>
      </c>
      <c r="R112" s="417">
        <v>1</v>
      </c>
      <c r="S112" s="398">
        <v>3144</v>
      </c>
      <c r="T112" s="419">
        <v>11</v>
      </c>
      <c r="U112" s="418">
        <v>5</v>
      </c>
      <c r="V112" s="417">
        <v>1</v>
      </c>
      <c r="W112" s="398">
        <v>3144</v>
      </c>
      <c r="X112" s="419">
        <v>11</v>
      </c>
      <c r="Y112" s="418">
        <v>5</v>
      </c>
      <c r="Z112" s="417">
        <v>0</v>
      </c>
      <c r="AA112" s="398">
        <v>3144</v>
      </c>
    </row>
    <row r="113" spans="1:27" ht="14.1" customHeight="1" x14ac:dyDescent="0.2">
      <c r="A113" s="357"/>
      <c r="B113" s="14"/>
      <c r="C113" s="302">
        <v>5010</v>
      </c>
      <c r="D113" s="302">
        <v>113210202</v>
      </c>
      <c r="E113" s="288" t="s">
        <v>1572</v>
      </c>
      <c r="F113" s="8">
        <v>11</v>
      </c>
      <c r="G113" s="8">
        <v>1</v>
      </c>
      <c r="H113" s="8">
        <v>74447</v>
      </c>
      <c r="I113" s="18">
        <v>11</v>
      </c>
      <c r="J113" s="18">
        <v>4</v>
      </c>
      <c r="K113" s="165">
        <v>75936</v>
      </c>
      <c r="L113" s="415">
        <v>11</v>
      </c>
      <c r="M113" s="416">
        <v>9</v>
      </c>
      <c r="N113" s="417">
        <v>96946</v>
      </c>
      <c r="O113" s="398">
        <v>3144</v>
      </c>
      <c r="P113" s="419">
        <v>11</v>
      </c>
      <c r="Q113" s="418">
        <v>9</v>
      </c>
      <c r="R113" s="417">
        <v>106747</v>
      </c>
      <c r="S113" s="398">
        <v>3144</v>
      </c>
      <c r="T113" s="419">
        <v>11</v>
      </c>
      <c r="U113" s="418">
        <v>9</v>
      </c>
      <c r="V113" s="417">
        <v>106747</v>
      </c>
      <c r="W113" s="398">
        <v>3144</v>
      </c>
      <c r="X113" s="419">
        <v>11</v>
      </c>
      <c r="Y113" s="418">
        <v>9</v>
      </c>
      <c r="Z113" s="417">
        <v>106747</v>
      </c>
      <c r="AA113" s="398">
        <v>3144</v>
      </c>
    </row>
    <row r="114" spans="1:27" ht="14.1" hidden="1" customHeight="1" x14ac:dyDescent="0.2">
      <c r="A114" s="357"/>
      <c r="B114" s="14"/>
      <c r="C114" s="302" t="s">
        <v>1099</v>
      </c>
      <c r="D114" s="302"/>
      <c r="E114" s="288" t="s">
        <v>1087</v>
      </c>
      <c r="F114" s="8"/>
      <c r="G114" s="8"/>
      <c r="H114" s="8"/>
      <c r="I114" s="4"/>
      <c r="J114" s="4"/>
      <c r="K114" s="165">
        <v>0</v>
      </c>
      <c r="L114" s="415">
        <v>6</v>
      </c>
      <c r="M114" s="416">
        <v>1</v>
      </c>
      <c r="N114" s="417">
        <v>0</v>
      </c>
      <c r="O114" s="398">
        <v>3144</v>
      </c>
      <c r="P114" s="419">
        <v>6</v>
      </c>
      <c r="Q114" s="418">
        <v>1</v>
      </c>
      <c r="R114" s="417">
        <v>0</v>
      </c>
      <c r="S114" s="398">
        <v>3144</v>
      </c>
      <c r="T114" s="419">
        <v>6</v>
      </c>
      <c r="U114" s="418">
        <v>1</v>
      </c>
      <c r="V114" s="417">
        <v>0</v>
      </c>
      <c r="W114" s="398">
        <v>3144</v>
      </c>
      <c r="X114" s="419">
        <v>6</v>
      </c>
      <c r="Y114" s="418">
        <v>1</v>
      </c>
      <c r="Z114" s="417">
        <f>IF(V114=1,1,ROUNDUP(V114*(1+(VLOOKUP(AA114,pay,3,0))),0.1))</f>
        <v>0</v>
      </c>
      <c r="AA114" s="398">
        <v>3144</v>
      </c>
    </row>
    <row r="115" spans="1:27" ht="4.5" customHeight="1" x14ac:dyDescent="0.2">
      <c r="A115" s="357"/>
      <c r="B115" s="14"/>
      <c r="C115" s="302"/>
      <c r="D115" s="302"/>
      <c r="E115" s="288"/>
      <c r="F115" s="8"/>
      <c r="G115" s="8"/>
      <c r="H115" s="8"/>
      <c r="L115" s="364"/>
      <c r="O115" s="398"/>
      <c r="P115" s="370"/>
      <c r="S115" s="398"/>
      <c r="T115" s="370"/>
      <c r="W115" s="398"/>
      <c r="X115" s="370"/>
      <c r="AA115" s="398"/>
    </row>
    <row r="116" spans="1:27" ht="15" x14ac:dyDescent="0.25">
      <c r="A116" s="357"/>
      <c r="B116" s="14"/>
      <c r="C116" s="302"/>
      <c r="D116" s="302"/>
      <c r="E116" s="479" t="s">
        <v>381</v>
      </c>
      <c r="F116" s="343"/>
      <c r="G116" s="343"/>
      <c r="H116" s="343">
        <f>SUM(H112:H115)</f>
        <v>154298</v>
      </c>
      <c r="I116" s="261"/>
      <c r="J116" s="261"/>
      <c r="K116" s="344">
        <f>SUM(K112:K115)</f>
        <v>155787</v>
      </c>
      <c r="L116" s="420"/>
      <c r="M116" s="421"/>
      <c r="N116" s="407">
        <f>SUM(N112:N115)</f>
        <v>96947</v>
      </c>
      <c r="O116" s="408"/>
      <c r="P116" s="423"/>
      <c r="Q116" s="422"/>
      <c r="R116" s="407">
        <f>SUM(R112:R115)</f>
        <v>106748</v>
      </c>
      <c r="S116" s="408"/>
      <c r="T116" s="423"/>
      <c r="U116" s="422"/>
      <c r="V116" s="407">
        <f>SUM(V112:V115)</f>
        <v>106748</v>
      </c>
      <c r="W116" s="408"/>
      <c r="X116" s="423"/>
      <c r="Y116" s="422"/>
      <c r="Z116" s="407">
        <f>SUM(Z112:Z115)</f>
        <v>106747</v>
      </c>
      <c r="AA116" s="408"/>
    </row>
    <row r="117" spans="1:27" x14ac:dyDescent="0.2">
      <c r="A117" s="357"/>
      <c r="B117" s="14"/>
      <c r="C117" s="302"/>
      <c r="D117" s="302"/>
      <c r="E117" s="288"/>
      <c r="F117" s="8"/>
      <c r="G117" s="8"/>
      <c r="H117" s="8"/>
      <c r="I117" s="4"/>
      <c r="J117" s="4"/>
      <c r="K117" s="4"/>
      <c r="L117" s="12"/>
      <c r="M117" s="13"/>
      <c r="N117" s="13"/>
      <c r="O117" s="398"/>
      <c r="P117" s="404"/>
      <c r="Q117" s="403"/>
      <c r="R117" s="414"/>
      <c r="S117" s="398"/>
      <c r="T117" s="404"/>
      <c r="U117" s="403"/>
      <c r="V117" s="414"/>
      <c r="W117" s="398"/>
      <c r="X117" s="404"/>
      <c r="Y117" s="403"/>
      <c r="Z117" s="414"/>
      <c r="AA117" s="398"/>
    </row>
    <row r="118" spans="1:27" ht="15" x14ac:dyDescent="0.25">
      <c r="A118" s="357"/>
      <c r="B118" s="14"/>
      <c r="C118" s="302"/>
      <c r="D118" s="302"/>
      <c r="E118" s="375" t="s">
        <v>1441</v>
      </c>
      <c r="F118" s="289"/>
      <c r="G118" s="289"/>
      <c r="H118" s="289"/>
      <c r="I118" s="172"/>
      <c r="J118" s="172"/>
      <c r="K118" s="172"/>
      <c r="L118" s="438"/>
      <c r="M118" s="558"/>
      <c r="N118" s="558">
        <f>COUNTIFS($C$112:$C$115,"&gt;0",N112:N115,"&gt;0")</f>
        <v>2</v>
      </c>
      <c r="O118" s="439"/>
      <c r="P118" s="441"/>
      <c r="Q118" s="440"/>
      <c r="R118" s="442">
        <f>COUNTIFS($C$112:$C$115,"&gt;0",R112:R115,"&gt;0")</f>
        <v>2</v>
      </c>
      <c r="S118" s="398"/>
      <c r="T118" s="441"/>
      <c r="U118" s="440"/>
      <c r="V118" s="442">
        <f>COUNTIFS($C$112:$C$115,"&gt;0",V112:V115,"&gt;0")</f>
        <v>2</v>
      </c>
      <c r="W118" s="398"/>
      <c r="X118" s="441"/>
      <c r="Y118" s="440"/>
      <c r="Z118" s="442">
        <f>COUNTIFS($C$112:$C$115,"&gt;0",Z112:Z115,"&gt;0")</f>
        <v>1</v>
      </c>
      <c r="AA118" s="398"/>
    </row>
    <row r="119" spans="1:27" ht="15" x14ac:dyDescent="0.25">
      <c r="A119" s="357"/>
      <c r="B119" s="14"/>
      <c r="C119" s="302"/>
      <c r="D119" s="302"/>
      <c r="E119" s="375" t="s">
        <v>1332</v>
      </c>
      <c r="F119" s="315"/>
      <c r="G119" s="315"/>
      <c r="H119" s="315"/>
      <c r="I119" s="316"/>
      <c r="J119" s="316"/>
      <c r="K119" s="317"/>
      <c r="L119" s="365"/>
      <c r="M119" s="316"/>
      <c r="N119" s="558">
        <f>COUNTIFS($C$112:$C$115,"**",N113:N116,"&gt;0")</f>
        <v>0</v>
      </c>
      <c r="O119" s="439"/>
      <c r="P119" s="371"/>
      <c r="Q119" s="318"/>
      <c r="R119" s="442">
        <f>COUNTIFS($C$112:$C$115,"**",R113:R116,"&gt;0")</f>
        <v>0</v>
      </c>
      <c r="S119" s="398"/>
      <c r="T119" s="371"/>
      <c r="U119" s="318"/>
      <c r="V119" s="442">
        <f>COUNTIFS($C$112:$C$115,"**",V113:V116,"&gt;0")</f>
        <v>0</v>
      </c>
      <c r="W119" s="398"/>
      <c r="X119" s="371"/>
      <c r="Y119" s="318"/>
      <c r="Z119" s="442">
        <f>COUNTIFS($C$112:$C$115,"**",Z113:Z116,"&gt;0")</f>
        <v>0</v>
      </c>
      <c r="AA119" s="398"/>
    </row>
    <row r="120" spans="1:27" x14ac:dyDescent="0.2">
      <c r="A120" s="357"/>
      <c r="B120" s="14"/>
      <c r="C120" s="302"/>
      <c r="D120" s="302"/>
      <c r="E120" s="288"/>
      <c r="F120" s="8"/>
      <c r="G120" s="8"/>
      <c r="H120" s="8"/>
      <c r="I120" s="4"/>
      <c r="J120" s="4"/>
      <c r="K120" s="4"/>
      <c r="L120" s="12"/>
      <c r="M120" s="13"/>
      <c r="N120" s="13"/>
      <c r="O120" s="398"/>
      <c r="P120" s="404"/>
      <c r="Q120" s="403"/>
      <c r="R120" s="414"/>
      <c r="S120" s="398"/>
      <c r="T120" s="404"/>
      <c r="U120" s="403"/>
      <c r="V120" s="414"/>
      <c r="W120" s="398"/>
      <c r="X120" s="404"/>
      <c r="Y120" s="403"/>
      <c r="Z120" s="414"/>
      <c r="AA120" s="398"/>
    </row>
    <row r="121" spans="1:27" x14ac:dyDescent="0.2">
      <c r="A121" s="357"/>
      <c r="B121" s="14"/>
      <c r="C121" s="302"/>
      <c r="D121" s="302"/>
      <c r="E121" s="288"/>
      <c r="F121" s="8"/>
      <c r="G121" s="8"/>
      <c r="H121" s="8"/>
      <c r="I121" s="4"/>
      <c r="J121" s="4"/>
      <c r="K121" s="4"/>
      <c r="L121" s="12"/>
      <c r="M121" s="13"/>
      <c r="N121" s="13"/>
      <c r="O121" s="398"/>
      <c r="P121" s="404"/>
      <c r="Q121" s="403"/>
      <c r="R121" s="414"/>
      <c r="S121" s="398"/>
      <c r="T121" s="404"/>
      <c r="U121" s="403"/>
      <c r="V121" s="414"/>
      <c r="W121" s="398"/>
      <c r="X121" s="404"/>
      <c r="Y121" s="403"/>
      <c r="Z121" s="414"/>
      <c r="AA121" s="398"/>
    </row>
    <row r="122" spans="1:27" ht="15" x14ac:dyDescent="0.25">
      <c r="A122" s="357"/>
      <c r="B122" s="319" t="s">
        <v>1262</v>
      </c>
      <c r="C122" s="320"/>
      <c r="D122" s="320"/>
      <c r="E122" s="288"/>
      <c r="F122" s="8"/>
      <c r="G122" s="8"/>
      <c r="H122" s="8"/>
      <c r="I122" s="18" t="s">
        <v>123</v>
      </c>
      <c r="J122" s="4"/>
      <c r="K122" s="4"/>
      <c r="L122" s="12"/>
      <c r="M122" s="13"/>
      <c r="N122" s="13"/>
      <c r="O122" s="398"/>
      <c r="P122" s="404"/>
      <c r="Q122" s="403"/>
      <c r="R122" s="414"/>
      <c r="S122" s="398"/>
      <c r="T122" s="404"/>
      <c r="U122" s="403"/>
      <c r="V122" s="414"/>
      <c r="W122" s="398"/>
      <c r="X122" s="404"/>
      <c r="Y122" s="403"/>
      <c r="Z122" s="414"/>
      <c r="AA122" s="398"/>
    </row>
    <row r="123" spans="1:27" x14ac:dyDescent="0.2">
      <c r="A123" s="357"/>
      <c r="B123" s="14"/>
      <c r="C123" s="302">
        <v>6000</v>
      </c>
      <c r="D123" s="302">
        <v>113213101</v>
      </c>
      <c r="E123" s="288" t="s">
        <v>1573</v>
      </c>
      <c r="F123" s="8"/>
      <c r="G123" s="8"/>
      <c r="H123" s="8">
        <v>97212</v>
      </c>
      <c r="I123" s="18" t="s">
        <v>1131</v>
      </c>
      <c r="J123" s="4"/>
      <c r="K123" s="165">
        <v>97212</v>
      </c>
      <c r="L123" s="415" t="e">
        <f>#REF!</f>
        <v>#REF!</v>
      </c>
      <c r="M123" s="416"/>
      <c r="N123" s="417">
        <v>97212</v>
      </c>
      <c r="O123" s="398" t="s">
        <v>1124</v>
      </c>
      <c r="P123" s="419" t="s">
        <v>1131</v>
      </c>
      <c r="Q123" s="418"/>
      <c r="R123" s="417">
        <v>111425</v>
      </c>
      <c r="S123" s="398" t="s">
        <v>1124</v>
      </c>
      <c r="T123" s="419" t="s">
        <v>1131</v>
      </c>
      <c r="U123" s="418"/>
      <c r="V123" s="417">
        <v>111425</v>
      </c>
      <c r="W123" s="398" t="s">
        <v>1124</v>
      </c>
      <c r="X123" s="419" t="s">
        <v>1131</v>
      </c>
      <c r="Y123" s="418"/>
      <c r="Z123" s="417">
        <v>111425</v>
      </c>
      <c r="AA123" s="398" t="s">
        <v>1124</v>
      </c>
    </row>
    <row r="124" spans="1:27" x14ac:dyDescent="0.2">
      <c r="A124" s="357"/>
      <c r="B124" s="14"/>
      <c r="C124" s="302">
        <v>6005</v>
      </c>
      <c r="D124" s="302">
        <v>113213102</v>
      </c>
      <c r="E124" s="288" t="s">
        <v>147</v>
      </c>
      <c r="F124" s="8">
        <v>3</v>
      </c>
      <c r="G124" s="8"/>
      <c r="H124" s="8">
        <v>83600</v>
      </c>
      <c r="I124" s="18" t="s">
        <v>1135</v>
      </c>
      <c r="J124" s="4"/>
      <c r="K124" s="165">
        <v>83600</v>
      </c>
      <c r="L124" s="415" t="s">
        <v>1135</v>
      </c>
      <c r="M124" s="416"/>
      <c r="N124" s="417">
        <v>83600</v>
      </c>
      <c r="O124" s="398" t="s">
        <v>1124</v>
      </c>
      <c r="P124" s="419" t="s">
        <v>1135</v>
      </c>
      <c r="Q124" s="418"/>
      <c r="R124" s="417">
        <v>89870</v>
      </c>
      <c r="S124" s="398" t="s">
        <v>1124</v>
      </c>
      <c r="T124" s="419" t="s">
        <v>1135</v>
      </c>
      <c r="U124" s="418"/>
      <c r="V124" s="417">
        <v>89870</v>
      </c>
      <c r="W124" s="398" t="s">
        <v>1124</v>
      </c>
      <c r="X124" s="419" t="s">
        <v>1135</v>
      </c>
      <c r="Y124" s="418"/>
      <c r="Z124" s="417">
        <v>89870</v>
      </c>
      <c r="AA124" s="398" t="s">
        <v>1124</v>
      </c>
    </row>
    <row r="125" spans="1:27" x14ac:dyDescent="0.2">
      <c r="A125" s="357"/>
      <c r="B125" s="14"/>
      <c r="C125" s="302">
        <v>6015</v>
      </c>
      <c r="D125" s="302">
        <v>113213103</v>
      </c>
      <c r="E125" s="288" t="s">
        <v>901</v>
      </c>
      <c r="F125" s="8">
        <v>1</v>
      </c>
      <c r="G125" s="8"/>
      <c r="H125" s="8">
        <v>53500</v>
      </c>
      <c r="I125" s="18" t="s">
        <v>1138</v>
      </c>
      <c r="J125" s="4"/>
      <c r="K125" s="165">
        <v>53500</v>
      </c>
      <c r="L125" s="415" t="s">
        <v>1138</v>
      </c>
      <c r="M125" s="416"/>
      <c r="N125" s="417">
        <v>53500</v>
      </c>
      <c r="O125" s="398" t="s">
        <v>1124</v>
      </c>
      <c r="P125" s="419" t="s">
        <v>1138</v>
      </c>
      <c r="Q125" s="418"/>
      <c r="R125" s="417">
        <v>0</v>
      </c>
      <c r="S125" s="398" t="s">
        <v>1124</v>
      </c>
      <c r="T125" s="419" t="s">
        <v>1138</v>
      </c>
      <c r="U125" s="418"/>
      <c r="V125" s="417">
        <v>0</v>
      </c>
      <c r="W125" s="398" t="s">
        <v>1124</v>
      </c>
      <c r="X125" s="419" t="s">
        <v>1138</v>
      </c>
      <c r="Y125" s="418"/>
      <c r="Z125" s="417">
        <v>0</v>
      </c>
      <c r="AA125" s="398" t="s">
        <v>1124</v>
      </c>
    </row>
    <row r="126" spans="1:27" x14ac:dyDescent="0.2">
      <c r="A126" s="357"/>
      <c r="B126" s="14"/>
      <c r="C126" s="302">
        <v>6015</v>
      </c>
      <c r="D126" s="302"/>
      <c r="E126" s="288" t="s">
        <v>1219</v>
      </c>
      <c r="F126" s="8"/>
      <c r="G126" s="8"/>
      <c r="H126" s="8"/>
      <c r="J126" s="4"/>
      <c r="L126" s="415" t="s">
        <v>1139</v>
      </c>
      <c r="M126" s="416"/>
      <c r="N126" s="417">
        <v>0</v>
      </c>
      <c r="O126" s="398" t="s">
        <v>1124</v>
      </c>
      <c r="P126" s="419" t="s">
        <v>1139</v>
      </c>
      <c r="Q126" s="418"/>
      <c r="R126" s="417">
        <v>51000</v>
      </c>
      <c r="S126" s="398" t="s">
        <v>1124</v>
      </c>
      <c r="T126" s="419" t="s">
        <v>1139</v>
      </c>
      <c r="U126" s="418"/>
      <c r="V126" s="417">
        <v>51000</v>
      </c>
      <c r="W126" s="398" t="s">
        <v>1124</v>
      </c>
      <c r="X126" s="419" t="s">
        <v>1139</v>
      </c>
      <c r="Y126" s="418"/>
      <c r="Z126" s="417">
        <v>51000</v>
      </c>
      <c r="AA126" s="398" t="s">
        <v>1124</v>
      </c>
    </row>
    <row r="127" spans="1:27" x14ac:dyDescent="0.2">
      <c r="A127" s="357"/>
      <c r="B127" s="14"/>
      <c r="C127" s="302">
        <v>6020</v>
      </c>
      <c r="D127" s="302">
        <v>113213104</v>
      </c>
      <c r="E127" s="288" t="s">
        <v>881</v>
      </c>
      <c r="F127" s="8">
        <v>3</v>
      </c>
      <c r="G127" s="8"/>
      <c r="H127" s="8">
        <v>51466</v>
      </c>
      <c r="I127" s="18" t="s">
        <v>1139</v>
      </c>
      <c r="J127" s="4"/>
      <c r="K127" s="165">
        <v>51466</v>
      </c>
      <c r="L127" s="415" t="s">
        <v>1139</v>
      </c>
      <c r="M127" s="416"/>
      <c r="N127" s="417">
        <v>51466</v>
      </c>
      <c r="O127" s="398" t="s">
        <v>1124</v>
      </c>
      <c r="P127" s="419" t="s">
        <v>1139</v>
      </c>
      <c r="Q127" s="418"/>
      <c r="R127" s="417">
        <v>65826</v>
      </c>
      <c r="S127" s="398" t="s">
        <v>1124</v>
      </c>
      <c r="T127" s="419" t="s">
        <v>1139</v>
      </c>
      <c r="U127" s="418"/>
      <c r="V127" s="417">
        <v>65826</v>
      </c>
      <c r="W127" s="398" t="s">
        <v>1124</v>
      </c>
      <c r="X127" s="419" t="s">
        <v>1139</v>
      </c>
      <c r="Y127" s="418"/>
      <c r="Z127" s="417">
        <v>65826</v>
      </c>
      <c r="AA127" s="398" t="s">
        <v>1124</v>
      </c>
    </row>
    <row r="128" spans="1:27" x14ac:dyDescent="0.2">
      <c r="A128" s="357"/>
      <c r="B128" s="14"/>
      <c r="C128" s="302">
        <v>6025</v>
      </c>
      <c r="D128" s="302">
        <v>113213105</v>
      </c>
      <c r="E128" s="288" t="s">
        <v>901</v>
      </c>
      <c r="F128" s="8">
        <v>1</v>
      </c>
      <c r="G128" s="8"/>
      <c r="H128" s="8">
        <v>52250</v>
      </c>
      <c r="I128" s="18">
        <v>1</v>
      </c>
      <c r="J128" s="4"/>
      <c r="K128" s="165">
        <v>54000</v>
      </c>
      <c r="L128" s="415">
        <v>0</v>
      </c>
      <c r="M128" s="416" t="e">
        <f>#REF!</f>
        <v>#REF!</v>
      </c>
      <c r="N128" s="417">
        <v>54000</v>
      </c>
      <c r="O128" s="398" t="s">
        <v>1124</v>
      </c>
      <c r="P128" s="419"/>
      <c r="Q128" s="418"/>
      <c r="R128" s="417">
        <v>62000</v>
      </c>
      <c r="S128" s="398" t="s">
        <v>1124</v>
      </c>
      <c r="T128" s="419"/>
      <c r="U128" s="418"/>
      <c r="V128" s="417">
        <v>62000</v>
      </c>
      <c r="W128" s="398" t="s">
        <v>1124</v>
      </c>
      <c r="X128" s="419"/>
      <c r="Y128" s="418"/>
      <c r="Z128" s="417">
        <v>62000</v>
      </c>
      <c r="AA128" s="398" t="s">
        <v>1124</v>
      </c>
    </row>
    <row r="129" spans="1:27" x14ac:dyDescent="0.2">
      <c r="A129" s="357"/>
      <c r="B129" s="14"/>
      <c r="C129" s="302">
        <v>6035</v>
      </c>
      <c r="D129" s="302">
        <v>113213106</v>
      </c>
      <c r="E129" s="288" t="s">
        <v>71</v>
      </c>
      <c r="F129" s="8">
        <v>9</v>
      </c>
      <c r="G129" s="8">
        <v>8</v>
      </c>
      <c r="H129" s="8">
        <v>76518</v>
      </c>
      <c r="I129" s="18">
        <v>9</v>
      </c>
      <c r="J129" s="18">
        <v>8</v>
      </c>
      <c r="K129" s="165">
        <v>76518</v>
      </c>
      <c r="L129" s="415">
        <v>9</v>
      </c>
      <c r="M129" s="416">
        <v>8</v>
      </c>
      <c r="N129" s="417">
        <v>76518</v>
      </c>
      <c r="O129" s="398">
        <v>3144</v>
      </c>
      <c r="P129" s="419">
        <v>9</v>
      </c>
      <c r="Q129" s="418">
        <v>8</v>
      </c>
      <c r="R129" s="417">
        <v>84254</v>
      </c>
      <c r="S129" s="398">
        <v>3144</v>
      </c>
      <c r="T129" s="419">
        <v>9</v>
      </c>
      <c r="U129" s="418">
        <v>8</v>
      </c>
      <c r="V129" s="417">
        <v>84254</v>
      </c>
      <c r="W129" s="398">
        <v>3144</v>
      </c>
      <c r="X129" s="419">
        <v>9</v>
      </c>
      <c r="Y129" s="418">
        <v>8</v>
      </c>
      <c r="Z129" s="417">
        <v>84254</v>
      </c>
      <c r="AA129" s="398">
        <v>3144</v>
      </c>
    </row>
    <row r="130" spans="1:27" x14ac:dyDescent="0.2">
      <c r="A130" s="357"/>
      <c r="B130" s="14"/>
      <c r="C130" s="302">
        <v>17001</v>
      </c>
      <c r="D130" s="302">
        <v>113213107</v>
      </c>
      <c r="E130" s="288" t="s">
        <v>651</v>
      </c>
      <c r="F130" s="8">
        <v>8</v>
      </c>
      <c r="G130" s="8">
        <v>1</v>
      </c>
      <c r="H130" s="8">
        <v>37831</v>
      </c>
      <c r="I130" s="18">
        <v>8</v>
      </c>
      <c r="J130" s="18">
        <v>1</v>
      </c>
      <c r="K130" s="165">
        <v>37883</v>
      </c>
      <c r="L130" s="415" t="e">
        <f>#REF!</f>
        <v>#REF!</v>
      </c>
      <c r="M130" s="416" t="e">
        <f>#REF!</f>
        <v>#REF!</v>
      </c>
      <c r="N130" s="417">
        <v>40697</v>
      </c>
      <c r="O130" s="398">
        <v>884</v>
      </c>
      <c r="P130" s="419">
        <v>8</v>
      </c>
      <c r="Q130" s="418">
        <v>1</v>
      </c>
      <c r="R130" s="417">
        <v>41715</v>
      </c>
      <c r="S130" s="398">
        <v>884</v>
      </c>
      <c r="T130" s="419">
        <v>8</v>
      </c>
      <c r="U130" s="418">
        <v>1</v>
      </c>
      <c r="V130" s="417">
        <v>0</v>
      </c>
      <c r="W130" s="398">
        <v>884</v>
      </c>
      <c r="X130" s="419">
        <v>8</v>
      </c>
      <c r="Y130" s="418">
        <v>1</v>
      </c>
      <c r="Z130" s="417">
        <v>0</v>
      </c>
      <c r="AA130" s="398">
        <v>884</v>
      </c>
    </row>
    <row r="131" spans="1:27" x14ac:dyDescent="0.2">
      <c r="A131" s="357"/>
      <c r="B131" s="14"/>
      <c r="C131" s="302">
        <v>17002</v>
      </c>
      <c r="D131" s="302"/>
      <c r="E131" s="288" t="s">
        <v>403</v>
      </c>
      <c r="F131" s="8"/>
      <c r="G131" s="8"/>
      <c r="H131" s="8"/>
      <c r="L131" s="415"/>
      <c r="M131" s="416"/>
      <c r="N131" s="417"/>
      <c r="O131" s="398"/>
      <c r="P131" s="419"/>
      <c r="Q131" s="418"/>
      <c r="R131" s="417"/>
      <c r="S131" s="398"/>
      <c r="T131" s="419">
        <v>9</v>
      </c>
      <c r="U131" s="418">
        <v>1</v>
      </c>
      <c r="V131" s="417">
        <v>43085</v>
      </c>
      <c r="W131" s="398">
        <v>884</v>
      </c>
      <c r="X131" s="419">
        <v>9</v>
      </c>
      <c r="Y131" s="418">
        <v>1</v>
      </c>
      <c r="Z131" s="417">
        <v>43085</v>
      </c>
      <c r="AA131" s="398">
        <v>884</v>
      </c>
    </row>
    <row r="132" spans="1:27" ht="6.75" customHeight="1" x14ac:dyDescent="0.2">
      <c r="A132" s="357"/>
      <c r="B132" s="14"/>
      <c r="C132" s="302"/>
      <c r="D132" s="302"/>
      <c r="E132" s="288"/>
      <c r="F132" s="8"/>
      <c r="G132" s="8"/>
      <c r="H132" s="8"/>
      <c r="L132" s="364"/>
      <c r="O132" s="398"/>
      <c r="P132" s="370"/>
      <c r="S132" s="398"/>
      <c r="T132" s="370"/>
      <c r="W132" s="398"/>
      <c r="X132" s="370"/>
      <c r="AA132" s="398"/>
    </row>
    <row r="133" spans="1:27" ht="15" x14ac:dyDescent="0.25">
      <c r="A133" s="357"/>
      <c r="B133" s="14"/>
      <c r="C133" s="302"/>
      <c r="D133" s="302"/>
      <c r="E133" s="479" t="s">
        <v>381</v>
      </c>
      <c r="F133" s="343"/>
      <c r="G133" s="343"/>
      <c r="H133" s="343">
        <f>SUM(H123:H132)</f>
        <v>452377</v>
      </c>
      <c r="I133" s="261"/>
      <c r="J133" s="261"/>
      <c r="K133" s="344">
        <f>SUM(K123:K132)</f>
        <v>454179</v>
      </c>
      <c r="L133" s="420"/>
      <c r="M133" s="421"/>
      <c r="N133" s="407">
        <f>SUM(N123:N132)</f>
        <v>456993</v>
      </c>
      <c r="O133" s="408"/>
      <c r="P133" s="423"/>
      <c r="Q133" s="422"/>
      <c r="R133" s="407">
        <f>SUM(R123:R132)</f>
        <v>506090</v>
      </c>
      <c r="S133" s="408"/>
      <c r="T133" s="423"/>
      <c r="U133" s="422"/>
      <c r="V133" s="407">
        <f>SUM(V123:V132)</f>
        <v>507460</v>
      </c>
      <c r="W133" s="408"/>
      <c r="X133" s="423"/>
      <c r="Y133" s="422"/>
      <c r="Z133" s="407">
        <f>SUM(Z123:Z132)</f>
        <v>507460</v>
      </c>
      <c r="AA133" s="408"/>
    </row>
    <row r="134" spans="1:27" x14ac:dyDescent="0.2">
      <c r="A134" s="357"/>
      <c r="B134" s="14"/>
      <c r="C134" s="302"/>
      <c r="D134" s="302"/>
      <c r="E134" s="288"/>
      <c r="F134" s="8"/>
      <c r="G134" s="8"/>
      <c r="H134" s="8"/>
      <c r="I134" s="4"/>
      <c r="J134" s="4"/>
      <c r="L134" s="12"/>
      <c r="M134" s="13"/>
      <c r="O134" s="398"/>
      <c r="P134" s="404"/>
      <c r="Q134" s="403"/>
      <c r="S134" s="398"/>
      <c r="T134" s="404"/>
      <c r="U134" s="403"/>
      <c r="W134" s="398"/>
      <c r="X134" s="404"/>
      <c r="Y134" s="403"/>
      <c r="AA134" s="398"/>
    </row>
    <row r="135" spans="1:27" ht="15" x14ac:dyDescent="0.25">
      <c r="A135" s="357"/>
      <c r="B135" s="14"/>
      <c r="C135" s="302"/>
      <c r="D135" s="302"/>
      <c r="E135" s="375" t="s">
        <v>1441</v>
      </c>
      <c r="F135" s="289"/>
      <c r="G135" s="289"/>
      <c r="H135" s="289"/>
      <c r="I135" s="172"/>
      <c r="J135" s="172"/>
      <c r="K135" s="172"/>
      <c r="L135" s="438"/>
      <c r="M135" s="558"/>
      <c r="N135" s="558">
        <f>COUNTIFS($C$123:$C$132,"&gt;0",N123:N132,"&gt;0")</f>
        <v>7</v>
      </c>
      <c r="O135" s="439"/>
      <c r="P135" s="441"/>
      <c r="Q135" s="440"/>
      <c r="R135" s="442">
        <f>COUNTIFS($C$123:$C$132,"&gt;0",R123:R132,"&gt;0")</f>
        <v>7</v>
      </c>
      <c r="S135" s="398"/>
      <c r="T135" s="441"/>
      <c r="U135" s="440"/>
      <c r="V135" s="442">
        <f>COUNTIFS($C$123:$C$132,"&gt;0",V123:V132,"&gt;0")</f>
        <v>7</v>
      </c>
      <c r="W135" s="398"/>
      <c r="X135" s="441"/>
      <c r="Y135" s="440"/>
      <c r="Z135" s="442">
        <f>COUNTIFS($C$123:$C$132,"&gt;0",Z123:Z132,"&gt;0")</f>
        <v>7</v>
      </c>
      <c r="AA135" s="398"/>
    </row>
    <row r="136" spans="1:27" ht="15" x14ac:dyDescent="0.25">
      <c r="A136" s="357"/>
      <c r="B136" s="14"/>
      <c r="C136" s="302"/>
      <c r="D136" s="302"/>
      <c r="E136" s="375" t="s">
        <v>1332</v>
      </c>
      <c r="F136" s="315"/>
      <c r="G136" s="315"/>
      <c r="H136" s="315"/>
      <c r="I136" s="316"/>
      <c r="J136" s="316"/>
      <c r="K136" s="317"/>
      <c r="L136" s="365"/>
      <c r="M136" s="316"/>
      <c r="N136" s="558">
        <f>COUNTIFS($C$123:$C$132,"**",N123:N132,"&gt;0")</f>
        <v>0</v>
      </c>
      <c r="O136" s="439"/>
      <c r="P136" s="371"/>
      <c r="Q136" s="318"/>
      <c r="R136" s="442">
        <f>COUNTIFS($C$123:$C$132,"**",R123:R132,"&gt;0")</f>
        <v>0</v>
      </c>
      <c r="S136" s="398"/>
      <c r="T136" s="371"/>
      <c r="U136" s="318"/>
      <c r="V136" s="442">
        <f>COUNTIFS($C$123:$C$132,"**",V123:V132,"&gt;0")</f>
        <v>0</v>
      </c>
      <c r="W136" s="398"/>
      <c r="X136" s="371"/>
      <c r="Y136" s="318"/>
      <c r="Z136" s="442">
        <f>COUNTIFS($C$123:$C$132,"**",Z123:Z132,"&gt;0")</f>
        <v>0</v>
      </c>
      <c r="AA136" s="398"/>
    </row>
    <row r="137" spans="1:27" x14ac:dyDescent="0.2">
      <c r="A137" s="357"/>
      <c r="B137" s="14"/>
      <c r="C137" s="302"/>
      <c r="D137" s="302"/>
      <c r="E137" s="281"/>
      <c r="F137" s="292"/>
      <c r="G137" s="292"/>
      <c r="H137" s="292"/>
      <c r="I137" s="21"/>
      <c r="J137" s="21"/>
      <c r="K137" s="293"/>
      <c r="L137" s="364"/>
      <c r="O137" s="398"/>
      <c r="P137" s="370"/>
      <c r="S137" s="398"/>
      <c r="T137" s="370"/>
      <c r="W137" s="398"/>
      <c r="X137" s="370"/>
      <c r="AA137" s="398"/>
    </row>
    <row r="138" spans="1:27" ht="20.25" x14ac:dyDescent="0.55000000000000004">
      <c r="A138" s="357"/>
      <c r="B138" s="14"/>
      <c r="C138" s="302"/>
      <c r="D138" s="302"/>
      <c r="E138" s="376" t="s">
        <v>1333</v>
      </c>
      <c r="F138" s="295"/>
      <c r="G138" s="295"/>
      <c r="H138" s="295"/>
      <c r="I138" s="296"/>
      <c r="J138" s="296"/>
      <c r="K138" s="297"/>
      <c r="L138" s="364"/>
      <c r="O138" s="398"/>
      <c r="P138" s="370"/>
      <c r="S138" s="398"/>
      <c r="T138" s="370"/>
      <c r="W138" s="398"/>
      <c r="X138" s="370"/>
      <c r="AA138" s="398"/>
    </row>
    <row r="139" spans="1:27" ht="15" x14ac:dyDescent="0.2">
      <c r="A139" s="357"/>
      <c r="B139" s="14"/>
      <c r="C139" s="302"/>
      <c r="D139" s="302"/>
      <c r="E139" s="281" t="s">
        <v>1441</v>
      </c>
      <c r="F139" s="295"/>
      <c r="G139" s="295"/>
      <c r="H139" s="295"/>
      <c r="I139" s="296"/>
      <c r="J139" s="296"/>
      <c r="K139" s="297"/>
      <c r="L139" s="364"/>
      <c r="N139" s="293">
        <f>+N135+N118+N108</f>
        <v>12</v>
      </c>
      <c r="O139" s="398"/>
      <c r="P139" s="370"/>
      <c r="R139" s="293">
        <f>+R135+R118+R108</f>
        <v>13</v>
      </c>
      <c r="S139" s="398"/>
      <c r="T139" s="370"/>
      <c r="V139" s="293">
        <f>+V135+V118+V108</f>
        <v>13</v>
      </c>
      <c r="W139" s="398"/>
      <c r="X139" s="370"/>
      <c r="Z139" s="293">
        <f>+Z135+Z118+Z108</f>
        <v>11</v>
      </c>
      <c r="AA139" s="398"/>
    </row>
    <row r="140" spans="1:27" ht="15" x14ac:dyDescent="0.2">
      <c r="A140" s="359"/>
      <c r="B140" s="20"/>
      <c r="C140" s="303"/>
      <c r="D140" s="303"/>
      <c r="E140" s="377" t="s">
        <v>1332</v>
      </c>
      <c r="F140" s="298"/>
      <c r="G140" s="298"/>
      <c r="H140" s="298"/>
      <c r="I140" s="299"/>
      <c r="J140" s="299"/>
      <c r="K140" s="300"/>
      <c r="L140" s="366"/>
      <c r="M140" s="307"/>
      <c r="N140" s="308">
        <f>+N136+N119+N109</f>
        <v>0</v>
      </c>
      <c r="O140" s="424"/>
      <c r="P140" s="372"/>
      <c r="Q140" s="326"/>
      <c r="R140" s="308">
        <f>+R136+R119+R109</f>
        <v>0</v>
      </c>
      <c r="S140" s="424"/>
      <c r="T140" s="372"/>
      <c r="U140" s="326"/>
      <c r="V140" s="308">
        <f>+V136+V119+V109</f>
        <v>0</v>
      </c>
      <c r="W140" s="424"/>
      <c r="X140" s="372"/>
      <c r="Y140" s="326"/>
      <c r="Z140" s="308">
        <f>+Z136+Z119+Z109</f>
        <v>0</v>
      </c>
      <c r="AA140" s="424"/>
    </row>
    <row r="141" spans="1:27" x14ac:dyDescent="0.2">
      <c r="A141" s="360"/>
      <c r="B141" s="285"/>
      <c r="C141" s="309"/>
      <c r="D141" s="309"/>
      <c r="E141" s="274"/>
      <c r="F141" s="257"/>
      <c r="G141" s="257"/>
      <c r="H141" s="257"/>
      <c r="I141" s="270"/>
      <c r="J141" s="270"/>
      <c r="K141" s="270"/>
      <c r="L141" s="10"/>
      <c r="M141" s="11"/>
      <c r="N141" s="11"/>
      <c r="O141" s="401"/>
      <c r="P141" s="426"/>
      <c r="Q141" s="425"/>
      <c r="R141" s="427"/>
      <c r="S141" s="401"/>
      <c r="T141" s="426"/>
      <c r="U141" s="425"/>
      <c r="V141" s="427"/>
      <c r="W141" s="401"/>
      <c r="X141" s="426"/>
      <c r="Y141" s="425"/>
      <c r="Z141" s="427"/>
      <c r="AA141" s="401"/>
    </row>
    <row r="142" spans="1:27" ht="15.75" x14ac:dyDescent="0.25">
      <c r="A142" s="322" t="s">
        <v>289</v>
      </c>
      <c r="B142" s="14"/>
      <c r="C142" s="302"/>
      <c r="D142" s="302"/>
      <c r="E142" s="288"/>
      <c r="F142" s="8"/>
      <c r="G142" s="8"/>
      <c r="H142" s="8"/>
      <c r="I142" s="4"/>
      <c r="J142" s="4"/>
      <c r="K142" s="4"/>
      <c r="L142" s="12"/>
      <c r="M142" s="13"/>
      <c r="N142" s="13"/>
      <c r="O142" s="398"/>
      <c r="P142" s="404"/>
      <c r="Q142" s="403"/>
      <c r="R142" s="414"/>
      <c r="S142" s="398"/>
      <c r="T142" s="404"/>
      <c r="U142" s="403"/>
      <c r="V142" s="414"/>
      <c r="W142" s="398"/>
      <c r="X142" s="404"/>
      <c r="Y142" s="403"/>
      <c r="Z142" s="414"/>
      <c r="AA142" s="398"/>
    </row>
    <row r="143" spans="1:27" ht="15" x14ac:dyDescent="0.25">
      <c r="A143" s="357"/>
      <c r="B143" s="286" t="s">
        <v>1263</v>
      </c>
      <c r="C143" s="302"/>
      <c r="D143" s="302"/>
      <c r="E143" s="288"/>
      <c r="F143" s="8"/>
      <c r="G143" s="8"/>
      <c r="H143" s="8"/>
      <c r="I143" s="4"/>
      <c r="J143" s="4"/>
      <c r="K143" s="4"/>
      <c r="L143" s="12"/>
      <c r="M143" s="13"/>
      <c r="N143" s="13"/>
      <c r="O143" s="398"/>
      <c r="P143" s="404"/>
      <c r="Q143" s="403"/>
      <c r="R143" s="414"/>
      <c r="S143" s="398"/>
      <c r="T143" s="404"/>
      <c r="U143" s="403"/>
      <c r="V143" s="414"/>
      <c r="W143" s="398"/>
      <c r="X143" s="404"/>
      <c r="Y143" s="403"/>
      <c r="Z143" s="414"/>
      <c r="AA143" s="398"/>
    </row>
    <row r="144" spans="1:27" ht="14.1" customHeight="1" x14ac:dyDescent="0.2">
      <c r="A144" s="357"/>
      <c r="B144" s="14"/>
      <c r="C144" s="302">
        <v>100</v>
      </c>
      <c r="D144" s="302">
        <v>113310101</v>
      </c>
      <c r="E144" s="288" t="s">
        <v>477</v>
      </c>
      <c r="F144" s="8">
        <v>9</v>
      </c>
      <c r="G144" s="8"/>
      <c r="H144" s="8">
        <v>150000</v>
      </c>
      <c r="I144" s="18" t="s">
        <v>670</v>
      </c>
      <c r="J144" s="4"/>
      <c r="K144" s="165">
        <v>150000</v>
      </c>
      <c r="L144" s="415" t="s">
        <v>670</v>
      </c>
      <c r="M144" s="416"/>
      <c r="N144" s="417">
        <v>150000</v>
      </c>
      <c r="O144" s="398" t="s">
        <v>1124</v>
      </c>
      <c r="P144" s="419" t="s">
        <v>670</v>
      </c>
      <c r="Q144" s="418"/>
      <c r="R144" s="417">
        <v>161250</v>
      </c>
      <c r="S144" s="398" t="s">
        <v>1124</v>
      </c>
      <c r="T144" s="419" t="s">
        <v>670</v>
      </c>
      <c r="U144" s="418"/>
      <c r="V144" s="417">
        <v>161250</v>
      </c>
      <c r="W144" s="398" t="s">
        <v>1124</v>
      </c>
      <c r="X144" s="419" t="s">
        <v>670</v>
      </c>
      <c r="Y144" s="418"/>
      <c r="Z144" s="417">
        <v>161250</v>
      </c>
      <c r="AA144" s="398" t="s">
        <v>1124</v>
      </c>
    </row>
    <row r="145" spans="1:27" ht="14.1" customHeight="1" x14ac:dyDescent="0.2">
      <c r="A145" s="357"/>
      <c r="B145" s="14"/>
      <c r="C145" s="302">
        <v>120</v>
      </c>
      <c r="D145" s="302">
        <v>113310102</v>
      </c>
      <c r="E145" s="288" t="s">
        <v>943</v>
      </c>
      <c r="F145" s="8">
        <v>7</v>
      </c>
      <c r="G145" s="8"/>
      <c r="H145" s="8">
        <v>108991</v>
      </c>
      <c r="I145" s="18">
        <v>7</v>
      </c>
      <c r="J145" s="4"/>
      <c r="K145" s="165">
        <v>108991</v>
      </c>
      <c r="L145" s="415">
        <v>0</v>
      </c>
      <c r="M145" s="416" t="e">
        <f>#REF!</f>
        <v>#REF!</v>
      </c>
      <c r="N145" s="417">
        <v>108991</v>
      </c>
      <c r="O145" s="398" t="s">
        <v>1127</v>
      </c>
      <c r="P145" s="419"/>
      <c r="Q145" s="418"/>
      <c r="R145" s="417">
        <v>119426</v>
      </c>
      <c r="S145" s="398" t="s">
        <v>1127</v>
      </c>
      <c r="T145" s="419">
        <v>1</v>
      </c>
      <c r="U145" s="418">
        <v>9</v>
      </c>
      <c r="V145" s="417">
        <v>119426</v>
      </c>
      <c r="W145" s="398" t="s">
        <v>1127</v>
      </c>
      <c r="X145" s="419">
        <v>1</v>
      </c>
      <c r="Y145" s="418">
        <v>9</v>
      </c>
      <c r="Z145" s="417">
        <v>119426</v>
      </c>
      <c r="AA145" s="398" t="s">
        <v>1127</v>
      </c>
    </row>
    <row r="146" spans="1:27" ht="14.1" customHeight="1" x14ac:dyDescent="0.2">
      <c r="A146" s="357"/>
      <c r="B146" s="14"/>
      <c r="C146" s="302">
        <v>140</v>
      </c>
      <c r="D146" s="302">
        <v>113310103</v>
      </c>
      <c r="E146" s="288" t="s">
        <v>943</v>
      </c>
      <c r="F146" s="8">
        <v>7</v>
      </c>
      <c r="G146" s="8"/>
      <c r="H146" s="8">
        <v>108991</v>
      </c>
      <c r="I146" s="18">
        <v>7</v>
      </c>
      <c r="J146" s="4"/>
      <c r="K146" s="165">
        <v>108991</v>
      </c>
      <c r="L146" s="415">
        <v>0</v>
      </c>
      <c r="M146" s="416">
        <v>0</v>
      </c>
      <c r="N146" s="417">
        <v>108991</v>
      </c>
      <c r="O146" s="398" t="s">
        <v>1127</v>
      </c>
      <c r="P146" s="419"/>
      <c r="Q146" s="418"/>
      <c r="R146" s="417">
        <v>119426</v>
      </c>
      <c r="S146" s="398" t="s">
        <v>1127</v>
      </c>
      <c r="T146" s="419">
        <v>1</v>
      </c>
      <c r="U146" s="418">
        <v>9</v>
      </c>
      <c r="V146" s="417">
        <v>119426</v>
      </c>
      <c r="W146" s="398" t="s">
        <v>1127</v>
      </c>
      <c r="X146" s="419">
        <v>1</v>
      </c>
      <c r="Y146" s="418">
        <v>9</v>
      </c>
      <c r="Z146" s="417">
        <v>119426</v>
      </c>
      <c r="AA146" s="398" t="s">
        <v>1127</v>
      </c>
    </row>
    <row r="147" spans="1:27" ht="14.1" customHeight="1" x14ac:dyDescent="0.2">
      <c r="A147" s="357"/>
      <c r="B147" s="14"/>
      <c r="C147" s="302">
        <v>150</v>
      </c>
      <c r="D147" s="302">
        <v>113310104</v>
      </c>
      <c r="E147" s="288" t="s">
        <v>906</v>
      </c>
      <c r="F147" s="8">
        <v>5</v>
      </c>
      <c r="G147" s="8"/>
      <c r="H147" s="8">
        <v>71414</v>
      </c>
      <c r="I147" s="18">
        <v>5</v>
      </c>
      <c r="J147" s="4"/>
      <c r="K147" s="165">
        <v>72842</v>
      </c>
      <c r="L147" s="415">
        <v>0</v>
      </c>
      <c r="M147" s="416" t="e">
        <f>#REF!</f>
        <v>#REF!</v>
      </c>
      <c r="N147" s="417">
        <v>72842</v>
      </c>
      <c r="O147" s="398" t="s">
        <v>1127</v>
      </c>
      <c r="P147" s="419"/>
      <c r="Q147" s="418"/>
      <c r="R147" s="417">
        <v>83229</v>
      </c>
      <c r="S147" s="398" t="s">
        <v>1127</v>
      </c>
      <c r="T147" s="419">
        <v>1</v>
      </c>
      <c r="U147" s="418">
        <v>3</v>
      </c>
      <c r="V147" s="417">
        <v>84036</v>
      </c>
      <c r="W147" s="398" t="s">
        <v>1127</v>
      </c>
      <c r="X147" s="419">
        <v>1</v>
      </c>
      <c r="Y147" s="418">
        <v>3</v>
      </c>
      <c r="Z147" s="417">
        <v>84036</v>
      </c>
      <c r="AA147" s="398" t="s">
        <v>1127</v>
      </c>
    </row>
    <row r="148" spans="1:27" ht="14.1" customHeight="1" x14ac:dyDescent="0.2">
      <c r="A148" s="357"/>
      <c r="B148" s="14"/>
      <c r="C148" s="302">
        <v>170</v>
      </c>
      <c r="D148" s="302">
        <v>113310105</v>
      </c>
      <c r="E148" s="288" t="s">
        <v>906</v>
      </c>
      <c r="F148" s="8">
        <v>5</v>
      </c>
      <c r="G148" s="8"/>
      <c r="H148" s="8">
        <v>73414</v>
      </c>
      <c r="I148" s="18">
        <v>5</v>
      </c>
      <c r="J148" s="4"/>
      <c r="K148" s="165">
        <v>74882</v>
      </c>
      <c r="L148" s="415">
        <v>0</v>
      </c>
      <c r="M148" s="416" t="e">
        <f>#REF!</f>
        <v>#REF!</v>
      </c>
      <c r="N148" s="417">
        <v>74882</v>
      </c>
      <c r="O148" s="398" t="s">
        <v>1127</v>
      </c>
      <c r="P148" s="419"/>
      <c r="Q148" s="418"/>
      <c r="R148" s="417">
        <v>84604</v>
      </c>
      <c r="S148" s="398" t="s">
        <v>1127</v>
      </c>
      <c r="T148" s="419">
        <v>1</v>
      </c>
      <c r="U148" s="418">
        <v>4</v>
      </c>
      <c r="V148" s="417">
        <v>90478</v>
      </c>
      <c r="W148" s="398" t="s">
        <v>1127</v>
      </c>
      <c r="X148" s="419">
        <v>1</v>
      </c>
      <c r="Y148" s="418">
        <v>4</v>
      </c>
      <c r="Z148" s="417">
        <v>90478</v>
      </c>
      <c r="AA148" s="398" t="s">
        <v>1127</v>
      </c>
    </row>
    <row r="149" spans="1:27" ht="14.1" customHeight="1" x14ac:dyDescent="0.2">
      <c r="A149" s="357"/>
      <c r="B149" s="14"/>
      <c r="C149" s="302">
        <v>180</v>
      </c>
      <c r="D149" s="302">
        <v>113310106</v>
      </c>
      <c r="E149" s="288" t="s">
        <v>906</v>
      </c>
      <c r="F149" s="8">
        <v>5</v>
      </c>
      <c r="G149" s="8"/>
      <c r="H149" s="8">
        <v>77912</v>
      </c>
      <c r="I149" s="18">
        <v>5</v>
      </c>
      <c r="J149" s="4"/>
      <c r="K149" s="165">
        <v>77912</v>
      </c>
      <c r="L149" s="415">
        <v>0</v>
      </c>
      <c r="M149" s="416" t="e">
        <f>#REF!</f>
        <v>#REF!</v>
      </c>
      <c r="N149" s="417">
        <v>77912</v>
      </c>
      <c r="O149" s="398" t="s">
        <v>1127</v>
      </c>
      <c r="P149" s="419"/>
      <c r="Q149" s="418"/>
      <c r="R149" s="417">
        <v>87446</v>
      </c>
      <c r="S149" s="398" t="s">
        <v>1127</v>
      </c>
      <c r="T149" s="419">
        <v>1</v>
      </c>
      <c r="U149" s="418">
        <v>4</v>
      </c>
      <c r="V149" s="417">
        <v>90478</v>
      </c>
      <c r="W149" s="398" t="s">
        <v>1127</v>
      </c>
      <c r="X149" s="419">
        <v>1</v>
      </c>
      <c r="Y149" s="418">
        <v>4</v>
      </c>
      <c r="Z149" s="417">
        <v>90478</v>
      </c>
      <c r="AA149" s="398" t="s">
        <v>1127</v>
      </c>
    </row>
    <row r="150" spans="1:27" ht="14.1" customHeight="1" x14ac:dyDescent="0.2">
      <c r="A150" s="357"/>
      <c r="B150" s="14"/>
      <c r="C150" s="302">
        <v>190</v>
      </c>
      <c r="D150" s="302">
        <v>113310107</v>
      </c>
      <c r="E150" s="288" t="s">
        <v>906</v>
      </c>
      <c r="F150" s="8">
        <v>5</v>
      </c>
      <c r="G150" s="8"/>
      <c r="H150" s="8">
        <v>89167</v>
      </c>
      <c r="I150" s="18">
        <v>5</v>
      </c>
      <c r="J150" s="4"/>
      <c r="K150" s="165">
        <v>89167</v>
      </c>
      <c r="L150" s="415">
        <v>0</v>
      </c>
      <c r="M150" s="416" t="e">
        <f>#REF!</f>
        <v>#REF!</v>
      </c>
      <c r="N150" s="417">
        <v>89167</v>
      </c>
      <c r="O150" s="398" t="s">
        <v>1127</v>
      </c>
      <c r="P150" s="419"/>
      <c r="Q150" s="418"/>
      <c r="R150" s="417">
        <v>98889</v>
      </c>
      <c r="S150" s="398" t="s">
        <v>1127</v>
      </c>
      <c r="T150" s="419">
        <v>1</v>
      </c>
      <c r="U150" s="418">
        <v>6</v>
      </c>
      <c r="V150" s="417">
        <v>99691</v>
      </c>
      <c r="W150" s="398" t="s">
        <v>1127</v>
      </c>
      <c r="X150" s="419">
        <v>1</v>
      </c>
      <c r="Y150" s="418">
        <v>6</v>
      </c>
      <c r="Z150" s="417">
        <v>99691</v>
      </c>
      <c r="AA150" s="398" t="s">
        <v>1127</v>
      </c>
    </row>
    <row r="151" spans="1:27" ht="14.1" customHeight="1" x14ac:dyDescent="0.2">
      <c r="A151" s="357"/>
      <c r="B151" s="14"/>
      <c r="C151" s="302">
        <v>200</v>
      </c>
      <c r="D151" s="302">
        <v>113310108</v>
      </c>
      <c r="E151" s="288" t="s">
        <v>906</v>
      </c>
      <c r="F151" s="8">
        <v>5</v>
      </c>
      <c r="G151" s="8"/>
      <c r="H151" s="8">
        <v>78021</v>
      </c>
      <c r="I151" s="18">
        <v>5</v>
      </c>
      <c r="J151" s="4"/>
      <c r="K151" s="165">
        <v>78021</v>
      </c>
      <c r="L151" s="415">
        <v>0</v>
      </c>
      <c r="M151" s="416" t="e">
        <f>#REF!</f>
        <v>#REF!</v>
      </c>
      <c r="N151" s="417">
        <v>78021</v>
      </c>
      <c r="O151" s="398" t="s">
        <v>1127</v>
      </c>
      <c r="P151" s="419"/>
      <c r="Q151" s="418"/>
      <c r="R151" s="417">
        <v>86737</v>
      </c>
      <c r="S151" s="398" t="s">
        <v>1127</v>
      </c>
      <c r="T151" s="419">
        <v>1</v>
      </c>
      <c r="U151" s="418">
        <v>3</v>
      </c>
      <c r="V151" s="417">
        <v>84036</v>
      </c>
      <c r="W151" s="398" t="s">
        <v>1127</v>
      </c>
      <c r="X151" s="419">
        <v>1</v>
      </c>
      <c r="Y151" s="418">
        <v>3</v>
      </c>
      <c r="Z151" s="417">
        <v>84036</v>
      </c>
      <c r="AA151" s="398" t="s">
        <v>1127</v>
      </c>
    </row>
    <row r="152" spans="1:27" ht="14.1" customHeight="1" x14ac:dyDescent="0.2">
      <c r="A152" s="357"/>
      <c r="B152" s="14"/>
      <c r="C152" s="302">
        <v>210</v>
      </c>
      <c r="D152" s="302">
        <v>113310109</v>
      </c>
      <c r="E152" s="288" t="s">
        <v>906</v>
      </c>
      <c r="F152" s="8">
        <v>5</v>
      </c>
      <c r="G152" s="8"/>
      <c r="H152" s="8">
        <v>82782</v>
      </c>
      <c r="I152" s="18">
        <v>5</v>
      </c>
      <c r="J152" s="4"/>
      <c r="K152" s="165">
        <v>82782</v>
      </c>
      <c r="L152" s="415">
        <v>0</v>
      </c>
      <c r="M152" s="416" t="e">
        <f>#REF!</f>
        <v>#REF!</v>
      </c>
      <c r="N152" s="417">
        <v>82782</v>
      </c>
      <c r="O152" s="398" t="s">
        <v>1127</v>
      </c>
      <c r="P152" s="419"/>
      <c r="Q152" s="418"/>
      <c r="R152" s="417">
        <v>89336</v>
      </c>
      <c r="S152" s="398" t="s">
        <v>1127</v>
      </c>
      <c r="T152" s="419">
        <v>1</v>
      </c>
      <c r="U152" s="418">
        <v>2</v>
      </c>
      <c r="V152" s="417">
        <v>79836</v>
      </c>
      <c r="W152" s="398" t="s">
        <v>1127</v>
      </c>
      <c r="X152" s="419">
        <v>1</v>
      </c>
      <c r="Y152" s="418">
        <v>2</v>
      </c>
      <c r="Z152" s="417">
        <v>79836</v>
      </c>
      <c r="AA152" s="398" t="s">
        <v>1127</v>
      </c>
    </row>
    <row r="153" spans="1:27" ht="14.1" customHeight="1" x14ac:dyDescent="0.2">
      <c r="A153" s="357"/>
      <c r="B153" s="14"/>
      <c r="C153" s="302">
        <v>220</v>
      </c>
      <c r="D153" s="302">
        <v>113310109</v>
      </c>
      <c r="E153" s="288" t="s">
        <v>906</v>
      </c>
      <c r="F153" s="8"/>
      <c r="G153" s="8"/>
      <c r="H153" s="8"/>
      <c r="J153" s="4"/>
      <c r="L153" s="415"/>
      <c r="M153" s="416"/>
      <c r="N153" s="417"/>
      <c r="O153" s="398"/>
      <c r="P153" s="419"/>
      <c r="Q153" s="418"/>
      <c r="R153" s="417">
        <v>86737</v>
      </c>
      <c r="S153" s="398" t="s">
        <v>1127</v>
      </c>
      <c r="T153" s="419">
        <v>1</v>
      </c>
      <c r="U153" s="418">
        <v>3</v>
      </c>
      <c r="V153" s="417">
        <v>84036</v>
      </c>
      <c r="W153" s="398" t="s">
        <v>1127</v>
      </c>
      <c r="X153" s="419">
        <v>1</v>
      </c>
      <c r="Y153" s="418">
        <v>3</v>
      </c>
      <c r="Z153" s="417">
        <v>84036</v>
      </c>
      <c r="AA153" s="398" t="s">
        <v>1127</v>
      </c>
    </row>
    <row r="154" spans="1:27" ht="14.1" customHeight="1" x14ac:dyDescent="0.2">
      <c r="A154" s="357"/>
      <c r="B154" s="14"/>
      <c r="C154" s="302">
        <v>250</v>
      </c>
      <c r="D154" s="302">
        <v>113310110</v>
      </c>
      <c r="E154" s="288" t="s">
        <v>884</v>
      </c>
      <c r="F154" s="8">
        <v>7</v>
      </c>
      <c r="G154" s="8">
        <v>7</v>
      </c>
      <c r="H154" s="8">
        <v>60276</v>
      </c>
      <c r="I154" s="18">
        <v>7</v>
      </c>
      <c r="J154" s="18">
        <v>7</v>
      </c>
      <c r="K154" s="165">
        <v>60276</v>
      </c>
      <c r="L154" s="415">
        <v>7</v>
      </c>
      <c r="M154" s="416">
        <v>7</v>
      </c>
      <c r="N154" s="417">
        <v>60276</v>
      </c>
      <c r="O154" s="398">
        <v>3144</v>
      </c>
      <c r="P154" s="419">
        <v>7</v>
      </c>
      <c r="Q154" s="418">
        <v>7</v>
      </c>
      <c r="R154" s="417">
        <v>66370</v>
      </c>
      <c r="S154" s="398">
        <v>3144</v>
      </c>
      <c r="T154" s="419">
        <v>7</v>
      </c>
      <c r="U154" s="418">
        <v>7</v>
      </c>
      <c r="V154" s="417">
        <v>66370</v>
      </c>
      <c r="W154" s="398">
        <v>3144</v>
      </c>
      <c r="X154" s="419">
        <v>7</v>
      </c>
      <c r="Y154" s="418">
        <v>7</v>
      </c>
      <c r="Z154" s="417">
        <v>66370</v>
      </c>
      <c r="AA154" s="398">
        <v>3144</v>
      </c>
    </row>
    <row r="155" spans="1:27" ht="14.1" customHeight="1" x14ac:dyDescent="0.2">
      <c r="A155" s="357"/>
      <c r="B155" s="14"/>
      <c r="C155" s="302">
        <v>330</v>
      </c>
      <c r="D155" s="302">
        <v>113310111</v>
      </c>
      <c r="E155" s="288" t="s">
        <v>1316</v>
      </c>
      <c r="F155" s="8">
        <v>7</v>
      </c>
      <c r="G155" s="8">
        <v>4</v>
      </c>
      <c r="H155" s="8">
        <v>51927</v>
      </c>
      <c r="I155" s="18">
        <v>7</v>
      </c>
      <c r="J155" s="18">
        <v>4</v>
      </c>
      <c r="K155" s="165">
        <v>51927</v>
      </c>
      <c r="L155" s="415">
        <v>7</v>
      </c>
      <c r="M155" s="416">
        <v>4</v>
      </c>
      <c r="N155" s="417">
        <v>51927</v>
      </c>
      <c r="O155" s="398">
        <v>3144</v>
      </c>
      <c r="P155" s="419">
        <v>7</v>
      </c>
      <c r="Q155" s="418">
        <v>4</v>
      </c>
      <c r="R155" s="417">
        <v>57177</v>
      </c>
      <c r="S155" s="398">
        <v>3144</v>
      </c>
      <c r="T155" s="419">
        <v>7</v>
      </c>
      <c r="U155" s="418">
        <v>4</v>
      </c>
      <c r="V155" s="417">
        <v>57177</v>
      </c>
      <c r="W155" s="398">
        <v>3144</v>
      </c>
      <c r="X155" s="419">
        <v>7</v>
      </c>
      <c r="Y155" s="418">
        <v>4</v>
      </c>
      <c r="Z155" s="417">
        <v>57177</v>
      </c>
      <c r="AA155" s="398">
        <v>3144</v>
      </c>
    </row>
    <row r="156" spans="1:27" ht="14.1" customHeight="1" x14ac:dyDescent="0.2">
      <c r="A156" s="357"/>
      <c r="B156" s="14"/>
      <c r="C156" s="302">
        <v>390</v>
      </c>
      <c r="D156" s="302">
        <v>113310112</v>
      </c>
      <c r="E156" s="288" t="s">
        <v>906</v>
      </c>
      <c r="F156" s="8">
        <v>5</v>
      </c>
      <c r="G156" s="8"/>
      <c r="H156" s="8">
        <v>66963</v>
      </c>
      <c r="I156" s="18">
        <v>5</v>
      </c>
      <c r="J156" s="4"/>
      <c r="K156" s="165">
        <v>66963</v>
      </c>
      <c r="L156" s="415">
        <v>0</v>
      </c>
      <c r="M156" s="416" t="e">
        <f>#REF!</f>
        <v>#REF!</v>
      </c>
      <c r="N156" s="417">
        <v>66963</v>
      </c>
      <c r="O156" s="398" t="s">
        <v>1127</v>
      </c>
      <c r="P156" s="419"/>
      <c r="Q156" s="418"/>
      <c r="R156" s="417">
        <v>73302</v>
      </c>
      <c r="S156" s="398" t="s">
        <v>1127</v>
      </c>
      <c r="T156" s="419">
        <v>1</v>
      </c>
      <c r="U156" s="418">
        <v>2</v>
      </c>
      <c r="V156" s="417">
        <v>79836</v>
      </c>
      <c r="W156" s="398" t="s">
        <v>1127</v>
      </c>
      <c r="X156" s="419">
        <v>1</v>
      </c>
      <c r="Y156" s="418">
        <v>2</v>
      </c>
      <c r="Z156" s="417">
        <v>79836</v>
      </c>
      <c r="AA156" s="398" t="s">
        <v>1127</v>
      </c>
    </row>
    <row r="157" spans="1:27" ht="14.1" customHeight="1" x14ac:dyDescent="0.2">
      <c r="A157" s="357"/>
      <c r="B157" s="14"/>
      <c r="C157" s="302">
        <v>510</v>
      </c>
      <c r="D157" s="302">
        <v>113310113</v>
      </c>
      <c r="E157" s="288" t="s">
        <v>1574</v>
      </c>
      <c r="F157" s="8">
        <v>10</v>
      </c>
      <c r="G157" s="8">
        <v>5</v>
      </c>
      <c r="H157" s="8">
        <v>72868</v>
      </c>
      <c r="I157" s="18">
        <v>10</v>
      </c>
      <c r="J157" s="18">
        <v>5</v>
      </c>
      <c r="K157" s="165">
        <v>72868</v>
      </c>
      <c r="L157" s="443">
        <v>10</v>
      </c>
      <c r="M157" s="416">
        <v>5</v>
      </c>
      <c r="N157" s="417">
        <v>72868</v>
      </c>
      <c r="O157" s="398">
        <v>3144</v>
      </c>
      <c r="P157" s="419">
        <v>10</v>
      </c>
      <c r="Q157" s="418">
        <v>5</v>
      </c>
      <c r="R157" s="417">
        <v>80234</v>
      </c>
      <c r="S157" s="398">
        <v>3144</v>
      </c>
      <c r="T157" s="419">
        <v>10</v>
      </c>
      <c r="U157" s="418">
        <v>5</v>
      </c>
      <c r="V157" s="417">
        <v>80234</v>
      </c>
      <c r="W157" s="398">
        <v>3144</v>
      </c>
      <c r="X157" s="419">
        <v>10</v>
      </c>
      <c r="Y157" s="418">
        <v>5</v>
      </c>
      <c r="Z157" s="417">
        <v>80234</v>
      </c>
      <c r="AA157" s="398">
        <v>3144</v>
      </c>
    </row>
    <row r="158" spans="1:27" ht="14.1" customHeight="1" x14ac:dyDescent="0.2">
      <c r="A158" s="357"/>
      <c r="B158" s="14"/>
      <c r="C158" s="302">
        <v>520</v>
      </c>
      <c r="D158" s="302">
        <v>113310114</v>
      </c>
      <c r="E158" s="288" t="s">
        <v>946</v>
      </c>
      <c r="F158" s="8">
        <v>7</v>
      </c>
      <c r="G158" s="8">
        <v>5</v>
      </c>
      <c r="H158" s="6">
        <v>54438</v>
      </c>
      <c r="I158" s="18">
        <v>7</v>
      </c>
      <c r="J158" s="18">
        <v>4</v>
      </c>
      <c r="K158" s="165">
        <v>51927</v>
      </c>
      <c r="L158" s="415" t="e">
        <f>#REF!</f>
        <v>#REF!</v>
      </c>
      <c r="M158" s="416" t="e">
        <f>#REF!</f>
        <v>#REF!</v>
      </c>
      <c r="N158" s="417">
        <v>51927</v>
      </c>
      <c r="O158" s="398">
        <v>3144</v>
      </c>
      <c r="P158" s="419">
        <v>7</v>
      </c>
      <c r="Q158" s="418">
        <v>4</v>
      </c>
      <c r="R158" s="417">
        <v>57177</v>
      </c>
      <c r="S158" s="398">
        <v>3144</v>
      </c>
      <c r="T158" s="419">
        <v>7</v>
      </c>
      <c r="U158" s="418">
        <v>4</v>
      </c>
      <c r="V158" s="417">
        <v>57177</v>
      </c>
      <c r="W158" s="398">
        <v>3144</v>
      </c>
      <c r="X158" s="419">
        <v>7</v>
      </c>
      <c r="Y158" s="418">
        <v>4</v>
      </c>
      <c r="Z158" s="417">
        <v>57177</v>
      </c>
      <c r="AA158" s="398">
        <v>3144</v>
      </c>
    </row>
    <row r="159" spans="1:27" ht="14.1" customHeight="1" x14ac:dyDescent="0.2">
      <c r="A159" s="357"/>
      <c r="B159" s="14"/>
      <c r="C159" s="302">
        <v>1020</v>
      </c>
      <c r="D159" s="302">
        <v>113310115</v>
      </c>
      <c r="E159" s="288" t="s">
        <v>884</v>
      </c>
      <c r="F159" s="8">
        <v>7</v>
      </c>
      <c r="G159" s="8">
        <v>4</v>
      </c>
      <c r="H159" s="8">
        <v>51927</v>
      </c>
      <c r="I159" s="18">
        <v>7</v>
      </c>
      <c r="J159" s="18">
        <v>7</v>
      </c>
      <c r="K159" s="165">
        <v>60276</v>
      </c>
      <c r="L159" s="415">
        <v>7</v>
      </c>
      <c r="M159" s="416">
        <v>7</v>
      </c>
      <c r="N159" s="417">
        <v>60276</v>
      </c>
      <c r="O159" s="398">
        <v>3144</v>
      </c>
      <c r="P159" s="419">
        <v>7</v>
      </c>
      <c r="Q159" s="418">
        <v>7</v>
      </c>
      <c r="R159" s="417">
        <v>66370</v>
      </c>
      <c r="S159" s="398">
        <v>3144</v>
      </c>
      <c r="T159" s="419">
        <v>7</v>
      </c>
      <c r="U159" s="418">
        <v>7</v>
      </c>
      <c r="V159" s="417">
        <v>66370</v>
      </c>
      <c r="W159" s="398">
        <v>3144</v>
      </c>
      <c r="X159" s="419">
        <v>7</v>
      </c>
      <c r="Y159" s="418">
        <v>7</v>
      </c>
      <c r="Z159" s="417">
        <v>66370</v>
      </c>
      <c r="AA159" s="398">
        <v>3144</v>
      </c>
    </row>
    <row r="160" spans="1:27" ht="14.1" customHeight="1" x14ac:dyDescent="0.2">
      <c r="A160" s="357"/>
      <c r="B160" s="14"/>
      <c r="C160" s="302">
        <v>1030</v>
      </c>
      <c r="D160" s="302">
        <v>113310116</v>
      </c>
      <c r="E160" s="288" t="s">
        <v>445</v>
      </c>
      <c r="F160" s="8">
        <v>6</v>
      </c>
      <c r="G160" s="8">
        <v>5</v>
      </c>
      <c r="H160" s="8">
        <v>49579</v>
      </c>
      <c r="I160" s="18">
        <v>6</v>
      </c>
      <c r="J160" s="18">
        <v>9</v>
      </c>
      <c r="K160" s="165">
        <v>60249</v>
      </c>
      <c r="L160" s="415">
        <v>6</v>
      </c>
      <c r="M160" s="416">
        <v>9</v>
      </c>
      <c r="N160" s="417">
        <v>60249</v>
      </c>
      <c r="O160" s="398">
        <v>3144</v>
      </c>
      <c r="P160" s="419">
        <v>6</v>
      </c>
      <c r="Q160" s="418">
        <v>9</v>
      </c>
      <c r="R160" s="417">
        <v>66341</v>
      </c>
      <c r="S160" s="398">
        <v>3144</v>
      </c>
      <c r="T160" s="419">
        <v>6</v>
      </c>
      <c r="U160" s="418">
        <v>9</v>
      </c>
      <c r="V160" s="417">
        <v>66341</v>
      </c>
      <c r="W160" s="398">
        <v>3144</v>
      </c>
      <c r="X160" s="419">
        <v>6</v>
      </c>
      <c r="Y160" s="418">
        <v>9</v>
      </c>
      <c r="Z160" s="417">
        <v>66341</v>
      </c>
      <c r="AA160" s="398">
        <v>3144</v>
      </c>
    </row>
    <row r="161" spans="1:27" ht="14.1" customHeight="1" x14ac:dyDescent="0.2">
      <c r="A161" s="357"/>
      <c r="B161" s="14"/>
      <c r="C161" s="302">
        <v>1040</v>
      </c>
      <c r="D161" s="302">
        <v>113310117</v>
      </c>
      <c r="E161" s="288" t="s">
        <v>946</v>
      </c>
      <c r="F161" s="8">
        <v>7</v>
      </c>
      <c r="G161" s="8">
        <v>4</v>
      </c>
      <c r="H161" s="8">
        <v>51927</v>
      </c>
      <c r="I161" s="18">
        <v>7</v>
      </c>
      <c r="J161" s="18">
        <v>7</v>
      </c>
      <c r="K161" s="165">
        <v>60276</v>
      </c>
      <c r="L161" s="415">
        <v>7</v>
      </c>
      <c r="M161" s="416">
        <v>7</v>
      </c>
      <c r="N161" s="417">
        <v>60276</v>
      </c>
      <c r="O161" s="398">
        <v>3144</v>
      </c>
      <c r="P161" s="419">
        <v>7</v>
      </c>
      <c r="Q161" s="418">
        <v>9</v>
      </c>
      <c r="R161" s="417">
        <v>73725</v>
      </c>
      <c r="S161" s="398">
        <v>3144</v>
      </c>
      <c r="T161" s="419">
        <v>7</v>
      </c>
      <c r="U161" s="418">
        <v>9</v>
      </c>
      <c r="V161" s="417">
        <v>73276</v>
      </c>
      <c r="W161" s="398">
        <v>3144</v>
      </c>
      <c r="X161" s="419">
        <v>7</v>
      </c>
      <c r="Y161" s="418">
        <v>9</v>
      </c>
      <c r="Z161" s="417">
        <v>73276</v>
      </c>
      <c r="AA161" s="398">
        <v>3144</v>
      </c>
    </row>
    <row r="162" spans="1:27" ht="14.1" customHeight="1" x14ac:dyDescent="0.2">
      <c r="A162" s="357"/>
      <c r="B162" s="14"/>
      <c r="C162" s="302">
        <v>1090</v>
      </c>
      <c r="D162" s="302">
        <v>113310118</v>
      </c>
      <c r="E162" s="288" t="s">
        <v>946</v>
      </c>
      <c r="F162" s="8">
        <v>7</v>
      </c>
      <c r="G162" s="8">
        <v>8</v>
      </c>
      <c r="H162" s="8">
        <v>63409</v>
      </c>
      <c r="I162" s="18">
        <v>7</v>
      </c>
      <c r="J162" s="18">
        <v>8</v>
      </c>
      <c r="K162" s="165">
        <v>63409</v>
      </c>
      <c r="L162" s="415">
        <v>7</v>
      </c>
      <c r="M162" s="416">
        <v>8</v>
      </c>
      <c r="N162" s="417">
        <v>63409</v>
      </c>
      <c r="O162" s="398">
        <v>3144</v>
      </c>
      <c r="P162" s="419">
        <v>7</v>
      </c>
      <c r="Q162" s="418">
        <v>8</v>
      </c>
      <c r="R162" s="417">
        <v>0</v>
      </c>
      <c r="S162" s="398">
        <v>3144</v>
      </c>
      <c r="T162" s="419">
        <v>7</v>
      </c>
      <c r="U162" s="418">
        <v>8</v>
      </c>
      <c r="V162" s="417">
        <v>0</v>
      </c>
      <c r="W162" s="398">
        <v>3144</v>
      </c>
      <c r="X162" s="419">
        <v>7</v>
      </c>
      <c r="Y162" s="418">
        <v>8</v>
      </c>
      <c r="Z162" s="417">
        <v>0</v>
      </c>
      <c r="AA162" s="398">
        <v>3144</v>
      </c>
    </row>
    <row r="163" spans="1:27" ht="14.1" customHeight="1" x14ac:dyDescent="0.2">
      <c r="A163" s="357"/>
      <c r="B163" s="14"/>
      <c r="C163" s="302"/>
      <c r="D163" s="302"/>
      <c r="E163" s="288" t="s">
        <v>1438</v>
      </c>
      <c r="F163" s="8"/>
      <c r="G163" s="8"/>
      <c r="H163" s="8"/>
      <c r="L163" s="415"/>
      <c r="M163" s="416"/>
      <c r="N163" s="417"/>
      <c r="O163" s="398"/>
      <c r="P163" s="419"/>
      <c r="Q163" s="418"/>
      <c r="R163" s="417">
        <v>-30000</v>
      </c>
      <c r="S163" s="398"/>
      <c r="T163" s="419"/>
      <c r="U163" s="418"/>
      <c r="V163" s="417">
        <v>-30000</v>
      </c>
      <c r="W163" s="398"/>
      <c r="X163" s="419"/>
      <c r="Y163" s="418"/>
      <c r="Z163" s="417">
        <v>-30000</v>
      </c>
      <c r="AA163" s="398"/>
    </row>
    <row r="164" spans="1:27" ht="6.75" customHeight="1" x14ac:dyDescent="0.2">
      <c r="A164" s="357"/>
      <c r="B164" s="14"/>
      <c r="C164" s="302"/>
      <c r="D164" s="302"/>
      <c r="E164" s="288"/>
      <c r="F164" s="8"/>
      <c r="G164" s="8"/>
      <c r="H164" s="8"/>
      <c r="L164" s="364"/>
      <c r="O164" s="398"/>
      <c r="P164" s="370"/>
      <c r="S164" s="398"/>
      <c r="T164" s="370"/>
      <c r="W164" s="398"/>
      <c r="X164" s="370"/>
      <c r="AA164" s="398"/>
    </row>
    <row r="165" spans="1:27" ht="15" x14ac:dyDescent="0.25">
      <c r="A165" s="357"/>
      <c r="B165" s="14"/>
      <c r="C165" s="292"/>
      <c r="D165" s="292"/>
      <c r="E165" s="479" t="s">
        <v>381</v>
      </c>
      <c r="F165" s="343"/>
      <c r="G165" s="343"/>
      <c r="H165" s="343">
        <f>SUM(H144:H164)</f>
        <v>1364006</v>
      </c>
      <c r="I165" s="261"/>
      <c r="J165" s="261"/>
      <c r="K165" s="344">
        <f>SUM(K144:K164)</f>
        <v>1391759</v>
      </c>
      <c r="L165" s="420"/>
      <c r="M165" s="421"/>
      <c r="N165" s="407">
        <f>SUM(N144:N164)</f>
        <v>1391759</v>
      </c>
      <c r="O165" s="408"/>
      <c r="P165" s="423"/>
      <c r="Q165" s="422"/>
      <c r="R165" s="407">
        <f>SUM(R144:R164)</f>
        <v>1527776</v>
      </c>
      <c r="S165" s="408"/>
      <c r="T165" s="423"/>
      <c r="U165" s="422"/>
      <c r="V165" s="407">
        <f>SUM(V144:V164)</f>
        <v>1529474</v>
      </c>
      <c r="W165" s="408"/>
      <c r="X165" s="423"/>
      <c r="Y165" s="422"/>
      <c r="Z165" s="407">
        <f>SUM(Z144:Z164)</f>
        <v>1529474</v>
      </c>
      <c r="AA165" s="408"/>
    </row>
    <row r="166" spans="1:27" x14ac:dyDescent="0.2">
      <c r="A166" s="357"/>
      <c r="B166" s="14"/>
      <c r="C166" s="292"/>
      <c r="D166" s="292"/>
      <c r="E166" s="288"/>
      <c r="F166" s="8"/>
      <c r="G166" s="8"/>
      <c r="H166" s="8"/>
      <c r="I166" s="4"/>
      <c r="J166" s="4"/>
      <c r="L166" s="12"/>
      <c r="M166" s="13"/>
      <c r="O166" s="398"/>
      <c r="P166" s="404"/>
      <c r="Q166" s="403"/>
      <c r="S166" s="398"/>
      <c r="T166" s="404"/>
      <c r="U166" s="403"/>
      <c r="W166" s="398"/>
      <c r="X166" s="404"/>
      <c r="Y166" s="403"/>
      <c r="AA166" s="398"/>
    </row>
    <row r="167" spans="1:27" ht="15" x14ac:dyDescent="0.25">
      <c r="A167" s="357"/>
      <c r="B167" s="14"/>
      <c r="C167" s="292"/>
      <c r="D167" s="292"/>
      <c r="E167" s="375" t="s">
        <v>1441</v>
      </c>
      <c r="F167" s="8"/>
      <c r="G167" s="8"/>
      <c r="H167" s="8"/>
      <c r="I167" s="4"/>
      <c r="J167" s="4"/>
      <c r="L167" s="12"/>
      <c r="M167" s="13"/>
      <c r="N167" s="293">
        <f>COUNTIFS($C$144:$C$164,"&gt;0",N144:N164,"&gt;0")</f>
        <v>18</v>
      </c>
      <c r="O167" s="398"/>
      <c r="P167" s="404"/>
      <c r="Q167" s="403"/>
      <c r="R167" s="293">
        <f>COUNTIFS($C$144:$C$164,"&gt;0",R144:R164,"&gt;0")</f>
        <v>18</v>
      </c>
      <c r="S167" s="398"/>
      <c r="T167" s="404"/>
      <c r="U167" s="403"/>
      <c r="V167" s="293">
        <f>COUNTIFS($C$144:$C$164,"&gt;0",V144:V164,"&gt;0")</f>
        <v>18</v>
      </c>
      <c r="W167" s="398"/>
      <c r="X167" s="404"/>
      <c r="Y167" s="403"/>
      <c r="Z167" s="293">
        <f>COUNTIFS($C$144:$C$164,"&gt;0",Z144:Z164,"&gt;0")</f>
        <v>18</v>
      </c>
      <c r="AA167" s="398"/>
    </row>
    <row r="168" spans="1:27" ht="15" x14ac:dyDescent="0.25">
      <c r="A168" s="357"/>
      <c r="B168" s="14"/>
      <c r="C168" s="292"/>
      <c r="D168" s="292"/>
      <c r="E168" s="375" t="s">
        <v>1332</v>
      </c>
      <c r="F168" s="8"/>
      <c r="G168" s="8"/>
      <c r="H168" s="8"/>
      <c r="I168" s="4"/>
      <c r="J168" s="4"/>
      <c r="L168" s="12"/>
      <c r="M168" s="13"/>
      <c r="N168" s="293">
        <f>COUNTIFS($C$144:$C$164,"**",N144:N164,"&gt;0")</f>
        <v>0</v>
      </c>
      <c r="O168" s="398"/>
      <c r="P168" s="404"/>
      <c r="Q168" s="403"/>
      <c r="R168" s="293">
        <f>COUNTIFS($C$144:$C$164,"**",R144:R164,"&gt;0")</f>
        <v>0</v>
      </c>
      <c r="S168" s="398"/>
      <c r="T168" s="404"/>
      <c r="U168" s="403"/>
      <c r="V168" s="293">
        <f>COUNTIFS($C$144:$C$164,"**",V144:V164,"&gt;0")</f>
        <v>0</v>
      </c>
      <c r="W168" s="398"/>
      <c r="X168" s="404"/>
      <c r="Y168" s="403"/>
      <c r="Z168" s="293">
        <f>COUNTIFS($C$144:$C$164,"**",Z144:Z164,"&gt;0")</f>
        <v>0</v>
      </c>
      <c r="AA168" s="398"/>
    </row>
    <row r="169" spans="1:27" x14ac:dyDescent="0.2">
      <c r="A169" s="357"/>
      <c r="B169" s="14"/>
      <c r="C169" s="292"/>
      <c r="D169" s="292"/>
      <c r="E169" s="288"/>
      <c r="F169" s="8"/>
      <c r="G169" s="8"/>
      <c r="H169" s="8"/>
      <c r="I169" s="4"/>
      <c r="J169" s="4"/>
      <c r="L169" s="12"/>
      <c r="M169" s="13"/>
      <c r="O169" s="398"/>
      <c r="P169" s="404"/>
      <c r="Q169" s="403"/>
      <c r="S169" s="398"/>
      <c r="T169" s="404"/>
      <c r="U169" s="403"/>
      <c r="W169" s="398"/>
      <c r="X169" s="404"/>
      <c r="Y169" s="403"/>
      <c r="AA169" s="398"/>
    </row>
    <row r="170" spans="1:27" ht="14.1" customHeight="1" x14ac:dyDescent="0.25">
      <c r="A170" s="357"/>
      <c r="B170" s="286" t="s">
        <v>1264</v>
      </c>
      <c r="C170" s="302"/>
      <c r="D170" s="302"/>
      <c r="E170" s="288"/>
      <c r="F170" s="8"/>
      <c r="G170" s="8"/>
      <c r="H170" s="8"/>
      <c r="I170" s="4"/>
      <c r="J170" s="4"/>
      <c r="K170" s="4"/>
      <c r="L170" s="12"/>
      <c r="M170" s="13"/>
      <c r="N170" s="13"/>
      <c r="O170" s="398"/>
      <c r="P170" s="404"/>
      <c r="Q170" s="403"/>
      <c r="R170" s="414"/>
      <c r="S170" s="398"/>
      <c r="T170" s="404"/>
      <c r="U170" s="403"/>
      <c r="V170" s="414"/>
      <c r="W170" s="398"/>
      <c r="X170" s="404"/>
      <c r="Y170" s="403"/>
      <c r="Z170" s="414"/>
      <c r="AA170" s="398"/>
    </row>
    <row r="171" spans="1:27" ht="14.1" customHeight="1" x14ac:dyDescent="0.2">
      <c r="A171" s="357"/>
      <c r="B171" s="14"/>
      <c r="C171" s="302">
        <v>8000</v>
      </c>
      <c r="D171" s="302">
        <v>1137134001</v>
      </c>
      <c r="E171" s="288" t="s">
        <v>286</v>
      </c>
      <c r="F171" s="8"/>
      <c r="G171" s="8"/>
      <c r="H171" s="8"/>
      <c r="I171" s="18" t="s">
        <v>1134</v>
      </c>
      <c r="J171" s="4"/>
      <c r="K171" s="165">
        <v>105000</v>
      </c>
      <c r="L171" s="415" t="s">
        <v>1134</v>
      </c>
      <c r="M171" s="416"/>
      <c r="N171" s="417">
        <v>116799</v>
      </c>
      <c r="O171" s="398" t="s">
        <v>1124</v>
      </c>
      <c r="P171" s="419" t="s">
        <v>1134</v>
      </c>
      <c r="Q171" s="418"/>
      <c r="R171" s="417">
        <v>116799</v>
      </c>
      <c r="S171" s="398" t="s">
        <v>1124</v>
      </c>
      <c r="T171" s="419" t="s">
        <v>1134</v>
      </c>
      <c r="U171" s="418"/>
      <c r="V171" s="417">
        <v>110000</v>
      </c>
      <c r="W171" s="398" t="s">
        <v>1124</v>
      </c>
      <c r="X171" s="419" t="s">
        <v>1134</v>
      </c>
      <c r="Y171" s="418"/>
      <c r="Z171" s="417">
        <v>110000</v>
      </c>
      <c r="AA171" s="398" t="s">
        <v>1124</v>
      </c>
    </row>
    <row r="172" spans="1:27" ht="14.1" customHeight="1" x14ac:dyDescent="0.2">
      <c r="A172" s="357"/>
      <c r="B172" s="14"/>
      <c r="C172" s="302">
        <v>8005</v>
      </c>
      <c r="D172" s="302">
        <v>1137134002</v>
      </c>
      <c r="E172" s="288" t="s">
        <v>975</v>
      </c>
      <c r="F172" s="8"/>
      <c r="G172" s="8"/>
      <c r="H172" s="8"/>
      <c r="I172" s="18" t="s">
        <v>1139</v>
      </c>
      <c r="J172" s="4"/>
      <c r="K172" s="165">
        <v>65368</v>
      </c>
      <c r="L172" s="415" t="s">
        <v>1139</v>
      </c>
      <c r="M172" s="416"/>
      <c r="N172" s="417">
        <v>65368</v>
      </c>
      <c r="O172" s="398" t="s">
        <v>1124</v>
      </c>
      <c r="P172" s="419" t="s">
        <v>1139</v>
      </c>
      <c r="Q172" s="418"/>
      <c r="R172" s="417">
        <v>68637</v>
      </c>
      <c r="S172" s="398" t="s">
        <v>1124</v>
      </c>
      <c r="T172" s="419" t="s">
        <v>1139</v>
      </c>
      <c r="U172" s="418"/>
      <c r="V172" s="417">
        <v>68637</v>
      </c>
      <c r="W172" s="398" t="s">
        <v>1124</v>
      </c>
      <c r="X172" s="419" t="s">
        <v>1139</v>
      </c>
      <c r="Y172" s="418"/>
      <c r="Z172" s="417">
        <v>68637</v>
      </c>
      <c r="AA172" s="398" t="s">
        <v>1124</v>
      </c>
    </row>
    <row r="173" spans="1:27" ht="14.1" customHeight="1" x14ac:dyDescent="0.2">
      <c r="A173" s="357"/>
      <c r="B173" s="14"/>
      <c r="C173" s="302">
        <v>8006</v>
      </c>
      <c r="D173" s="302"/>
      <c r="E173" s="288" t="s">
        <v>1508</v>
      </c>
      <c r="F173" s="8"/>
      <c r="G173" s="8"/>
      <c r="H173" s="8"/>
      <c r="J173" s="4"/>
      <c r="L173" s="415"/>
      <c r="M173" s="416"/>
      <c r="N173" s="417"/>
      <c r="O173" s="398"/>
      <c r="P173" s="419"/>
      <c r="Q173" s="418"/>
      <c r="R173" s="417"/>
      <c r="S173" s="398"/>
      <c r="T173" s="419"/>
      <c r="U173" s="418"/>
      <c r="V173" s="417"/>
      <c r="W173" s="398"/>
      <c r="X173" s="419" t="s">
        <v>1135</v>
      </c>
      <c r="Y173" s="418"/>
      <c r="Z173" s="417">
        <v>98913</v>
      </c>
      <c r="AA173" s="398" t="s">
        <v>1124</v>
      </c>
    </row>
    <row r="174" spans="1:27" ht="14.25" customHeight="1" x14ac:dyDescent="0.2">
      <c r="A174" s="357"/>
      <c r="B174" s="14"/>
      <c r="C174" s="302">
        <v>8010</v>
      </c>
      <c r="D174" s="302">
        <v>1137134003</v>
      </c>
      <c r="E174" s="288" t="s">
        <v>976</v>
      </c>
      <c r="F174" s="8"/>
      <c r="G174" s="8"/>
      <c r="H174" s="8"/>
      <c r="I174" s="18" t="s">
        <v>1135</v>
      </c>
      <c r="J174" s="4"/>
      <c r="K174" s="165">
        <v>92015</v>
      </c>
      <c r="L174" s="415" t="s">
        <v>1135</v>
      </c>
      <c r="M174" s="416"/>
      <c r="N174" s="417">
        <v>92012</v>
      </c>
      <c r="O174" s="398" t="s">
        <v>1124</v>
      </c>
      <c r="P174" s="419" t="s">
        <v>1135</v>
      </c>
      <c r="Q174" s="418"/>
      <c r="R174" s="417">
        <v>98913</v>
      </c>
      <c r="S174" s="398" t="s">
        <v>1124</v>
      </c>
      <c r="T174" s="419" t="s">
        <v>1135</v>
      </c>
      <c r="U174" s="418"/>
      <c r="V174" s="417">
        <v>98913</v>
      </c>
      <c r="W174" s="398" t="s">
        <v>1124</v>
      </c>
      <c r="X174" s="419" t="s">
        <v>1135</v>
      </c>
      <c r="Y174" s="418"/>
      <c r="Z174" s="417">
        <v>0</v>
      </c>
      <c r="AA174" s="398" t="s">
        <v>1124</v>
      </c>
    </row>
    <row r="175" spans="1:27" ht="6.75" customHeight="1" x14ac:dyDescent="0.2">
      <c r="A175" s="357"/>
      <c r="B175" s="14"/>
      <c r="C175" s="302"/>
      <c r="D175" s="302"/>
      <c r="E175" s="288"/>
      <c r="F175" s="8"/>
      <c r="G175" s="8"/>
      <c r="H175" s="8"/>
      <c r="L175" s="364"/>
      <c r="O175" s="398"/>
      <c r="P175" s="370"/>
      <c r="S175" s="398"/>
      <c r="T175" s="370"/>
      <c r="W175" s="398"/>
      <c r="X175" s="370"/>
      <c r="AA175" s="398"/>
    </row>
    <row r="176" spans="1:27" ht="15" customHeight="1" x14ac:dyDescent="0.25">
      <c r="A176" s="357"/>
      <c r="B176" s="14"/>
      <c r="C176" s="302"/>
      <c r="D176" s="302"/>
      <c r="E176" s="479" t="s">
        <v>381</v>
      </c>
      <c r="F176" s="343"/>
      <c r="G176" s="343"/>
      <c r="H176" s="343">
        <f>SUM(H171:H175)</f>
        <v>0</v>
      </c>
      <c r="I176" s="261"/>
      <c r="J176" s="261"/>
      <c r="K176" s="344">
        <f>SUM(K171:K175)</f>
        <v>262383</v>
      </c>
      <c r="L176" s="420"/>
      <c r="M176" s="421"/>
      <c r="N176" s="407">
        <f>SUM(N171:N175)</f>
        <v>274179</v>
      </c>
      <c r="O176" s="408"/>
      <c r="P176" s="423"/>
      <c r="Q176" s="422"/>
      <c r="R176" s="407">
        <f>SUM(R171:R175)</f>
        <v>284349</v>
      </c>
      <c r="S176" s="408"/>
      <c r="T176" s="423"/>
      <c r="U176" s="422"/>
      <c r="V176" s="407">
        <f>SUM(V171:V175)</f>
        <v>277550</v>
      </c>
      <c r="W176" s="408"/>
      <c r="X176" s="423"/>
      <c r="Y176" s="422"/>
      <c r="Z176" s="407">
        <f>SUM(Z171:Z175)</f>
        <v>277550</v>
      </c>
      <c r="AA176" s="408"/>
    </row>
    <row r="177" spans="1:27" x14ac:dyDescent="0.2">
      <c r="A177" s="357"/>
      <c r="B177" s="14"/>
      <c r="C177" s="292"/>
      <c r="D177" s="292"/>
      <c r="E177" s="288"/>
      <c r="F177" s="8"/>
      <c r="G177" s="8"/>
      <c r="H177" s="8"/>
      <c r="I177" s="4"/>
      <c r="J177" s="4"/>
      <c r="K177" s="4"/>
      <c r="L177" s="12"/>
      <c r="M177" s="13"/>
      <c r="N177" s="13"/>
      <c r="O177" s="398"/>
      <c r="P177" s="404"/>
      <c r="Q177" s="403"/>
      <c r="R177" s="414"/>
      <c r="S177" s="398"/>
      <c r="T177" s="404"/>
      <c r="U177" s="403"/>
      <c r="V177" s="414"/>
      <c r="W177" s="398"/>
      <c r="X177" s="404"/>
      <c r="Y177" s="403"/>
      <c r="Z177" s="414"/>
      <c r="AA177" s="398"/>
    </row>
    <row r="178" spans="1:27" ht="15" x14ac:dyDescent="0.25">
      <c r="A178" s="357"/>
      <c r="B178" s="14"/>
      <c r="C178" s="292"/>
      <c r="D178" s="292"/>
      <c r="E178" s="375" t="s">
        <v>1441</v>
      </c>
      <c r="F178" s="8"/>
      <c r="G178" s="8"/>
      <c r="H178" s="8"/>
      <c r="I178" s="4"/>
      <c r="J178" s="4"/>
      <c r="L178" s="12"/>
      <c r="M178" s="13"/>
      <c r="N178" s="293">
        <f>COUNTIFS($C$171:$C$175,"&gt;0",N171:N175,"&gt;0")</f>
        <v>3</v>
      </c>
      <c r="O178" s="398"/>
      <c r="P178" s="404"/>
      <c r="Q178" s="403"/>
      <c r="R178" s="293">
        <f>COUNTIFS($C$171:$C$175,"&gt;0",R171:R175,"&gt;0")</f>
        <v>3</v>
      </c>
      <c r="S178" s="398"/>
      <c r="T178" s="404"/>
      <c r="U178" s="403"/>
      <c r="V178" s="293">
        <f>COUNTIFS($C$171:$C$175,"&gt;0",V171:V175,"&gt;0")</f>
        <v>3</v>
      </c>
      <c r="W178" s="398"/>
      <c r="X178" s="404"/>
      <c r="Y178" s="403"/>
      <c r="Z178" s="293">
        <f>COUNTIFS($C$171:$C$175,"&gt;0",Z171:Z175,"&gt;0")</f>
        <v>3</v>
      </c>
      <c r="AA178" s="398"/>
    </row>
    <row r="179" spans="1:27" ht="15" x14ac:dyDescent="0.25">
      <c r="A179" s="357"/>
      <c r="B179" s="14"/>
      <c r="C179" s="292"/>
      <c r="D179" s="292"/>
      <c r="E179" s="375" t="s">
        <v>1332</v>
      </c>
      <c r="F179" s="8"/>
      <c r="G179" s="8"/>
      <c r="H179" s="8"/>
      <c r="I179" s="4"/>
      <c r="J179" s="4"/>
      <c r="L179" s="12"/>
      <c r="M179" s="13"/>
      <c r="N179" s="293">
        <f>COUNTIFS($C$171:$C$175,"**",N171:N175,"&gt;0")</f>
        <v>0</v>
      </c>
      <c r="O179" s="398"/>
      <c r="P179" s="404"/>
      <c r="Q179" s="403"/>
      <c r="R179" s="293">
        <f>COUNTIFS($C$171:$C$175,"**",R171:R175,"&gt;0")</f>
        <v>0</v>
      </c>
      <c r="S179" s="398"/>
      <c r="T179" s="404"/>
      <c r="U179" s="403"/>
      <c r="V179" s="293">
        <f>COUNTIFS($C$171:$C$175,"**",V171:V175,"&gt;0")</f>
        <v>0</v>
      </c>
      <c r="W179" s="398"/>
      <c r="X179" s="404"/>
      <c r="Y179" s="403"/>
      <c r="Z179" s="293">
        <f>COUNTIFS($C$171:$C$175,"**",Z171:Z175,"&gt;0")</f>
        <v>0</v>
      </c>
      <c r="AA179" s="398"/>
    </row>
    <row r="180" spans="1:27" x14ac:dyDescent="0.2">
      <c r="A180" s="357"/>
      <c r="B180" s="14"/>
      <c r="C180" s="292"/>
      <c r="D180" s="292"/>
      <c r="E180" s="281"/>
      <c r="F180" s="8"/>
      <c r="G180" s="8"/>
      <c r="H180" s="8"/>
      <c r="I180" s="4"/>
      <c r="J180" s="4"/>
      <c r="K180" s="4"/>
      <c r="L180" s="12"/>
      <c r="M180" s="13"/>
      <c r="N180" s="13"/>
      <c r="O180" s="398"/>
      <c r="P180" s="404"/>
      <c r="Q180" s="403"/>
      <c r="R180" s="414"/>
      <c r="S180" s="398"/>
      <c r="T180" s="404"/>
      <c r="U180" s="403"/>
      <c r="V180" s="414"/>
      <c r="W180" s="398"/>
      <c r="X180" s="404"/>
      <c r="Y180" s="403"/>
      <c r="Z180" s="414"/>
      <c r="AA180" s="398"/>
    </row>
    <row r="181" spans="1:27" ht="20.25" x14ac:dyDescent="0.55000000000000004">
      <c r="A181" s="357"/>
      <c r="B181" s="14"/>
      <c r="C181" s="292"/>
      <c r="D181" s="292"/>
      <c r="E181" s="376" t="s">
        <v>1333</v>
      </c>
      <c r="F181" s="295"/>
      <c r="G181" s="295"/>
      <c r="H181" s="295"/>
      <c r="I181" s="296"/>
      <c r="J181" s="296"/>
      <c r="K181" s="297"/>
      <c r="L181" s="364"/>
      <c r="O181" s="398"/>
      <c r="P181" s="370"/>
      <c r="S181" s="398"/>
      <c r="T181" s="370"/>
      <c r="W181" s="398"/>
      <c r="X181" s="370"/>
      <c r="AA181" s="398"/>
    </row>
    <row r="182" spans="1:27" ht="15" x14ac:dyDescent="0.2">
      <c r="A182" s="357"/>
      <c r="B182" s="14"/>
      <c r="C182" s="292"/>
      <c r="D182" s="292"/>
      <c r="E182" s="281" t="s">
        <v>1441</v>
      </c>
      <c r="F182" s="295"/>
      <c r="G182" s="295"/>
      <c r="H182" s="295"/>
      <c r="I182" s="296"/>
      <c r="J182" s="296"/>
      <c r="K182" s="297"/>
      <c r="L182" s="364"/>
      <c r="N182" s="293">
        <f>+N167+N178</f>
        <v>21</v>
      </c>
      <c r="O182" s="398"/>
      <c r="P182" s="370"/>
      <c r="R182" s="293">
        <f>+R167+R178</f>
        <v>21</v>
      </c>
      <c r="S182" s="398"/>
      <c r="T182" s="370"/>
      <c r="V182" s="293">
        <f>+V167+V178</f>
        <v>21</v>
      </c>
      <c r="W182" s="398"/>
      <c r="X182" s="370"/>
      <c r="Z182" s="293">
        <f>+Z167+Z178</f>
        <v>21</v>
      </c>
      <c r="AA182" s="398"/>
    </row>
    <row r="183" spans="1:27" ht="15" x14ac:dyDescent="0.2">
      <c r="A183" s="357"/>
      <c r="B183" s="14"/>
      <c r="C183" s="292"/>
      <c r="D183" s="292"/>
      <c r="E183" s="281" t="s">
        <v>1332</v>
      </c>
      <c r="F183" s="295"/>
      <c r="G183" s="295"/>
      <c r="H183" s="295"/>
      <c r="I183" s="296"/>
      <c r="J183" s="296"/>
      <c r="K183" s="297"/>
      <c r="L183" s="364"/>
      <c r="N183" s="293">
        <f>+N168+N179</f>
        <v>0</v>
      </c>
      <c r="O183" s="398"/>
      <c r="P183" s="370"/>
      <c r="R183" s="293">
        <f>+R168+R179</f>
        <v>0</v>
      </c>
      <c r="S183" s="398"/>
      <c r="T183" s="370"/>
      <c r="V183" s="293">
        <f>+V168+V179</f>
        <v>0</v>
      </c>
      <c r="W183" s="398"/>
      <c r="X183" s="370"/>
      <c r="Z183" s="293">
        <f>+Z168+Z179</f>
        <v>0</v>
      </c>
      <c r="AA183" s="398"/>
    </row>
    <row r="184" spans="1:27" x14ac:dyDescent="0.2">
      <c r="A184" s="359"/>
      <c r="B184" s="20"/>
      <c r="C184" s="306"/>
      <c r="D184" s="306"/>
      <c r="E184" s="304"/>
      <c r="F184" s="22"/>
      <c r="G184" s="22"/>
      <c r="H184" s="22"/>
      <c r="I184" s="3"/>
      <c r="J184" s="3"/>
      <c r="K184" s="3"/>
      <c r="L184" s="428"/>
      <c r="M184" s="429"/>
      <c r="N184" s="429"/>
      <c r="O184" s="424"/>
      <c r="P184" s="431"/>
      <c r="Q184" s="430"/>
      <c r="R184" s="432"/>
      <c r="S184" s="424"/>
      <c r="T184" s="431"/>
      <c r="U184" s="430"/>
      <c r="V184" s="432"/>
      <c r="W184" s="424"/>
      <c r="X184" s="431"/>
      <c r="Y184" s="430"/>
      <c r="Z184" s="432"/>
      <c r="AA184" s="424"/>
    </row>
    <row r="185" spans="1:27" ht="15.75" x14ac:dyDescent="0.25">
      <c r="A185" s="321" t="s">
        <v>1268</v>
      </c>
      <c r="B185" s="285"/>
      <c r="C185" s="309"/>
      <c r="D185" s="309"/>
      <c r="E185" s="274"/>
      <c r="F185" s="257"/>
      <c r="G185" s="257"/>
      <c r="H185" s="257"/>
      <c r="I185" s="270"/>
      <c r="J185" s="270"/>
      <c r="K185" s="270"/>
      <c r="L185" s="10"/>
      <c r="M185" s="11"/>
      <c r="N185" s="11"/>
      <c r="O185" s="401"/>
      <c r="P185" s="426"/>
      <c r="Q185" s="425"/>
      <c r="R185" s="427"/>
      <c r="S185" s="401"/>
      <c r="T185" s="426"/>
      <c r="U185" s="425"/>
      <c r="V185" s="427"/>
      <c r="W185" s="401"/>
      <c r="X185" s="426"/>
      <c r="Y185" s="425"/>
      <c r="Z185" s="427"/>
      <c r="AA185" s="401"/>
    </row>
    <row r="186" spans="1:27" ht="22.5" customHeight="1" x14ac:dyDescent="0.25">
      <c r="A186" s="357"/>
      <c r="B186" s="286" t="s">
        <v>1253</v>
      </c>
      <c r="C186" s="302"/>
      <c r="D186" s="302"/>
      <c r="E186" s="288"/>
      <c r="F186" s="8"/>
      <c r="G186" s="8"/>
      <c r="H186" s="8"/>
      <c r="I186" s="4"/>
      <c r="J186" s="4"/>
      <c r="K186" s="4"/>
      <c r="L186" s="12"/>
      <c r="M186" s="13"/>
      <c r="N186" s="13"/>
      <c r="O186" s="398"/>
      <c r="P186" s="404"/>
      <c r="Q186" s="403"/>
      <c r="R186" s="414"/>
      <c r="S186" s="398"/>
      <c r="T186" s="404"/>
      <c r="U186" s="403"/>
      <c r="V186" s="414"/>
      <c r="W186" s="398"/>
      <c r="X186" s="404"/>
      <c r="Y186" s="403"/>
      <c r="Z186" s="414"/>
      <c r="AA186" s="398"/>
    </row>
    <row r="187" spans="1:27" ht="14.1" customHeight="1" x14ac:dyDescent="0.2">
      <c r="A187" s="357"/>
      <c r="B187" s="14"/>
      <c r="C187" s="302">
        <v>100</v>
      </c>
      <c r="D187" s="302">
        <v>113710101</v>
      </c>
      <c r="E187" s="288" t="s">
        <v>928</v>
      </c>
      <c r="F187" s="8">
        <v>9</v>
      </c>
      <c r="G187" s="8"/>
      <c r="H187" s="8">
        <v>116751</v>
      </c>
      <c r="I187" s="18" t="s">
        <v>1132</v>
      </c>
      <c r="J187" s="4"/>
      <c r="K187" s="165">
        <v>116751</v>
      </c>
      <c r="L187" s="415" t="s">
        <v>1132</v>
      </c>
      <c r="M187" s="416"/>
      <c r="N187" s="417">
        <v>116751</v>
      </c>
      <c r="O187" s="398" t="s">
        <v>1124</v>
      </c>
      <c r="P187" s="419" t="s">
        <v>1132</v>
      </c>
      <c r="Q187" s="418"/>
      <c r="R187" s="417">
        <v>129000</v>
      </c>
      <c r="S187" s="398" t="s">
        <v>1124</v>
      </c>
      <c r="T187" s="419" t="s">
        <v>1132</v>
      </c>
      <c r="U187" s="418"/>
      <c r="V187" s="417">
        <v>129000</v>
      </c>
      <c r="W187" s="398" t="s">
        <v>1124</v>
      </c>
      <c r="X187" s="419" t="s">
        <v>1132</v>
      </c>
      <c r="Y187" s="418"/>
      <c r="Z187" s="417">
        <v>129000</v>
      </c>
      <c r="AA187" s="398" t="s">
        <v>1124</v>
      </c>
    </row>
    <row r="188" spans="1:27" ht="14.1" customHeight="1" x14ac:dyDescent="0.2">
      <c r="A188" s="357"/>
      <c r="B188" s="14"/>
      <c r="C188" s="302">
        <v>150</v>
      </c>
      <c r="D188" s="302">
        <v>113710102</v>
      </c>
      <c r="E188" s="281" t="s">
        <v>888</v>
      </c>
      <c r="F188" s="8">
        <v>7</v>
      </c>
      <c r="G188" s="8">
        <v>7</v>
      </c>
      <c r="H188" s="8">
        <v>60276</v>
      </c>
      <c r="I188" s="18">
        <v>7</v>
      </c>
      <c r="J188" s="18">
        <v>7</v>
      </c>
      <c r="K188" s="165">
        <v>60276</v>
      </c>
      <c r="L188" s="415">
        <v>7</v>
      </c>
      <c r="M188" s="416">
        <v>7</v>
      </c>
      <c r="N188" s="417">
        <v>60276</v>
      </c>
      <c r="O188" s="398">
        <v>3144</v>
      </c>
      <c r="P188" s="419">
        <v>7</v>
      </c>
      <c r="Q188" s="418">
        <v>7</v>
      </c>
      <c r="R188" s="417">
        <v>66370</v>
      </c>
      <c r="S188" s="398">
        <v>3144</v>
      </c>
      <c r="T188" s="419">
        <v>7</v>
      </c>
      <c r="U188" s="418">
        <v>2</v>
      </c>
      <c r="V188" s="417">
        <v>51648</v>
      </c>
      <c r="W188" s="398">
        <v>3144</v>
      </c>
      <c r="X188" s="419">
        <v>7</v>
      </c>
      <c r="Y188" s="418">
        <v>1</v>
      </c>
      <c r="Z188" s="417">
        <v>51648</v>
      </c>
      <c r="AA188" s="398">
        <v>3144</v>
      </c>
    </row>
    <row r="189" spans="1:27" ht="14.1" customHeight="1" x14ac:dyDescent="0.2">
      <c r="A189" s="357"/>
      <c r="B189" s="14"/>
      <c r="C189" s="302"/>
      <c r="D189" s="302">
        <v>113710103</v>
      </c>
      <c r="E189" s="288" t="s">
        <v>904</v>
      </c>
      <c r="F189" s="8">
        <v>6</v>
      </c>
      <c r="G189" s="8">
        <v>3</v>
      </c>
      <c r="H189" s="8">
        <v>44885</v>
      </c>
      <c r="I189" s="4"/>
      <c r="J189" s="4"/>
      <c r="K189" s="4"/>
      <c r="L189" s="12"/>
      <c r="M189" s="13"/>
      <c r="N189" s="293">
        <v>0</v>
      </c>
      <c r="O189" s="398">
        <v>3144</v>
      </c>
      <c r="P189" s="404"/>
      <c r="Q189" s="403"/>
      <c r="R189" s="293">
        <v>0</v>
      </c>
      <c r="S189" s="398">
        <v>3144</v>
      </c>
      <c r="T189" s="404"/>
      <c r="U189" s="403"/>
      <c r="V189" s="293">
        <v>0</v>
      </c>
      <c r="W189" s="398">
        <v>3144</v>
      </c>
      <c r="X189" s="404"/>
      <c r="Y189" s="403"/>
      <c r="Z189" s="293">
        <v>0</v>
      </c>
      <c r="AA189" s="398">
        <v>3144</v>
      </c>
    </row>
    <row r="190" spans="1:27" ht="14.1" customHeight="1" x14ac:dyDescent="0.2">
      <c r="A190" s="357"/>
      <c r="B190" s="14"/>
      <c r="C190" s="302"/>
      <c r="D190" s="302">
        <v>113710104</v>
      </c>
      <c r="E190" s="288" t="s">
        <v>940</v>
      </c>
      <c r="F190" s="8">
        <v>8</v>
      </c>
      <c r="G190" s="8">
        <v>1</v>
      </c>
      <c r="H190" s="8">
        <v>49186</v>
      </c>
      <c r="I190" s="4"/>
      <c r="J190" s="4"/>
      <c r="K190" s="4"/>
      <c r="L190" s="12"/>
      <c r="M190" s="13"/>
      <c r="N190" s="293">
        <v>0</v>
      </c>
      <c r="O190" s="398">
        <v>3144</v>
      </c>
      <c r="P190" s="404"/>
      <c r="Q190" s="403"/>
      <c r="R190" s="293">
        <v>0</v>
      </c>
      <c r="S190" s="398">
        <v>3144</v>
      </c>
      <c r="T190" s="404"/>
      <c r="U190" s="403"/>
      <c r="V190" s="293">
        <v>0</v>
      </c>
      <c r="W190" s="398">
        <v>3144</v>
      </c>
      <c r="X190" s="404"/>
      <c r="Y190" s="403"/>
      <c r="Z190" s="293">
        <v>0</v>
      </c>
      <c r="AA190" s="398">
        <v>3144</v>
      </c>
    </row>
    <row r="191" spans="1:27" ht="14.1" customHeight="1" x14ac:dyDescent="0.2">
      <c r="A191" s="357"/>
      <c r="B191" s="14"/>
      <c r="C191" s="302">
        <v>880</v>
      </c>
      <c r="D191" s="302">
        <v>113710105</v>
      </c>
      <c r="E191" s="288" t="s">
        <v>415</v>
      </c>
      <c r="F191" s="8">
        <v>7</v>
      </c>
      <c r="G191" s="8">
        <v>10</v>
      </c>
      <c r="H191" s="8">
        <v>71032</v>
      </c>
      <c r="I191" s="18">
        <v>7</v>
      </c>
      <c r="J191" s="18">
        <v>10</v>
      </c>
      <c r="K191" s="165">
        <v>71032</v>
      </c>
      <c r="L191" s="415">
        <v>7</v>
      </c>
      <c r="M191" s="416">
        <v>10</v>
      </c>
      <c r="N191" s="417">
        <v>71032</v>
      </c>
      <c r="O191" s="398">
        <v>3144</v>
      </c>
      <c r="P191" s="419">
        <v>7</v>
      </c>
      <c r="Q191" s="418">
        <v>10</v>
      </c>
      <c r="R191" s="417">
        <v>78213</v>
      </c>
      <c r="S191" s="398">
        <v>3144</v>
      </c>
      <c r="T191" s="419">
        <v>7</v>
      </c>
      <c r="U191" s="418">
        <v>10</v>
      </c>
      <c r="V191" s="417">
        <v>78213</v>
      </c>
      <c r="W191" s="398">
        <v>3144</v>
      </c>
      <c r="X191" s="419">
        <v>7</v>
      </c>
      <c r="Y191" s="418">
        <v>10</v>
      </c>
      <c r="Z191" s="417">
        <v>78213</v>
      </c>
      <c r="AA191" s="398">
        <v>3144</v>
      </c>
    </row>
    <row r="192" spans="1:27" ht="14.1" customHeight="1" x14ac:dyDescent="0.2">
      <c r="A192" s="357"/>
      <c r="B192" s="14"/>
      <c r="C192" s="302"/>
      <c r="D192" s="302">
        <v>113710106</v>
      </c>
      <c r="E192" s="288" t="s">
        <v>962</v>
      </c>
      <c r="F192" s="8">
        <v>7</v>
      </c>
      <c r="G192" s="8">
        <v>10</v>
      </c>
      <c r="H192" s="8">
        <v>71032</v>
      </c>
      <c r="I192" s="4"/>
      <c r="J192" s="4"/>
      <c r="K192" s="4"/>
      <c r="L192" s="12"/>
      <c r="M192" s="13"/>
      <c r="N192" s="293">
        <v>0</v>
      </c>
      <c r="O192" s="398">
        <v>3144</v>
      </c>
      <c r="P192" s="404"/>
      <c r="Q192" s="403"/>
      <c r="R192" s="293">
        <v>0</v>
      </c>
      <c r="S192" s="398">
        <v>3144</v>
      </c>
      <c r="T192" s="404"/>
      <c r="U192" s="403"/>
      <c r="V192" s="293">
        <v>0</v>
      </c>
      <c r="W192" s="398">
        <v>3144</v>
      </c>
      <c r="X192" s="404"/>
      <c r="Y192" s="403"/>
      <c r="Z192" s="293">
        <v>0</v>
      </c>
      <c r="AA192" s="398">
        <v>3144</v>
      </c>
    </row>
    <row r="193" spans="1:27" ht="14.1" customHeight="1" x14ac:dyDescent="0.2">
      <c r="A193" s="357"/>
      <c r="B193" s="14"/>
      <c r="C193" s="302">
        <v>2210</v>
      </c>
      <c r="D193" s="302">
        <v>137101008</v>
      </c>
      <c r="E193" s="288" t="s">
        <v>1575</v>
      </c>
      <c r="F193" s="8">
        <v>10</v>
      </c>
      <c r="G193" s="8">
        <v>7</v>
      </c>
      <c r="H193" s="8">
        <v>81950</v>
      </c>
      <c r="I193" s="18">
        <v>10</v>
      </c>
      <c r="J193" s="18">
        <v>7</v>
      </c>
      <c r="K193" s="165">
        <v>81950</v>
      </c>
      <c r="L193" s="415">
        <v>10</v>
      </c>
      <c r="M193" s="416">
        <v>9</v>
      </c>
      <c r="N193" s="417">
        <v>88526</v>
      </c>
      <c r="O193" s="398">
        <v>3144</v>
      </c>
      <c r="P193" s="419">
        <v>10</v>
      </c>
      <c r="Q193" s="418">
        <v>9</v>
      </c>
      <c r="R193" s="417">
        <v>97476</v>
      </c>
      <c r="S193" s="398">
        <v>3144</v>
      </c>
      <c r="T193" s="419">
        <v>10</v>
      </c>
      <c r="U193" s="418">
        <v>9</v>
      </c>
      <c r="V193" s="417">
        <v>97476</v>
      </c>
      <c r="W193" s="398">
        <v>3144</v>
      </c>
      <c r="X193" s="419">
        <v>10</v>
      </c>
      <c r="Y193" s="418">
        <v>9</v>
      </c>
      <c r="Z193" s="417">
        <v>97476</v>
      </c>
      <c r="AA193" s="398">
        <v>3144</v>
      </c>
    </row>
    <row r="194" spans="1:27" ht="3" customHeight="1" x14ac:dyDescent="0.2">
      <c r="A194" s="357"/>
      <c r="B194" s="14"/>
      <c r="C194" s="302"/>
      <c r="D194" s="302"/>
      <c r="E194" s="288"/>
      <c r="F194" s="8"/>
      <c r="G194" s="8"/>
      <c r="H194" s="8"/>
      <c r="L194" s="364"/>
      <c r="O194" s="398"/>
      <c r="P194" s="370"/>
      <c r="S194" s="398"/>
      <c r="T194" s="370"/>
      <c r="W194" s="398"/>
      <c r="X194" s="370"/>
      <c r="AA194" s="398"/>
    </row>
    <row r="195" spans="1:27" ht="15" x14ac:dyDescent="0.25">
      <c r="A195" s="357"/>
      <c r="B195" s="14"/>
      <c r="C195" s="302"/>
      <c r="D195" s="302"/>
      <c r="E195" s="479" t="s">
        <v>381</v>
      </c>
      <c r="F195" s="256"/>
      <c r="G195" s="256"/>
      <c r="H195" s="256">
        <f>SUM(H187:H193)</f>
        <v>495112</v>
      </c>
      <c r="I195" s="261"/>
      <c r="J195" s="261"/>
      <c r="K195" s="344">
        <f>SUM(K187:K193)</f>
        <v>330009</v>
      </c>
      <c r="L195" s="420"/>
      <c r="M195" s="421"/>
      <c r="N195" s="407">
        <f>SUM(N187:N193)</f>
        <v>336585</v>
      </c>
      <c r="O195" s="408"/>
      <c r="P195" s="423"/>
      <c r="Q195" s="422"/>
      <c r="R195" s="407">
        <f>SUM(R187:R193)</f>
        <v>371059</v>
      </c>
      <c r="S195" s="408"/>
      <c r="T195" s="423"/>
      <c r="U195" s="422"/>
      <c r="V195" s="407">
        <f>SUM(V187:V193)</f>
        <v>356337</v>
      </c>
      <c r="W195" s="408"/>
      <c r="X195" s="423"/>
      <c r="Y195" s="422"/>
      <c r="Z195" s="407">
        <f>SUM(Z187:Z193)</f>
        <v>356337</v>
      </c>
      <c r="AA195" s="408"/>
    </row>
    <row r="196" spans="1:27" ht="6" customHeight="1" x14ac:dyDescent="0.2">
      <c r="A196" s="357"/>
      <c r="B196" s="14"/>
      <c r="C196" s="302"/>
      <c r="D196" s="302"/>
      <c r="E196" s="288"/>
      <c r="F196" s="8"/>
      <c r="G196" s="8"/>
      <c r="H196" s="8"/>
      <c r="I196" s="4"/>
      <c r="J196" s="4"/>
      <c r="K196" s="4"/>
      <c r="L196" s="12"/>
      <c r="M196" s="13"/>
      <c r="N196" s="13"/>
      <c r="O196" s="398"/>
      <c r="P196" s="404"/>
      <c r="Q196" s="403"/>
      <c r="R196" s="414"/>
      <c r="S196" s="398"/>
      <c r="T196" s="404"/>
      <c r="U196" s="403"/>
      <c r="V196" s="414"/>
      <c r="W196" s="398"/>
      <c r="X196" s="404"/>
      <c r="Y196" s="403"/>
      <c r="Z196" s="414"/>
      <c r="AA196" s="398"/>
    </row>
    <row r="197" spans="1:27" ht="14.25" customHeight="1" x14ac:dyDescent="0.25">
      <c r="A197" s="357"/>
      <c r="B197" s="14"/>
      <c r="C197" s="302"/>
      <c r="D197" s="302"/>
      <c r="E197" s="375" t="s">
        <v>1441</v>
      </c>
      <c r="F197" s="8"/>
      <c r="G197" s="8"/>
      <c r="H197" s="8"/>
      <c r="I197" s="4"/>
      <c r="J197" s="4"/>
      <c r="L197" s="12"/>
      <c r="M197" s="13"/>
      <c r="N197" s="293">
        <f>COUNTIFS($C$187:$C$194,"&gt;0",N187:N194,"&gt;0")</f>
        <v>4</v>
      </c>
      <c r="O197" s="398"/>
      <c r="P197" s="404"/>
      <c r="Q197" s="403"/>
      <c r="R197" s="293">
        <f>COUNTIFS($C$187:$C$194,"&gt;0",R187:R194,"&gt;0")</f>
        <v>4</v>
      </c>
      <c r="S197" s="398"/>
      <c r="T197" s="404"/>
      <c r="U197" s="403"/>
      <c r="V197" s="293">
        <f>COUNTIFS($C$187:$C$194,"&gt;0",V187:V194,"&gt;0")</f>
        <v>4</v>
      </c>
      <c r="W197" s="398"/>
      <c r="X197" s="404"/>
      <c r="Y197" s="403"/>
      <c r="Z197" s="293">
        <f>COUNTIFS($C$187:$C$194,"&gt;0",Z187:Z194,"&gt;0")</f>
        <v>4</v>
      </c>
      <c r="AA197" s="398"/>
    </row>
    <row r="198" spans="1:27" ht="14.25" customHeight="1" x14ac:dyDescent="0.25">
      <c r="A198" s="357"/>
      <c r="B198" s="14"/>
      <c r="C198" s="302"/>
      <c r="D198" s="302"/>
      <c r="E198" s="375" t="s">
        <v>1332</v>
      </c>
      <c r="F198" s="8"/>
      <c r="G198" s="8"/>
      <c r="H198" s="8"/>
      <c r="I198" s="4"/>
      <c r="J198" s="4"/>
      <c r="L198" s="12"/>
      <c r="M198" s="13"/>
      <c r="N198" s="293">
        <f>COUNTIFS($C$187:$C$194,"**",N187:N194,"&gt;0")</f>
        <v>0</v>
      </c>
      <c r="O198" s="398"/>
      <c r="P198" s="404"/>
      <c r="Q198" s="403"/>
      <c r="R198" s="293">
        <f>COUNTIFS($C$187:$C$194,"**",R187:R194,"&gt;0")</f>
        <v>0</v>
      </c>
      <c r="S198" s="398"/>
      <c r="T198" s="404"/>
      <c r="U198" s="403"/>
      <c r="V198" s="293">
        <f>COUNTIFS($C$187:$C$194,"**",V187:V194,"&gt;0")</f>
        <v>0</v>
      </c>
      <c r="W198" s="398"/>
      <c r="X198" s="404"/>
      <c r="Y198" s="403"/>
      <c r="Z198" s="293">
        <f>COUNTIFS($C$187:$C$194,"**",Z187:Z194,"&gt;0")</f>
        <v>0</v>
      </c>
      <c r="AA198" s="398"/>
    </row>
    <row r="199" spans="1:27" ht="14.25" customHeight="1" x14ac:dyDescent="0.2">
      <c r="A199" s="357"/>
      <c r="B199" s="14"/>
      <c r="C199" s="302"/>
      <c r="D199" s="302"/>
      <c r="E199" s="288"/>
      <c r="F199" s="8"/>
      <c r="G199" s="8"/>
      <c r="H199" s="8"/>
      <c r="I199" s="4"/>
      <c r="J199" s="4"/>
      <c r="K199" s="4"/>
      <c r="L199" s="12"/>
      <c r="M199" s="13"/>
      <c r="N199" s="13"/>
      <c r="O199" s="398"/>
      <c r="P199" s="404"/>
      <c r="Q199" s="403"/>
      <c r="R199" s="414"/>
      <c r="S199" s="398"/>
      <c r="T199" s="404"/>
      <c r="U199" s="403"/>
      <c r="V199" s="414"/>
      <c r="W199" s="398"/>
      <c r="X199" s="404"/>
      <c r="Y199" s="403"/>
      <c r="Z199" s="414"/>
      <c r="AA199" s="398"/>
    </row>
    <row r="200" spans="1:27" ht="15" x14ac:dyDescent="0.25">
      <c r="A200" s="357"/>
      <c r="B200" s="286" t="s">
        <v>1254</v>
      </c>
      <c r="C200" s="302"/>
      <c r="D200" s="302"/>
      <c r="E200" s="288"/>
      <c r="F200" s="8"/>
      <c r="G200" s="8"/>
      <c r="H200" s="8"/>
      <c r="I200" s="4"/>
      <c r="J200" s="4"/>
      <c r="K200" s="4"/>
      <c r="L200" s="12"/>
      <c r="M200" s="13"/>
      <c r="N200" s="13"/>
      <c r="O200" s="398"/>
      <c r="P200" s="404"/>
      <c r="Q200" s="403"/>
      <c r="R200" s="414"/>
      <c r="S200" s="398"/>
      <c r="T200" s="404"/>
      <c r="U200" s="403"/>
      <c r="V200" s="414"/>
      <c r="W200" s="398"/>
      <c r="X200" s="404"/>
      <c r="Y200" s="403"/>
      <c r="Z200" s="414"/>
      <c r="AA200" s="398"/>
    </row>
    <row r="201" spans="1:27" ht="14.1" customHeight="1" x14ac:dyDescent="0.2">
      <c r="A201" s="357"/>
      <c r="B201" s="14"/>
      <c r="C201" s="302">
        <v>2100</v>
      </c>
      <c r="D201" s="302">
        <v>113710702</v>
      </c>
      <c r="E201" s="288" t="s">
        <v>1096</v>
      </c>
      <c r="F201" s="8">
        <v>11</v>
      </c>
      <c r="G201" s="8">
        <v>6</v>
      </c>
      <c r="H201" s="8">
        <v>84026</v>
      </c>
      <c r="I201" s="18">
        <v>11</v>
      </c>
      <c r="J201" s="18">
        <v>6</v>
      </c>
      <c r="K201" s="165">
        <v>84026</v>
      </c>
      <c r="L201" s="415">
        <v>11</v>
      </c>
      <c r="M201" s="416">
        <v>6</v>
      </c>
      <c r="N201" s="417">
        <v>84026</v>
      </c>
      <c r="O201" s="398">
        <v>3144</v>
      </c>
      <c r="P201" s="419">
        <v>9</v>
      </c>
      <c r="Q201" s="418">
        <v>4</v>
      </c>
      <c r="R201" s="417">
        <v>69028</v>
      </c>
      <c r="S201" s="398">
        <v>3144</v>
      </c>
      <c r="T201" s="419">
        <v>9</v>
      </c>
      <c r="U201" s="418">
        <v>4</v>
      </c>
      <c r="V201" s="417">
        <v>69028</v>
      </c>
      <c r="W201" s="398">
        <v>3144</v>
      </c>
      <c r="X201" s="419">
        <v>9</v>
      </c>
      <c r="Y201" s="418">
        <v>4</v>
      </c>
      <c r="Z201" s="417">
        <v>69028</v>
      </c>
      <c r="AA201" s="398">
        <v>3144</v>
      </c>
    </row>
    <row r="202" spans="1:27" ht="14.1" customHeight="1" x14ac:dyDescent="0.2">
      <c r="A202" s="357"/>
      <c r="B202" s="14"/>
      <c r="C202" s="302">
        <v>2110</v>
      </c>
      <c r="D202" s="302">
        <v>113710703</v>
      </c>
      <c r="E202" s="288" t="s">
        <v>924</v>
      </c>
      <c r="F202" s="8">
        <v>8</v>
      </c>
      <c r="G202" s="8">
        <v>7</v>
      </c>
      <c r="H202" s="8">
        <v>66935</v>
      </c>
      <c r="I202" s="18">
        <v>8</v>
      </c>
      <c r="J202" s="18">
        <v>7</v>
      </c>
      <c r="K202" s="165">
        <v>66935</v>
      </c>
      <c r="L202" s="415">
        <v>8</v>
      </c>
      <c r="M202" s="416">
        <v>5</v>
      </c>
      <c r="N202" s="417">
        <v>66935</v>
      </c>
      <c r="O202" s="398">
        <v>3144</v>
      </c>
      <c r="P202" s="419">
        <v>8</v>
      </c>
      <c r="Q202" s="418">
        <v>5</v>
      </c>
      <c r="R202" s="417">
        <v>0</v>
      </c>
      <c r="S202" s="398">
        <v>3144</v>
      </c>
      <c r="T202" s="419">
        <v>8</v>
      </c>
      <c r="U202" s="418">
        <v>5</v>
      </c>
      <c r="V202" s="417">
        <v>0</v>
      </c>
      <c r="W202" s="398">
        <v>3144</v>
      </c>
      <c r="X202" s="419">
        <v>8</v>
      </c>
      <c r="Y202" s="418">
        <v>5</v>
      </c>
      <c r="Z202" s="417">
        <v>0</v>
      </c>
      <c r="AA202" s="398">
        <v>3144</v>
      </c>
    </row>
    <row r="203" spans="1:27" ht="14.1" customHeight="1" x14ac:dyDescent="0.2">
      <c r="A203" s="357"/>
      <c r="B203" s="14"/>
      <c r="C203" s="302">
        <v>2120</v>
      </c>
      <c r="D203" s="302">
        <v>113710704</v>
      </c>
      <c r="E203" s="288" t="s">
        <v>487</v>
      </c>
      <c r="F203" s="8">
        <v>11</v>
      </c>
      <c r="G203" s="8">
        <v>6</v>
      </c>
      <c r="H203" s="8">
        <v>84026</v>
      </c>
      <c r="I203" s="18">
        <v>11</v>
      </c>
      <c r="J203" s="18">
        <v>6</v>
      </c>
      <c r="K203" s="165">
        <v>84026</v>
      </c>
      <c r="L203" s="415">
        <v>11</v>
      </c>
      <c r="M203" s="416">
        <v>9</v>
      </c>
      <c r="N203" s="417">
        <v>96496</v>
      </c>
      <c r="O203" s="398">
        <v>3144</v>
      </c>
      <c r="P203" s="419">
        <v>11</v>
      </c>
      <c r="Q203" s="418">
        <v>9</v>
      </c>
      <c r="R203" s="417">
        <v>106747</v>
      </c>
      <c r="S203" s="398">
        <v>3144</v>
      </c>
      <c r="T203" s="419">
        <v>11</v>
      </c>
      <c r="U203" s="418">
        <v>9</v>
      </c>
      <c r="V203" s="417">
        <v>106747</v>
      </c>
      <c r="W203" s="398">
        <v>3144</v>
      </c>
      <c r="X203" s="419">
        <v>11</v>
      </c>
      <c r="Y203" s="418">
        <v>9</v>
      </c>
      <c r="Z203" s="417">
        <v>106747</v>
      </c>
      <c r="AA203" s="398">
        <v>3144</v>
      </c>
    </row>
    <row r="204" spans="1:27" ht="14.1" customHeight="1" x14ac:dyDescent="0.2">
      <c r="A204" s="357"/>
      <c r="B204" s="14"/>
      <c r="C204" s="302">
        <v>2130</v>
      </c>
      <c r="D204" s="302">
        <v>113710705</v>
      </c>
      <c r="E204" s="288" t="s">
        <v>233</v>
      </c>
      <c r="F204" s="8">
        <v>9</v>
      </c>
      <c r="G204" s="8">
        <v>9</v>
      </c>
      <c r="H204" s="8">
        <v>80313</v>
      </c>
      <c r="I204" s="18">
        <v>9</v>
      </c>
      <c r="J204" s="18">
        <v>9</v>
      </c>
      <c r="K204" s="165">
        <v>80313</v>
      </c>
      <c r="L204" s="415">
        <v>9</v>
      </c>
      <c r="M204" s="416">
        <v>9</v>
      </c>
      <c r="N204" s="417">
        <v>80313</v>
      </c>
      <c r="O204" s="398">
        <v>3144</v>
      </c>
      <c r="P204" s="419">
        <v>9</v>
      </c>
      <c r="Q204" s="418">
        <v>4</v>
      </c>
      <c r="R204" s="417">
        <v>69028</v>
      </c>
      <c r="S204" s="398">
        <v>3144</v>
      </c>
      <c r="T204" s="419">
        <v>9</v>
      </c>
      <c r="U204" s="418">
        <v>4</v>
      </c>
      <c r="V204" s="417">
        <v>69028</v>
      </c>
      <c r="W204" s="398">
        <v>3144</v>
      </c>
      <c r="X204" s="419">
        <v>9</v>
      </c>
      <c r="Y204" s="418">
        <v>4</v>
      </c>
      <c r="Z204" s="417">
        <v>69028</v>
      </c>
      <c r="AA204" s="398">
        <v>3144</v>
      </c>
    </row>
    <row r="205" spans="1:27" ht="15" x14ac:dyDescent="0.25">
      <c r="A205" s="357"/>
      <c r="B205" s="14"/>
      <c r="C205" s="302"/>
      <c r="D205" s="302"/>
      <c r="E205" s="479" t="s">
        <v>381</v>
      </c>
      <c r="F205" s="343"/>
      <c r="G205" s="343"/>
      <c r="H205" s="343">
        <f>SUM(H201:H204)</f>
        <v>315300</v>
      </c>
      <c r="I205" s="271"/>
      <c r="J205" s="271"/>
      <c r="K205" s="344">
        <f>SUM(K201:K204)</f>
        <v>315300</v>
      </c>
      <c r="L205" s="405"/>
      <c r="M205" s="406"/>
      <c r="N205" s="407">
        <f>SUM(N201:N204)</f>
        <v>327770</v>
      </c>
      <c r="O205" s="408"/>
      <c r="P205" s="410"/>
      <c r="Q205" s="409"/>
      <c r="R205" s="407">
        <f>SUM(R201:R204)</f>
        <v>244803</v>
      </c>
      <c r="S205" s="408"/>
      <c r="T205" s="410"/>
      <c r="U205" s="409"/>
      <c r="V205" s="407">
        <f>SUM(V201:V204)</f>
        <v>244803</v>
      </c>
      <c r="W205" s="408"/>
      <c r="X205" s="410"/>
      <c r="Y205" s="409"/>
      <c r="Z205" s="407">
        <f>SUM(Z201:Z204)</f>
        <v>244803</v>
      </c>
      <c r="AA205" s="408"/>
    </row>
    <row r="206" spans="1:27" x14ac:dyDescent="0.2">
      <c r="A206" s="357"/>
      <c r="B206" s="14"/>
      <c r="C206" s="302"/>
      <c r="D206" s="302"/>
      <c r="E206" s="288"/>
      <c r="F206" s="8"/>
      <c r="G206" s="8"/>
      <c r="H206" s="8"/>
      <c r="I206" s="4"/>
      <c r="J206" s="4"/>
      <c r="K206" s="4"/>
      <c r="L206" s="12"/>
      <c r="M206" s="13"/>
      <c r="N206" s="13"/>
      <c r="O206" s="398"/>
      <c r="P206" s="404"/>
      <c r="Q206" s="403"/>
      <c r="R206" s="414"/>
      <c r="S206" s="398"/>
      <c r="T206" s="404"/>
      <c r="U206" s="403"/>
      <c r="V206" s="414"/>
      <c r="W206" s="398"/>
      <c r="X206" s="404"/>
      <c r="Y206" s="403"/>
      <c r="Z206" s="414"/>
      <c r="AA206" s="398"/>
    </row>
    <row r="207" spans="1:27" ht="14.25" customHeight="1" x14ac:dyDescent="0.25">
      <c r="A207" s="357"/>
      <c r="B207" s="14"/>
      <c r="C207" s="302"/>
      <c r="D207" s="302"/>
      <c r="E207" s="375" t="s">
        <v>1441</v>
      </c>
      <c r="F207" s="8"/>
      <c r="G207" s="8"/>
      <c r="H207" s="8"/>
      <c r="I207" s="4"/>
      <c r="J207" s="4"/>
      <c r="L207" s="12"/>
      <c r="M207" s="13"/>
      <c r="N207" s="293">
        <f>COUNTIFS($C$201:$C$204,"&gt;0",N201:N204,"&gt;0")</f>
        <v>4</v>
      </c>
      <c r="O207" s="398"/>
      <c r="P207" s="404"/>
      <c r="Q207" s="403"/>
      <c r="R207" s="293">
        <f>COUNTIFS($C$201:$C$204,"&gt;0",R201:R204,"&gt;0")</f>
        <v>3</v>
      </c>
      <c r="S207" s="398"/>
      <c r="T207" s="404"/>
      <c r="U207" s="403"/>
      <c r="V207" s="293">
        <f>COUNTIFS($C$201:$C$204,"&gt;0",V201:V204,"&gt;0")</f>
        <v>3</v>
      </c>
      <c r="W207" s="398"/>
      <c r="X207" s="404"/>
      <c r="Y207" s="403"/>
      <c r="Z207" s="293">
        <f>COUNTIFS($C$201:$C$204,"&gt;0",Z201:Z204,"&gt;0")</f>
        <v>3</v>
      </c>
      <c r="AA207" s="398"/>
    </row>
    <row r="208" spans="1:27" ht="14.25" customHeight="1" x14ac:dyDescent="0.25">
      <c r="A208" s="357"/>
      <c r="B208" s="14"/>
      <c r="C208" s="302"/>
      <c r="D208" s="302"/>
      <c r="E208" s="375" t="s">
        <v>1332</v>
      </c>
      <c r="F208" s="8"/>
      <c r="G208" s="8"/>
      <c r="H208" s="8"/>
      <c r="I208" s="4"/>
      <c r="J208" s="4"/>
      <c r="L208" s="12"/>
      <c r="M208" s="13"/>
      <c r="N208" s="293">
        <f>COUNTIFS($C$201:$C$204,"**",N201:N204,"&gt;0")</f>
        <v>0</v>
      </c>
      <c r="O208" s="398"/>
      <c r="P208" s="404"/>
      <c r="Q208" s="403"/>
      <c r="R208" s="293">
        <f>COUNTIFS($C$201:$C$204,"**",R201:R204,"&gt;0")</f>
        <v>0</v>
      </c>
      <c r="S208" s="398"/>
      <c r="T208" s="404"/>
      <c r="U208" s="403"/>
      <c r="V208" s="293">
        <f>COUNTIFS($C$201:$C$204,"**",V201:V204,"&gt;0")</f>
        <v>0</v>
      </c>
      <c r="W208" s="398"/>
      <c r="X208" s="404"/>
      <c r="Y208" s="403"/>
      <c r="Z208" s="293">
        <f>COUNTIFS($C$201:$C$204,"**",Z201:Z204,"&gt;0")</f>
        <v>0</v>
      </c>
      <c r="AA208" s="398"/>
    </row>
    <row r="209" spans="1:27" ht="9.75" customHeight="1" x14ac:dyDescent="0.2">
      <c r="A209" s="357"/>
      <c r="B209" s="14"/>
      <c r="C209" s="302"/>
      <c r="D209" s="302"/>
      <c r="E209" s="288"/>
      <c r="F209" s="8"/>
      <c r="G209" s="8"/>
      <c r="H209" s="8"/>
      <c r="I209" s="4"/>
      <c r="J209" s="4"/>
      <c r="L209" s="12"/>
      <c r="M209" s="13"/>
      <c r="O209" s="398"/>
      <c r="P209" s="404"/>
      <c r="Q209" s="403"/>
      <c r="S209" s="398"/>
      <c r="T209" s="404"/>
      <c r="U209" s="403"/>
      <c r="W209" s="398"/>
      <c r="X209" s="404"/>
      <c r="Y209" s="403"/>
      <c r="AA209" s="398"/>
    </row>
    <row r="210" spans="1:27" ht="15" x14ac:dyDescent="0.25">
      <c r="A210" s="357"/>
      <c r="B210" s="286" t="s">
        <v>1265</v>
      </c>
      <c r="C210" s="302"/>
      <c r="D210" s="302"/>
      <c r="E210" s="288"/>
      <c r="F210" s="8"/>
      <c r="G210" s="8"/>
      <c r="H210" s="8"/>
      <c r="I210" s="4"/>
      <c r="J210" s="4"/>
      <c r="K210" s="4"/>
      <c r="L210" s="12"/>
      <c r="M210" s="13"/>
      <c r="N210" s="13"/>
      <c r="O210" s="398"/>
      <c r="P210" s="404"/>
      <c r="Q210" s="403"/>
      <c r="R210" s="414"/>
      <c r="S210" s="398"/>
      <c r="T210" s="404"/>
      <c r="U210" s="403"/>
      <c r="V210" s="414"/>
      <c r="W210" s="398"/>
      <c r="X210" s="404"/>
      <c r="Y210" s="403"/>
      <c r="Z210" s="414"/>
      <c r="AA210" s="398"/>
    </row>
    <row r="211" spans="1:27" ht="14.1" customHeight="1" x14ac:dyDescent="0.2">
      <c r="A211" s="357"/>
      <c r="B211" s="14"/>
      <c r="C211" s="302">
        <v>920</v>
      </c>
      <c r="D211" s="302">
        <v>113710901</v>
      </c>
      <c r="E211" s="288" t="s">
        <v>973</v>
      </c>
      <c r="F211" s="8">
        <v>11</v>
      </c>
      <c r="G211" s="8">
        <v>6</v>
      </c>
      <c r="H211" s="8">
        <v>84026</v>
      </c>
      <c r="I211" s="18">
        <v>11</v>
      </c>
      <c r="J211" s="18">
        <v>6</v>
      </c>
      <c r="K211" s="165">
        <v>84026</v>
      </c>
      <c r="L211" s="415">
        <v>11</v>
      </c>
      <c r="M211" s="416">
        <v>6</v>
      </c>
      <c r="N211" s="417">
        <v>84026</v>
      </c>
      <c r="O211" s="398">
        <v>3144</v>
      </c>
      <c r="P211" s="419">
        <v>11</v>
      </c>
      <c r="Q211" s="418">
        <v>6</v>
      </c>
      <c r="R211" s="417">
        <v>92521</v>
      </c>
      <c r="S211" s="398">
        <v>3144</v>
      </c>
      <c r="T211" s="419">
        <v>11</v>
      </c>
      <c r="U211" s="418">
        <v>6</v>
      </c>
      <c r="V211" s="417">
        <v>92521</v>
      </c>
      <c r="W211" s="398">
        <v>3144</v>
      </c>
      <c r="X211" s="419">
        <v>11</v>
      </c>
      <c r="Y211" s="418">
        <v>6</v>
      </c>
      <c r="Z211" s="417">
        <v>92521</v>
      </c>
      <c r="AA211" s="398">
        <v>3144</v>
      </c>
    </row>
    <row r="212" spans="1:27" ht="14.1" customHeight="1" x14ac:dyDescent="0.2">
      <c r="A212" s="357"/>
      <c r="B212" s="14"/>
      <c r="C212" s="302">
        <v>2000</v>
      </c>
      <c r="D212" s="302">
        <v>113710902</v>
      </c>
      <c r="E212" s="288" t="s">
        <v>490</v>
      </c>
      <c r="F212" s="8">
        <v>4</v>
      </c>
      <c r="G212" s="8">
        <v>10</v>
      </c>
      <c r="H212" s="8">
        <v>54005</v>
      </c>
      <c r="I212" s="18">
        <v>4</v>
      </c>
      <c r="J212" s="18">
        <v>10</v>
      </c>
      <c r="K212" s="165">
        <v>54005</v>
      </c>
      <c r="L212" s="415">
        <v>4</v>
      </c>
      <c r="M212" s="416">
        <v>10</v>
      </c>
      <c r="N212" s="417">
        <v>54005</v>
      </c>
      <c r="O212" s="398">
        <v>3144</v>
      </c>
      <c r="P212" s="419">
        <v>4</v>
      </c>
      <c r="Q212" s="418">
        <v>10</v>
      </c>
      <c r="R212" s="417">
        <v>59466</v>
      </c>
      <c r="S212" s="398">
        <v>3144</v>
      </c>
      <c r="T212" s="419">
        <v>4</v>
      </c>
      <c r="U212" s="418">
        <v>10</v>
      </c>
      <c r="V212" s="417">
        <v>59466</v>
      </c>
      <c r="W212" s="398">
        <v>3144</v>
      </c>
      <c r="X212" s="419">
        <v>4</v>
      </c>
      <c r="Y212" s="418">
        <v>10</v>
      </c>
      <c r="Z212" s="417">
        <v>59466</v>
      </c>
      <c r="AA212" s="398">
        <v>3144</v>
      </c>
    </row>
    <row r="213" spans="1:27" ht="14.1" customHeight="1" x14ac:dyDescent="0.2">
      <c r="A213" s="357"/>
      <c r="B213" s="14"/>
      <c r="C213" s="302" t="s">
        <v>658</v>
      </c>
      <c r="D213" s="302"/>
      <c r="E213" s="288" t="s">
        <v>1439</v>
      </c>
      <c r="F213" s="8"/>
      <c r="G213" s="8"/>
      <c r="H213" s="8">
        <v>17000</v>
      </c>
      <c r="I213" s="4"/>
      <c r="J213" s="4"/>
      <c r="K213" s="165">
        <v>17000</v>
      </c>
      <c r="L213" s="415" t="e">
        <f>#REF!</f>
        <v>#REF!</v>
      </c>
      <c r="M213" s="416" t="e">
        <f>#REF!</f>
        <v>#REF!</v>
      </c>
      <c r="N213" s="417">
        <v>17000</v>
      </c>
      <c r="O213" s="398">
        <v>3144</v>
      </c>
      <c r="P213" s="419"/>
      <c r="Q213" s="418"/>
      <c r="R213" s="417">
        <v>17000</v>
      </c>
      <c r="S213" s="398">
        <v>3144</v>
      </c>
      <c r="T213" s="419"/>
      <c r="U213" s="418"/>
      <c r="V213" s="417">
        <v>17000</v>
      </c>
      <c r="W213" s="398" t="s">
        <v>596</v>
      </c>
      <c r="X213" s="419"/>
      <c r="Y213" s="418"/>
      <c r="Z213" s="417">
        <v>20000</v>
      </c>
      <c r="AA213" s="398" t="s">
        <v>596</v>
      </c>
    </row>
    <row r="214" spans="1:27" ht="6.75" customHeight="1" x14ac:dyDescent="0.2">
      <c r="A214" s="357"/>
      <c r="B214" s="14"/>
      <c r="C214" s="302"/>
      <c r="D214" s="302"/>
      <c r="E214" s="288"/>
      <c r="F214" s="8"/>
      <c r="G214" s="8"/>
      <c r="H214" s="8"/>
      <c r="L214" s="364"/>
      <c r="O214" s="398"/>
      <c r="P214" s="370"/>
      <c r="S214" s="398"/>
      <c r="T214" s="370"/>
      <c r="W214" s="398"/>
      <c r="X214" s="370"/>
      <c r="AA214" s="398"/>
    </row>
    <row r="215" spans="1:27" ht="15" x14ac:dyDescent="0.25">
      <c r="A215" s="357"/>
      <c r="B215" s="14"/>
      <c r="C215" s="302"/>
      <c r="D215" s="302"/>
      <c r="E215" s="479" t="s">
        <v>381</v>
      </c>
      <c r="F215" s="343"/>
      <c r="G215" s="343"/>
      <c r="H215" s="343">
        <f>SUM(H211:H214)</f>
        <v>155031</v>
      </c>
      <c r="I215" s="261"/>
      <c r="J215" s="261"/>
      <c r="K215" s="344">
        <f>SUM(K211:K214)</f>
        <v>155031</v>
      </c>
      <c r="L215" s="420"/>
      <c r="M215" s="421"/>
      <c r="N215" s="407">
        <f>SUM(N211:N214)</f>
        <v>155031</v>
      </c>
      <c r="O215" s="408"/>
      <c r="P215" s="423"/>
      <c r="Q215" s="422"/>
      <c r="R215" s="407">
        <f>SUM(R211:R214)</f>
        <v>168987</v>
      </c>
      <c r="S215" s="408"/>
      <c r="T215" s="423"/>
      <c r="U215" s="422"/>
      <c r="V215" s="407">
        <f>SUM(V211:V214)</f>
        <v>168987</v>
      </c>
      <c r="W215" s="408"/>
      <c r="X215" s="423"/>
      <c r="Y215" s="422"/>
      <c r="Z215" s="407">
        <f>SUM(Z211:Z214)</f>
        <v>171987</v>
      </c>
      <c r="AA215" s="408"/>
    </row>
    <row r="216" spans="1:27" ht="8.25" customHeight="1" x14ac:dyDescent="0.2">
      <c r="A216" s="357"/>
      <c r="B216" s="14"/>
      <c r="C216" s="302"/>
      <c r="D216" s="302"/>
      <c r="E216" s="288"/>
      <c r="F216" s="8"/>
      <c r="G216" s="8"/>
      <c r="H216" s="8"/>
      <c r="I216" s="4"/>
      <c r="J216" s="4"/>
      <c r="K216" s="4"/>
      <c r="L216" s="12"/>
      <c r="M216" s="13"/>
      <c r="N216" s="13"/>
      <c r="O216" s="398"/>
      <c r="P216" s="404"/>
      <c r="Q216" s="403"/>
      <c r="R216" s="414"/>
      <c r="S216" s="398"/>
      <c r="T216" s="404"/>
      <c r="U216" s="403"/>
      <c r="V216" s="414"/>
      <c r="W216" s="398"/>
      <c r="X216" s="404"/>
      <c r="Y216" s="403"/>
      <c r="Z216" s="414"/>
      <c r="AA216" s="398"/>
    </row>
    <row r="217" spans="1:27" ht="14.25" customHeight="1" x14ac:dyDescent="0.25">
      <c r="A217" s="357"/>
      <c r="B217" s="14"/>
      <c r="C217" s="302"/>
      <c r="D217" s="302"/>
      <c r="E217" s="375" t="s">
        <v>1441</v>
      </c>
      <c r="F217" s="8"/>
      <c r="G217" s="8"/>
      <c r="H217" s="8"/>
      <c r="I217" s="4"/>
      <c r="J217" s="4"/>
      <c r="L217" s="12"/>
      <c r="M217" s="13"/>
      <c r="N217" s="293">
        <f>COUNTIFS($C$211:$C$214,"&gt;0",N211:N214,"&gt;0")</f>
        <v>2</v>
      </c>
      <c r="O217" s="398"/>
      <c r="P217" s="404"/>
      <c r="Q217" s="403"/>
      <c r="R217" s="293">
        <f>COUNTIFS($C$211:$C$214,"&gt;0",R211:R214,"&gt;0")</f>
        <v>2</v>
      </c>
      <c r="S217" s="398"/>
      <c r="T217" s="404"/>
      <c r="U217" s="403"/>
      <c r="V217" s="293">
        <f>COUNTIFS($C$211:$C$214,"&gt;0",V211:V214,"&gt;0")</f>
        <v>2</v>
      </c>
      <c r="W217" s="398"/>
      <c r="X217" s="404"/>
      <c r="Y217" s="403"/>
      <c r="Z217" s="293">
        <f>COUNTIFS($C$211:$C$214,"&gt;0",Z211:Z214,"&gt;0")</f>
        <v>2</v>
      </c>
      <c r="AA217" s="398"/>
    </row>
    <row r="218" spans="1:27" ht="15" x14ac:dyDescent="0.25">
      <c r="A218" s="359"/>
      <c r="B218" s="20"/>
      <c r="C218" s="303"/>
      <c r="D218" s="303"/>
      <c r="E218" s="481" t="s">
        <v>1332</v>
      </c>
      <c r="F218" s="22"/>
      <c r="G218" s="22"/>
      <c r="H218" s="22"/>
      <c r="I218" s="3"/>
      <c r="J218" s="3"/>
      <c r="K218" s="255"/>
      <c r="L218" s="428"/>
      <c r="M218" s="429"/>
      <c r="N218" s="308">
        <f>COUNTIFS($C$211:$C$214,"**",N211:N214,"&gt;0")</f>
        <v>1</v>
      </c>
      <c r="O218" s="424"/>
      <c r="P218" s="431"/>
      <c r="Q218" s="430"/>
      <c r="R218" s="308">
        <f>COUNTIFS($C$211:$C$214,"**",R211:R214,"&gt;0")</f>
        <v>1</v>
      </c>
      <c r="S218" s="424"/>
      <c r="T218" s="431"/>
      <c r="U218" s="430"/>
      <c r="V218" s="308">
        <f>COUNTIFS($C$211:$C$214,"**",V211:V214,"&gt;0")</f>
        <v>1</v>
      </c>
      <c r="W218" s="424"/>
      <c r="X218" s="431"/>
      <c r="Y218" s="430"/>
      <c r="Z218" s="308">
        <f>COUNTIFS($C$211:$C$214,"**",Z211:Z214,"&gt;0")</f>
        <v>1</v>
      </c>
      <c r="AA218" s="424"/>
    </row>
    <row r="219" spans="1:27" ht="15.75" x14ac:dyDescent="0.25">
      <c r="A219" s="321" t="s">
        <v>1268</v>
      </c>
      <c r="B219" s="285"/>
      <c r="C219" s="309"/>
      <c r="D219" s="309"/>
      <c r="E219" s="274"/>
      <c r="F219" s="257"/>
      <c r="G219" s="257"/>
      <c r="H219" s="257"/>
      <c r="I219" s="270"/>
      <c r="J219" s="270"/>
      <c r="K219" s="270"/>
      <c r="L219" s="10"/>
      <c r="M219" s="11"/>
      <c r="N219" s="11"/>
      <c r="O219" s="401"/>
      <c r="P219" s="426"/>
      <c r="Q219" s="425"/>
      <c r="R219" s="427"/>
      <c r="S219" s="401"/>
      <c r="T219" s="426"/>
      <c r="U219" s="425"/>
      <c r="V219" s="427"/>
      <c r="W219" s="401"/>
      <c r="X219" s="426"/>
      <c r="Y219" s="425"/>
      <c r="Z219" s="427"/>
      <c r="AA219" s="401"/>
    </row>
    <row r="220" spans="1:27" ht="15" x14ac:dyDescent="0.25">
      <c r="A220" s="357"/>
      <c r="B220" s="286" t="s">
        <v>1266</v>
      </c>
      <c r="C220" s="302"/>
      <c r="D220" s="302"/>
      <c r="E220" s="288"/>
      <c r="F220" s="8"/>
      <c r="G220" s="8"/>
      <c r="H220" s="8"/>
      <c r="I220" s="4"/>
      <c r="J220" s="4"/>
      <c r="K220" s="4"/>
      <c r="L220" s="12"/>
      <c r="M220" s="13"/>
      <c r="N220" s="13"/>
      <c r="O220" s="398"/>
      <c r="P220" s="404"/>
      <c r="Q220" s="403"/>
      <c r="R220" s="414"/>
      <c r="S220" s="398"/>
      <c r="T220" s="404"/>
      <c r="U220" s="403"/>
      <c r="V220" s="414"/>
      <c r="W220" s="398"/>
      <c r="X220" s="404"/>
      <c r="Y220" s="403"/>
      <c r="Z220" s="414"/>
      <c r="AA220" s="398"/>
    </row>
    <row r="221" spans="1:27" x14ac:dyDescent="0.2">
      <c r="A221" s="357"/>
      <c r="B221" s="14"/>
      <c r="C221" s="302">
        <v>340</v>
      </c>
      <c r="D221" s="302">
        <v>113711001</v>
      </c>
      <c r="E221" s="482" t="s">
        <v>633</v>
      </c>
      <c r="F221" s="8">
        <v>11</v>
      </c>
      <c r="G221" s="8">
        <v>10</v>
      </c>
      <c r="H221" s="8">
        <v>102662</v>
      </c>
      <c r="I221" s="18">
        <v>11</v>
      </c>
      <c r="J221" s="18">
        <v>10</v>
      </c>
      <c r="K221" s="165">
        <v>102662</v>
      </c>
      <c r="L221" s="415">
        <v>11</v>
      </c>
      <c r="M221" s="416">
        <v>10</v>
      </c>
      <c r="N221" s="417">
        <v>102662</v>
      </c>
      <c r="O221" s="398">
        <v>3144</v>
      </c>
      <c r="P221" s="419">
        <v>11</v>
      </c>
      <c r="Q221" s="418">
        <v>10</v>
      </c>
      <c r="R221" s="417">
        <v>113042</v>
      </c>
      <c r="S221" s="398">
        <v>3144</v>
      </c>
      <c r="T221" s="419">
        <v>11</v>
      </c>
      <c r="U221" s="418">
        <v>10</v>
      </c>
      <c r="V221" s="417">
        <v>113042</v>
      </c>
      <c r="W221" s="398">
        <v>3144</v>
      </c>
      <c r="X221" s="419">
        <v>11</v>
      </c>
      <c r="Y221" s="418">
        <v>10</v>
      </c>
      <c r="Z221" s="417">
        <v>113042</v>
      </c>
      <c r="AA221" s="398">
        <v>3144</v>
      </c>
    </row>
    <row r="222" spans="1:27" ht="14.1" customHeight="1" x14ac:dyDescent="0.2">
      <c r="A222" s="357"/>
      <c r="B222" s="14"/>
      <c r="C222" s="302">
        <v>350</v>
      </c>
      <c r="D222" s="302">
        <v>113711002</v>
      </c>
      <c r="E222" s="288" t="s">
        <v>230</v>
      </c>
      <c r="F222" s="8">
        <v>9</v>
      </c>
      <c r="G222" s="8">
        <v>7</v>
      </c>
      <c r="H222" s="8">
        <v>72937</v>
      </c>
      <c r="I222" s="18">
        <v>9</v>
      </c>
      <c r="J222" s="18">
        <v>7</v>
      </c>
      <c r="K222" s="165">
        <v>72937</v>
      </c>
      <c r="L222" s="415">
        <v>9</v>
      </c>
      <c r="M222" s="416">
        <v>7</v>
      </c>
      <c r="N222" s="417">
        <v>72937</v>
      </c>
      <c r="O222" s="398">
        <v>3144</v>
      </c>
      <c r="P222" s="419">
        <v>9</v>
      </c>
      <c r="Q222" s="418">
        <v>7</v>
      </c>
      <c r="R222" s="417">
        <v>80311</v>
      </c>
      <c r="S222" s="398">
        <v>3144</v>
      </c>
      <c r="T222" s="419">
        <v>9</v>
      </c>
      <c r="U222" s="418">
        <v>7</v>
      </c>
      <c r="V222" s="417">
        <v>80311</v>
      </c>
      <c r="W222" s="398">
        <v>3144</v>
      </c>
      <c r="X222" s="419">
        <v>9</v>
      </c>
      <c r="Y222" s="418">
        <v>7</v>
      </c>
      <c r="Z222" s="417">
        <v>80311</v>
      </c>
      <c r="AA222" s="398">
        <v>3144</v>
      </c>
    </row>
    <row r="223" spans="1:27" ht="14.1" customHeight="1" x14ac:dyDescent="0.2">
      <c r="A223" s="357"/>
      <c r="B223" s="14"/>
      <c r="C223" s="302">
        <v>360</v>
      </c>
      <c r="D223" s="302">
        <v>113711003</v>
      </c>
      <c r="E223" s="288" t="s">
        <v>939</v>
      </c>
      <c r="F223" s="8">
        <v>8</v>
      </c>
      <c r="G223" s="8">
        <v>8</v>
      </c>
      <c r="H223" s="8">
        <v>70651</v>
      </c>
      <c r="I223" s="18">
        <v>8</v>
      </c>
      <c r="J223" s="18">
        <v>8</v>
      </c>
      <c r="K223" s="165">
        <v>70651</v>
      </c>
      <c r="L223" s="415">
        <v>8</v>
      </c>
      <c r="M223" s="416">
        <v>8</v>
      </c>
      <c r="N223" s="417">
        <v>70651</v>
      </c>
      <c r="O223" s="398">
        <v>3144</v>
      </c>
      <c r="P223" s="419">
        <v>8</v>
      </c>
      <c r="Q223" s="418">
        <v>8</v>
      </c>
      <c r="R223" s="417">
        <v>77794</v>
      </c>
      <c r="S223" s="398">
        <v>3144</v>
      </c>
      <c r="T223" s="419">
        <v>8</v>
      </c>
      <c r="U223" s="418">
        <v>8</v>
      </c>
      <c r="V223" s="417">
        <v>77794</v>
      </c>
      <c r="W223" s="398">
        <v>3144</v>
      </c>
      <c r="X223" s="419">
        <v>8</v>
      </c>
      <c r="Y223" s="418">
        <v>8</v>
      </c>
      <c r="Z223" s="417">
        <v>77794</v>
      </c>
      <c r="AA223" s="398">
        <v>3144</v>
      </c>
    </row>
    <row r="224" spans="1:27" ht="14.1" customHeight="1" x14ac:dyDescent="0.2">
      <c r="A224" s="357"/>
      <c r="B224" s="14"/>
      <c r="C224" s="302">
        <v>370</v>
      </c>
      <c r="D224" s="302">
        <v>113711004</v>
      </c>
      <c r="E224" s="288" t="s">
        <v>950</v>
      </c>
      <c r="F224" s="8">
        <v>6</v>
      </c>
      <c r="G224" s="8">
        <v>10</v>
      </c>
      <c r="H224" s="8">
        <v>64477</v>
      </c>
      <c r="I224" s="18">
        <v>6</v>
      </c>
      <c r="J224" s="18">
        <v>10</v>
      </c>
      <c r="K224" s="165">
        <v>64477</v>
      </c>
      <c r="L224" s="415">
        <v>6</v>
      </c>
      <c r="M224" s="416">
        <v>10</v>
      </c>
      <c r="N224" s="417">
        <v>64477</v>
      </c>
      <c r="O224" s="398">
        <v>3144</v>
      </c>
      <c r="P224" s="419">
        <v>6</v>
      </c>
      <c r="Q224" s="418">
        <v>10</v>
      </c>
      <c r="R224" s="417">
        <v>70996</v>
      </c>
      <c r="S224" s="398">
        <v>3144</v>
      </c>
      <c r="T224" s="419">
        <v>6</v>
      </c>
      <c r="U224" s="418">
        <v>10</v>
      </c>
      <c r="V224" s="417">
        <v>70996</v>
      </c>
      <c r="W224" s="398">
        <v>3144</v>
      </c>
      <c r="X224" s="419">
        <v>6</v>
      </c>
      <c r="Y224" s="418">
        <v>10</v>
      </c>
      <c r="Z224" s="417">
        <v>70996</v>
      </c>
      <c r="AA224" s="398">
        <v>3144</v>
      </c>
    </row>
    <row r="225" spans="1:27" ht="14.1" customHeight="1" x14ac:dyDescent="0.2">
      <c r="A225" s="357"/>
      <c r="B225" s="14"/>
      <c r="C225" s="302">
        <v>420</v>
      </c>
      <c r="D225" s="302">
        <v>113711005</v>
      </c>
      <c r="E225" s="288" t="s">
        <v>4</v>
      </c>
      <c r="F225" s="8">
        <v>5</v>
      </c>
      <c r="G225" s="8">
        <v>8</v>
      </c>
      <c r="H225" s="8">
        <v>52451</v>
      </c>
      <c r="I225" s="18">
        <v>5</v>
      </c>
      <c r="J225" s="18">
        <v>8</v>
      </c>
      <c r="K225" s="165">
        <v>52451</v>
      </c>
      <c r="L225" s="415">
        <v>5</v>
      </c>
      <c r="M225" s="416">
        <v>8</v>
      </c>
      <c r="N225" s="417">
        <v>52451</v>
      </c>
      <c r="O225" s="398">
        <v>3144</v>
      </c>
      <c r="P225" s="419">
        <v>5</v>
      </c>
      <c r="Q225" s="418">
        <v>8</v>
      </c>
      <c r="R225" s="417">
        <v>57754</v>
      </c>
      <c r="S225" s="398">
        <v>3144</v>
      </c>
      <c r="T225" s="419">
        <v>5</v>
      </c>
      <c r="U225" s="418">
        <v>8</v>
      </c>
      <c r="V225" s="417">
        <v>57754</v>
      </c>
      <c r="W225" s="398">
        <v>3144</v>
      </c>
      <c r="X225" s="419">
        <v>5</v>
      </c>
      <c r="Y225" s="418">
        <v>8</v>
      </c>
      <c r="Z225" s="417">
        <v>57754</v>
      </c>
      <c r="AA225" s="398">
        <v>3144</v>
      </c>
    </row>
    <row r="226" spans="1:27" ht="14.1" customHeight="1" x14ac:dyDescent="0.2">
      <c r="A226" s="357"/>
      <c r="B226" s="14"/>
      <c r="C226" s="302">
        <v>130</v>
      </c>
      <c r="D226" s="302">
        <v>113711006</v>
      </c>
      <c r="E226" s="288" t="s">
        <v>971</v>
      </c>
      <c r="F226" s="8">
        <v>8</v>
      </c>
      <c r="G226" s="8">
        <v>4</v>
      </c>
      <c r="H226" s="8">
        <v>57017</v>
      </c>
      <c r="I226" s="18">
        <v>8</v>
      </c>
      <c r="J226" s="18">
        <v>4</v>
      </c>
      <c r="K226" s="165">
        <v>57017</v>
      </c>
      <c r="L226" s="415">
        <v>8</v>
      </c>
      <c r="M226" s="416">
        <v>4</v>
      </c>
      <c r="N226" s="417">
        <v>57017</v>
      </c>
      <c r="O226" s="398">
        <v>3144</v>
      </c>
      <c r="P226" s="419">
        <v>8</v>
      </c>
      <c r="Q226" s="418">
        <v>4</v>
      </c>
      <c r="R226" s="417">
        <v>62782</v>
      </c>
      <c r="S226" s="398">
        <v>3144</v>
      </c>
      <c r="T226" s="419">
        <v>8</v>
      </c>
      <c r="U226" s="418">
        <v>4</v>
      </c>
      <c r="V226" s="417">
        <v>62782</v>
      </c>
      <c r="W226" s="398">
        <v>3144</v>
      </c>
      <c r="X226" s="419">
        <v>8</v>
      </c>
      <c r="Y226" s="418">
        <v>4</v>
      </c>
      <c r="Z226" s="417">
        <v>62782</v>
      </c>
      <c r="AA226" s="398">
        <v>3144</v>
      </c>
    </row>
    <row r="227" spans="1:27" ht="14.1" customHeight="1" x14ac:dyDescent="0.2">
      <c r="A227" s="357"/>
      <c r="B227" s="14"/>
      <c r="C227" s="302">
        <v>160</v>
      </c>
      <c r="D227" s="302">
        <v>113710103</v>
      </c>
      <c r="E227" s="288" t="s">
        <v>904</v>
      </c>
      <c r="F227" s="8"/>
      <c r="G227" s="8"/>
      <c r="H227" s="8"/>
      <c r="I227" s="18">
        <v>6</v>
      </c>
      <c r="J227" s="18">
        <v>3</v>
      </c>
      <c r="K227" s="165">
        <v>44885</v>
      </c>
      <c r="L227" s="415">
        <v>6</v>
      </c>
      <c r="M227" s="416">
        <v>6</v>
      </c>
      <c r="N227" s="417">
        <v>56063</v>
      </c>
      <c r="O227" s="398">
        <v>3144</v>
      </c>
      <c r="P227" s="419">
        <v>6</v>
      </c>
      <c r="Q227" s="418">
        <v>8</v>
      </c>
      <c r="R227" s="417">
        <v>63213</v>
      </c>
      <c r="S227" s="398">
        <v>3144</v>
      </c>
      <c r="T227" s="419">
        <v>6</v>
      </c>
      <c r="U227" s="418">
        <v>8</v>
      </c>
      <c r="V227" s="417">
        <v>63213</v>
      </c>
      <c r="W227" s="398">
        <v>3144</v>
      </c>
      <c r="X227" s="419">
        <v>6</v>
      </c>
      <c r="Y227" s="418">
        <v>8</v>
      </c>
      <c r="Z227" s="417">
        <v>63213</v>
      </c>
      <c r="AA227" s="398">
        <v>3144</v>
      </c>
    </row>
    <row r="228" spans="1:27" ht="14.1" customHeight="1" x14ac:dyDescent="0.2">
      <c r="A228" s="357"/>
      <c r="B228" s="14"/>
      <c r="C228" s="302">
        <v>470</v>
      </c>
      <c r="D228" s="302">
        <v>113710104</v>
      </c>
      <c r="E228" s="288" t="s">
        <v>940</v>
      </c>
      <c r="F228" s="8"/>
      <c r="G228" s="8"/>
      <c r="H228" s="8"/>
      <c r="I228" s="18">
        <v>8</v>
      </c>
      <c r="J228" s="18">
        <v>2</v>
      </c>
      <c r="K228" s="165">
        <v>51800</v>
      </c>
      <c r="L228" s="415">
        <v>8</v>
      </c>
      <c r="M228" s="416">
        <v>2</v>
      </c>
      <c r="N228" s="417">
        <v>51800</v>
      </c>
      <c r="O228" s="398">
        <v>3144</v>
      </c>
      <c r="P228" s="419">
        <v>8</v>
      </c>
      <c r="Q228" s="418">
        <v>2</v>
      </c>
      <c r="R228" s="417">
        <v>57037</v>
      </c>
      <c r="S228" s="398">
        <v>3144</v>
      </c>
      <c r="T228" s="419">
        <v>8</v>
      </c>
      <c r="U228" s="418">
        <v>2</v>
      </c>
      <c r="V228" s="417">
        <v>57037</v>
      </c>
      <c r="W228" s="398">
        <v>3144</v>
      </c>
      <c r="X228" s="419">
        <v>8</v>
      </c>
      <c r="Y228" s="418">
        <v>2</v>
      </c>
      <c r="Z228" s="417">
        <v>57037</v>
      </c>
      <c r="AA228" s="398">
        <v>3144</v>
      </c>
    </row>
    <row r="229" spans="1:27" ht="14.1" customHeight="1" x14ac:dyDescent="0.2">
      <c r="A229" s="357"/>
      <c r="B229" s="14"/>
      <c r="C229" s="302">
        <v>2020</v>
      </c>
      <c r="D229" s="302">
        <v>113710106</v>
      </c>
      <c r="E229" s="288" t="s">
        <v>962</v>
      </c>
      <c r="F229" s="8"/>
      <c r="G229" s="8"/>
      <c r="H229" s="8"/>
      <c r="I229" s="18">
        <v>7</v>
      </c>
      <c r="J229" s="18">
        <v>10</v>
      </c>
      <c r="K229" s="165">
        <v>71032</v>
      </c>
      <c r="L229" s="415">
        <v>7</v>
      </c>
      <c r="M229" s="416">
        <v>10</v>
      </c>
      <c r="N229" s="417">
        <v>71032</v>
      </c>
      <c r="O229" s="398">
        <v>3144</v>
      </c>
      <c r="P229" s="419">
        <v>7</v>
      </c>
      <c r="Q229" s="418">
        <v>10</v>
      </c>
      <c r="R229" s="417">
        <v>78213</v>
      </c>
      <c r="S229" s="398">
        <v>3144</v>
      </c>
      <c r="T229" s="419">
        <v>7</v>
      </c>
      <c r="U229" s="418">
        <v>10</v>
      </c>
      <c r="V229" s="417">
        <v>78213</v>
      </c>
      <c r="W229" s="398">
        <v>3144</v>
      </c>
      <c r="X229" s="419">
        <v>7</v>
      </c>
      <c r="Y229" s="418">
        <v>10</v>
      </c>
      <c r="Z229" s="417">
        <v>78213</v>
      </c>
      <c r="AA229" s="398">
        <v>3144</v>
      </c>
    </row>
    <row r="230" spans="1:27" ht="14.1" customHeight="1" x14ac:dyDescent="0.2">
      <c r="A230" s="357"/>
      <c r="B230" s="14"/>
      <c r="C230" s="302">
        <v>2110</v>
      </c>
      <c r="D230" s="302">
        <v>113710703</v>
      </c>
      <c r="E230" s="288" t="s">
        <v>924</v>
      </c>
      <c r="F230" s="8"/>
      <c r="G230" s="8"/>
      <c r="H230" s="8"/>
      <c r="L230" s="415"/>
      <c r="M230" s="416"/>
      <c r="N230" s="417"/>
      <c r="O230" s="398"/>
      <c r="P230" s="419">
        <v>8</v>
      </c>
      <c r="Q230" s="418">
        <v>5</v>
      </c>
      <c r="R230" s="417">
        <v>66227</v>
      </c>
      <c r="S230" s="398">
        <v>3144</v>
      </c>
      <c r="T230" s="419">
        <v>8</v>
      </c>
      <c r="U230" s="418">
        <v>5</v>
      </c>
      <c r="V230" s="417">
        <v>66227</v>
      </c>
      <c r="W230" s="398">
        <v>3144</v>
      </c>
      <c r="X230" s="419">
        <v>8</v>
      </c>
      <c r="Y230" s="418">
        <v>5</v>
      </c>
      <c r="Z230" s="417">
        <v>66227</v>
      </c>
      <c r="AA230" s="398">
        <v>3144</v>
      </c>
    </row>
    <row r="231" spans="1:27" ht="14.1" hidden="1" customHeight="1" x14ac:dyDescent="0.2">
      <c r="A231" s="357"/>
      <c r="B231" s="14"/>
      <c r="C231" s="302" t="s">
        <v>1105</v>
      </c>
      <c r="D231" s="302"/>
      <c r="E231" s="288" t="s">
        <v>1038</v>
      </c>
      <c r="F231" s="8"/>
      <c r="G231" s="8"/>
      <c r="H231" s="8"/>
      <c r="I231" s="4"/>
      <c r="J231" s="4"/>
      <c r="K231" s="165">
        <v>0</v>
      </c>
      <c r="L231" s="415">
        <v>8</v>
      </c>
      <c r="M231" s="416">
        <v>1</v>
      </c>
      <c r="N231" s="417">
        <v>0</v>
      </c>
      <c r="O231" s="398">
        <v>3144</v>
      </c>
      <c r="P231" s="419">
        <v>8</v>
      </c>
      <c r="Q231" s="418">
        <v>1</v>
      </c>
      <c r="R231" s="417">
        <v>0</v>
      </c>
      <c r="S231" s="398">
        <v>3144</v>
      </c>
      <c r="T231" s="419">
        <v>8</v>
      </c>
      <c r="U231" s="418">
        <v>1</v>
      </c>
      <c r="V231" s="417">
        <v>0</v>
      </c>
      <c r="W231" s="398">
        <v>3144</v>
      </c>
      <c r="X231" s="419">
        <v>8</v>
      </c>
      <c r="Y231" s="418">
        <v>1</v>
      </c>
      <c r="Z231" s="417">
        <f>IF(V231=1,1,ROUNDUP(V231*(1+(VLOOKUP(AA231,pay,3,0))),0.1))</f>
        <v>0</v>
      </c>
      <c r="AA231" s="398">
        <v>3144</v>
      </c>
    </row>
    <row r="232" spans="1:27" ht="14.1" hidden="1" customHeight="1" x14ac:dyDescent="0.2">
      <c r="A232" s="357"/>
      <c r="B232" s="14"/>
      <c r="C232" s="302" t="s">
        <v>1100</v>
      </c>
      <c r="D232" s="302"/>
      <c r="E232" s="288" t="s">
        <v>1039</v>
      </c>
      <c r="F232" s="8"/>
      <c r="G232" s="8"/>
      <c r="H232" s="8"/>
      <c r="I232" s="4"/>
      <c r="J232" s="4"/>
      <c r="K232" s="165">
        <v>0</v>
      </c>
      <c r="L232" s="415"/>
      <c r="M232" s="416"/>
      <c r="N232" s="417">
        <v>0</v>
      </c>
      <c r="O232" s="398">
        <v>3144</v>
      </c>
      <c r="P232" s="419"/>
      <c r="Q232" s="418"/>
      <c r="R232" s="417">
        <v>0</v>
      </c>
      <c r="S232" s="398">
        <v>3144</v>
      </c>
      <c r="T232" s="419"/>
      <c r="U232" s="418"/>
      <c r="V232" s="417">
        <v>0</v>
      </c>
      <c r="W232" s="398">
        <v>3144</v>
      </c>
      <c r="X232" s="419"/>
      <c r="Y232" s="418"/>
      <c r="Z232" s="417">
        <f>IF(V232=1,1,ROUNDUP(V232*(1+(VLOOKUP(AA232,pay,3,0))),0.1))</f>
        <v>0</v>
      </c>
      <c r="AA232" s="398">
        <v>3144</v>
      </c>
    </row>
    <row r="233" spans="1:27" ht="6" customHeight="1" x14ac:dyDescent="0.2">
      <c r="A233" s="357"/>
      <c r="B233" s="14"/>
      <c r="C233" s="302"/>
      <c r="D233" s="302"/>
      <c r="E233" s="288"/>
      <c r="F233" s="8"/>
      <c r="G233" s="8"/>
      <c r="H233" s="8"/>
      <c r="I233" s="4"/>
      <c r="J233" s="4"/>
      <c r="K233" s="4"/>
      <c r="L233" s="12"/>
      <c r="M233" s="13"/>
      <c r="N233" s="13"/>
      <c r="O233" s="398"/>
      <c r="P233" s="404"/>
      <c r="Q233" s="403"/>
      <c r="R233" s="414"/>
      <c r="S233" s="398"/>
      <c r="T233" s="404"/>
      <c r="U233" s="403"/>
      <c r="V233" s="414"/>
      <c r="W233" s="398"/>
      <c r="X233" s="404"/>
      <c r="Y233" s="403"/>
      <c r="Z233" s="414"/>
      <c r="AA233" s="398"/>
    </row>
    <row r="234" spans="1:27" ht="6" customHeight="1" x14ac:dyDescent="0.2">
      <c r="A234" s="357"/>
      <c r="B234" s="14"/>
      <c r="C234" s="302"/>
      <c r="D234" s="302"/>
      <c r="E234" s="288"/>
      <c r="F234" s="8"/>
      <c r="G234" s="8"/>
      <c r="H234" s="8"/>
      <c r="L234" s="364"/>
      <c r="O234" s="398"/>
      <c r="P234" s="370"/>
      <c r="S234" s="398"/>
      <c r="T234" s="370"/>
      <c r="W234" s="398"/>
      <c r="X234" s="370"/>
      <c r="AA234" s="398"/>
    </row>
    <row r="235" spans="1:27" ht="15" x14ac:dyDescent="0.25">
      <c r="A235" s="357"/>
      <c r="B235" s="14"/>
      <c r="C235" s="302"/>
      <c r="D235" s="302"/>
      <c r="E235" s="479" t="s">
        <v>381</v>
      </c>
      <c r="F235" s="343"/>
      <c r="G235" s="343"/>
      <c r="H235" s="343">
        <f>SUM(H221:H233)</f>
        <v>420195</v>
      </c>
      <c r="I235" s="261"/>
      <c r="J235" s="261"/>
      <c r="K235" s="344">
        <f>SUM(K221:K233)</f>
        <v>587912</v>
      </c>
      <c r="L235" s="420"/>
      <c r="M235" s="421"/>
      <c r="N235" s="407">
        <f>SUM(N221:N234)</f>
        <v>599090</v>
      </c>
      <c r="O235" s="408"/>
      <c r="P235" s="423"/>
      <c r="Q235" s="422"/>
      <c r="R235" s="407">
        <f>SUM(R221:R233)</f>
        <v>727369</v>
      </c>
      <c r="S235" s="408"/>
      <c r="T235" s="423"/>
      <c r="U235" s="422"/>
      <c r="V235" s="407">
        <f>SUM(V221:V233)</f>
        <v>727369</v>
      </c>
      <c r="W235" s="408"/>
      <c r="X235" s="423"/>
      <c r="Y235" s="422"/>
      <c r="Z235" s="407">
        <f>SUM(Z221:Z233)</f>
        <v>727369</v>
      </c>
      <c r="AA235" s="408"/>
    </row>
    <row r="236" spans="1:27" x14ac:dyDescent="0.2">
      <c r="A236" s="357"/>
      <c r="B236" s="14"/>
      <c r="C236" s="302"/>
      <c r="D236" s="302"/>
      <c r="E236" s="288"/>
      <c r="F236" s="8"/>
      <c r="G236" s="8"/>
      <c r="H236" s="8"/>
      <c r="I236" s="4"/>
      <c r="J236" s="4"/>
      <c r="L236" s="12"/>
      <c r="M236" s="13"/>
      <c r="O236" s="398"/>
      <c r="P236" s="404"/>
      <c r="Q236" s="403"/>
      <c r="S236" s="398"/>
      <c r="T236" s="404"/>
      <c r="U236" s="403"/>
      <c r="W236" s="398"/>
      <c r="X236" s="404"/>
      <c r="Y236" s="403"/>
      <c r="AA236" s="398"/>
    </row>
    <row r="237" spans="1:27" ht="15" x14ac:dyDescent="0.25">
      <c r="A237" s="357"/>
      <c r="B237" s="14"/>
      <c r="C237" s="302"/>
      <c r="D237" s="302"/>
      <c r="E237" s="375" t="s">
        <v>1441</v>
      </c>
      <c r="F237" s="8"/>
      <c r="G237" s="8"/>
      <c r="H237" s="8"/>
      <c r="I237" s="4"/>
      <c r="J237" s="4"/>
      <c r="L237" s="12"/>
      <c r="M237" s="13"/>
      <c r="N237" s="293">
        <f>COUNTIFS($C$221:$C$234,"&gt;0",N221:N234,"&gt;0")</f>
        <v>9</v>
      </c>
      <c r="O237" s="398"/>
      <c r="P237" s="404"/>
      <c r="Q237" s="403"/>
      <c r="R237" s="293">
        <f>COUNTIFS($C$221:$C$234,"&gt;0",R221:R234,"&gt;0")</f>
        <v>10</v>
      </c>
      <c r="S237" s="398"/>
      <c r="T237" s="404"/>
      <c r="U237" s="403"/>
      <c r="V237" s="293">
        <f>COUNTIFS($C$221:$C$234,"&gt;0",V221:V234,"&gt;0")</f>
        <v>10</v>
      </c>
      <c r="W237" s="398"/>
      <c r="X237" s="404"/>
      <c r="Y237" s="403"/>
      <c r="Z237" s="293">
        <f>COUNTIFS($C$221:$C$234,"&gt;0",Z221:Z234,"&gt;0")</f>
        <v>10</v>
      </c>
      <c r="AA237" s="398"/>
    </row>
    <row r="238" spans="1:27" ht="15" x14ac:dyDescent="0.25">
      <c r="A238" s="357"/>
      <c r="B238" s="14"/>
      <c r="C238" s="302"/>
      <c r="D238" s="302"/>
      <c r="E238" s="375" t="s">
        <v>1332</v>
      </c>
      <c r="F238" s="8"/>
      <c r="G238" s="8"/>
      <c r="H238" s="8"/>
      <c r="I238" s="4"/>
      <c r="J238" s="4"/>
      <c r="L238" s="12"/>
      <c r="M238" s="13"/>
      <c r="N238" s="293">
        <f>COUNTIFS($C$221:$C$234,"**",N221:N234,"&gt;0")</f>
        <v>0</v>
      </c>
      <c r="O238" s="398"/>
      <c r="P238" s="404"/>
      <c r="Q238" s="403"/>
      <c r="R238" s="293">
        <f>COUNTIFS($C$221:$C$234,"**",R221:R234,"&gt;0")</f>
        <v>0</v>
      </c>
      <c r="S238" s="398"/>
      <c r="T238" s="404"/>
      <c r="U238" s="403"/>
      <c r="V238" s="293">
        <f>COUNTIFS($C$221:$C$234,"**",V221:V234,"&gt;0")</f>
        <v>0</v>
      </c>
      <c r="W238" s="398"/>
      <c r="X238" s="404"/>
      <c r="Y238" s="403"/>
      <c r="Z238" s="293">
        <f>COUNTIFS($C$221:$C$234,"**",Z221:Z234,"&gt;0")</f>
        <v>0</v>
      </c>
      <c r="AA238" s="398"/>
    </row>
    <row r="239" spans="1:27" ht="15.75" x14ac:dyDescent="0.25">
      <c r="A239" s="322"/>
      <c r="B239" s="14"/>
      <c r="C239" s="302"/>
      <c r="D239" s="302"/>
      <c r="E239" s="288"/>
      <c r="F239" s="8"/>
      <c r="G239" s="8"/>
      <c r="H239" s="8"/>
      <c r="I239" s="4"/>
      <c r="J239" s="4"/>
      <c r="K239" s="4"/>
      <c r="L239" s="12"/>
      <c r="M239" s="13"/>
      <c r="N239" s="13"/>
      <c r="O239" s="398"/>
      <c r="P239" s="404"/>
      <c r="Q239" s="403"/>
      <c r="R239" s="414"/>
      <c r="S239" s="398"/>
      <c r="T239" s="404"/>
      <c r="U239" s="403"/>
      <c r="V239" s="414"/>
      <c r="W239" s="398"/>
      <c r="X239" s="404"/>
      <c r="Y239" s="403"/>
      <c r="Z239" s="414"/>
      <c r="AA239" s="398"/>
    </row>
    <row r="240" spans="1:27" ht="8.25" customHeight="1" x14ac:dyDescent="0.2">
      <c r="A240" s="357"/>
      <c r="B240" s="14"/>
      <c r="C240" s="302"/>
      <c r="D240" s="302"/>
      <c r="E240" s="288"/>
      <c r="F240" s="8"/>
      <c r="G240" s="8"/>
      <c r="H240" s="8"/>
      <c r="I240" s="4"/>
      <c r="J240" s="4"/>
      <c r="K240" s="4"/>
      <c r="L240" s="12"/>
      <c r="M240" s="13"/>
      <c r="N240" s="13"/>
      <c r="O240" s="398"/>
      <c r="P240" s="404"/>
      <c r="Q240" s="403"/>
      <c r="R240" s="414"/>
      <c r="S240" s="398"/>
      <c r="T240" s="404"/>
      <c r="U240" s="403"/>
      <c r="V240" s="414"/>
      <c r="W240" s="398"/>
      <c r="X240" s="404"/>
      <c r="Y240" s="403"/>
      <c r="Z240" s="414"/>
      <c r="AA240" s="398"/>
    </row>
    <row r="241" spans="1:27" ht="15" x14ac:dyDescent="0.25">
      <c r="A241" s="357"/>
      <c r="B241" s="286" t="s">
        <v>1267</v>
      </c>
      <c r="C241" s="302"/>
      <c r="D241" s="302"/>
      <c r="E241" s="288"/>
      <c r="F241" s="8"/>
      <c r="G241" s="8"/>
      <c r="H241" s="8"/>
      <c r="I241" s="4"/>
      <c r="J241" s="4"/>
      <c r="K241" s="4"/>
      <c r="L241" s="12"/>
      <c r="M241" s="13"/>
      <c r="N241" s="414"/>
      <c r="O241" s="398"/>
      <c r="P241" s="404"/>
      <c r="Q241" s="403"/>
      <c r="R241" s="414"/>
      <c r="S241" s="398"/>
      <c r="T241" s="404"/>
      <c r="U241" s="403"/>
      <c r="V241" s="414"/>
      <c r="W241" s="398"/>
      <c r="X241" s="404"/>
      <c r="Y241" s="403"/>
      <c r="Z241" s="414"/>
      <c r="AA241" s="398"/>
    </row>
    <row r="242" spans="1:27" ht="14.1" customHeight="1" x14ac:dyDescent="0.2">
      <c r="A242" s="357"/>
      <c r="B242" s="14"/>
      <c r="C242" s="302">
        <v>430</v>
      </c>
      <c r="D242" s="302">
        <v>113711101</v>
      </c>
      <c r="E242" s="288" t="s">
        <v>338</v>
      </c>
      <c r="F242" s="8">
        <v>11</v>
      </c>
      <c r="G242" s="8">
        <v>7</v>
      </c>
      <c r="H242" s="8">
        <v>88203</v>
      </c>
      <c r="I242" s="18">
        <v>11</v>
      </c>
      <c r="J242" s="18">
        <v>7</v>
      </c>
      <c r="K242" s="165">
        <v>88203</v>
      </c>
      <c r="L242" s="415">
        <v>11</v>
      </c>
      <c r="M242" s="416">
        <v>7</v>
      </c>
      <c r="N242" s="417">
        <v>88203</v>
      </c>
      <c r="O242" s="398">
        <v>3144</v>
      </c>
      <c r="P242" s="419">
        <v>11</v>
      </c>
      <c r="Q242" s="418">
        <v>7</v>
      </c>
      <c r="R242" s="417">
        <v>97120</v>
      </c>
      <c r="S242" s="398">
        <v>3144</v>
      </c>
      <c r="T242" s="419">
        <v>11</v>
      </c>
      <c r="U242" s="418">
        <v>7</v>
      </c>
      <c r="V242" s="417">
        <v>97120</v>
      </c>
      <c r="W242" s="398">
        <v>3144</v>
      </c>
      <c r="X242" s="419">
        <v>11</v>
      </c>
      <c r="Y242" s="418">
        <v>7</v>
      </c>
      <c r="Z242" s="417">
        <v>97120</v>
      </c>
      <c r="AA242" s="398">
        <v>3144</v>
      </c>
    </row>
    <row r="243" spans="1:27" ht="14.1" customHeight="1" x14ac:dyDescent="0.2">
      <c r="A243" s="357"/>
      <c r="B243" s="14"/>
      <c r="C243" s="302">
        <v>440</v>
      </c>
      <c r="D243" s="302">
        <v>113711102</v>
      </c>
      <c r="E243" s="288" t="s">
        <v>483</v>
      </c>
      <c r="F243" s="8">
        <v>9</v>
      </c>
      <c r="G243" s="8">
        <v>6</v>
      </c>
      <c r="H243" s="8">
        <v>69345</v>
      </c>
      <c r="I243" s="18">
        <v>9</v>
      </c>
      <c r="J243" s="18">
        <v>6</v>
      </c>
      <c r="K243" s="165">
        <v>69345</v>
      </c>
      <c r="L243" s="415">
        <v>9</v>
      </c>
      <c r="M243" s="416">
        <v>6</v>
      </c>
      <c r="N243" s="417">
        <v>69345</v>
      </c>
      <c r="O243" s="398">
        <v>3144</v>
      </c>
      <c r="P243" s="419">
        <v>9</v>
      </c>
      <c r="Q243" s="418">
        <v>6</v>
      </c>
      <c r="R243" s="417">
        <v>76348</v>
      </c>
      <c r="S243" s="398">
        <v>3144</v>
      </c>
      <c r="T243" s="419">
        <v>9</v>
      </c>
      <c r="U243" s="418">
        <v>6</v>
      </c>
      <c r="V243" s="417">
        <v>76355</v>
      </c>
      <c r="W243" s="398">
        <v>3144</v>
      </c>
      <c r="X243" s="419">
        <v>9</v>
      </c>
      <c r="Y243" s="418">
        <v>6</v>
      </c>
      <c r="Z243" s="417">
        <v>76355</v>
      </c>
      <c r="AA243" s="398">
        <v>3144</v>
      </c>
    </row>
    <row r="244" spans="1:27" ht="14.1" customHeight="1" x14ac:dyDescent="0.2">
      <c r="A244" s="357"/>
      <c r="B244" s="14"/>
      <c r="C244" s="302">
        <v>460</v>
      </c>
      <c r="D244" s="302">
        <v>113711103</v>
      </c>
      <c r="E244" s="288" t="s">
        <v>1017</v>
      </c>
      <c r="F244" s="8">
        <v>5</v>
      </c>
      <c r="G244" s="8">
        <v>9</v>
      </c>
      <c r="H244" s="8">
        <v>55046</v>
      </c>
      <c r="I244" s="18">
        <v>5</v>
      </c>
      <c r="J244" s="18">
        <v>9</v>
      </c>
      <c r="K244" s="165">
        <v>55046</v>
      </c>
      <c r="L244" s="415">
        <v>6</v>
      </c>
      <c r="M244" s="416">
        <v>1</v>
      </c>
      <c r="N244" s="417">
        <v>40703</v>
      </c>
      <c r="O244" s="398">
        <v>3144</v>
      </c>
      <c r="P244" s="419">
        <v>6</v>
      </c>
      <c r="Q244" s="418">
        <v>2</v>
      </c>
      <c r="R244" s="417">
        <v>47123</v>
      </c>
      <c r="S244" s="398">
        <v>3144</v>
      </c>
      <c r="T244" s="419">
        <v>6</v>
      </c>
      <c r="U244" s="418">
        <v>2</v>
      </c>
      <c r="V244" s="417">
        <v>47123</v>
      </c>
      <c r="W244" s="398">
        <v>3144</v>
      </c>
      <c r="X244" s="419">
        <v>6</v>
      </c>
      <c r="Y244" s="418">
        <v>2</v>
      </c>
      <c r="Z244" s="417">
        <v>47123</v>
      </c>
      <c r="AA244" s="398">
        <v>3144</v>
      </c>
    </row>
    <row r="245" spans="1:27" ht="14.1" customHeight="1" x14ac:dyDescent="0.2">
      <c r="A245" s="357"/>
      <c r="B245" s="14"/>
      <c r="C245" s="302">
        <v>480</v>
      </c>
      <c r="D245" s="302">
        <v>113711104</v>
      </c>
      <c r="E245" s="288" t="s">
        <v>487</v>
      </c>
      <c r="F245" s="8">
        <v>10</v>
      </c>
      <c r="G245" s="8">
        <v>3</v>
      </c>
      <c r="H245" s="8">
        <v>65823</v>
      </c>
      <c r="I245" s="18">
        <v>10</v>
      </c>
      <c r="J245" s="18">
        <v>3</v>
      </c>
      <c r="K245" s="165">
        <v>65823</v>
      </c>
      <c r="L245" s="415">
        <v>10</v>
      </c>
      <c r="M245" s="416">
        <v>3</v>
      </c>
      <c r="N245" s="417">
        <v>65823</v>
      </c>
      <c r="O245" s="398">
        <v>3144</v>
      </c>
      <c r="P245" s="419">
        <v>10</v>
      </c>
      <c r="Q245" s="418">
        <v>3</v>
      </c>
      <c r="R245" s="417">
        <v>72478</v>
      </c>
      <c r="S245" s="398">
        <v>3144</v>
      </c>
      <c r="T245" s="419">
        <v>10</v>
      </c>
      <c r="U245" s="418">
        <v>3</v>
      </c>
      <c r="V245" s="417">
        <v>72478</v>
      </c>
      <c r="W245" s="398">
        <v>3144</v>
      </c>
      <c r="X245" s="419">
        <v>10</v>
      </c>
      <c r="Y245" s="418">
        <v>3</v>
      </c>
      <c r="Z245" s="417">
        <v>72478</v>
      </c>
      <c r="AA245" s="398">
        <v>3144</v>
      </c>
    </row>
    <row r="246" spans="1:27" ht="14.1" customHeight="1" x14ac:dyDescent="0.2">
      <c r="A246" s="357"/>
      <c r="B246" s="14"/>
      <c r="C246" s="302">
        <v>570</v>
      </c>
      <c r="D246" s="302">
        <v>113711105</v>
      </c>
      <c r="E246" s="288" t="s">
        <v>900</v>
      </c>
      <c r="F246" s="8">
        <v>6</v>
      </c>
      <c r="G246" s="8">
        <v>4</v>
      </c>
      <c r="H246" s="8">
        <v>47229</v>
      </c>
      <c r="I246" s="18">
        <v>6</v>
      </c>
      <c r="J246" s="18">
        <v>4</v>
      </c>
      <c r="K246" s="165">
        <v>47229</v>
      </c>
      <c r="L246" s="415">
        <v>6</v>
      </c>
      <c r="M246" s="416">
        <v>4</v>
      </c>
      <c r="N246" s="417">
        <v>47229</v>
      </c>
      <c r="O246" s="398">
        <v>3144</v>
      </c>
      <c r="P246" s="419">
        <v>6</v>
      </c>
      <c r="Q246" s="418">
        <v>4</v>
      </c>
      <c r="R246" s="417">
        <v>52004</v>
      </c>
      <c r="S246" s="398">
        <v>3144</v>
      </c>
      <c r="T246" s="419">
        <v>6</v>
      </c>
      <c r="U246" s="418">
        <v>4</v>
      </c>
      <c r="V246" s="417">
        <v>52004</v>
      </c>
      <c r="W246" s="398">
        <v>3144</v>
      </c>
      <c r="X246" s="419">
        <v>6</v>
      </c>
      <c r="Y246" s="418">
        <v>4</v>
      </c>
      <c r="Z246" s="417">
        <v>52004</v>
      </c>
      <c r="AA246" s="398">
        <v>3144</v>
      </c>
    </row>
    <row r="247" spans="1:27" ht="14.1" customHeight="1" x14ac:dyDescent="0.2">
      <c r="A247" s="357"/>
      <c r="B247" s="14"/>
      <c r="C247" s="302">
        <v>600</v>
      </c>
      <c r="D247" s="302">
        <v>113711106</v>
      </c>
      <c r="E247" s="288" t="s">
        <v>913</v>
      </c>
      <c r="F247" s="8">
        <v>8</v>
      </c>
      <c r="G247" s="8">
        <v>1</v>
      </c>
      <c r="H247" s="8">
        <v>37883</v>
      </c>
      <c r="I247" s="18">
        <v>8</v>
      </c>
      <c r="J247" s="18">
        <v>1</v>
      </c>
      <c r="K247" s="165">
        <v>37883</v>
      </c>
      <c r="L247" s="415" t="e">
        <f>#REF!</f>
        <v>#REF!</v>
      </c>
      <c r="M247" s="416" t="e">
        <f>#REF!</f>
        <v>#REF!</v>
      </c>
      <c r="N247" s="417">
        <v>40697</v>
      </c>
      <c r="O247" s="398">
        <v>884</v>
      </c>
      <c r="P247" s="419">
        <v>8</v>
      </c>
      <c r="Q247" s="418">
        <v>1</v>
      </c>
      <c r="R247" s="417">
        <v>41715</v>
      </c>
      <c r="S247" s="398">
        <v>884</v>
      </c>
      <c r="T247" s="419">
        <v>8</v>
      </c>
      <c r="U247" s="418">
        <v>1</v>
      </c>
      <c r="V247" s="417">
        <v>41715</v>
      </c>
      <c r="W247" s="398">
        <v>884</v>
      </c>
      <c r="X247" s="419">
        <v>8</v>
      </c>
      <c r="Y247" s="418">
        <v>1</v>
      </c>
      <c r="Z247" s="417">
        <v>41715</v>
      </c>
      <c r="AA247" s="398">
        <v>884</v>
      </c>
    </row>
    <row r="248" spans="1:27" ht="14.1" customHeight="1" x14ac:dyDescent="0.2">
      <c r="A248" s="357"/>
      <c r="B248" s="14"/>
      <c r="C248" s="302">
        <v>2160</v>
      </c>
      <c r="D248" s="302">
        <v>113711107</v>
      </c>
      <c r="E248" s="288" t="s">
        <v>1147</v>
      </c>
      <c r="F248" s="8">
        <v>6</v>
      </c>
      <c r="G248" s="8">
        <v>6</v>
      </c>
      <c r="H248" s="8">
        <v>52187</v>
      </c>
      <c r="I248" s="18">
        <v>6</v>
      </c>
      <c r="J248" s="18">
        <v>6</v>
      </c>
      <c r="K248" s="165">
        <v>52187</v>
      </c>
      <c r="L248" s="415">
        <v>6</v>
      </c>
      <c r="M248" s="416">
        <v>6</v>
      </c>
      <c r="N248" s="417">
        <v>52187</v>
      </c>
      <c r="O248" s="398">
        <v>3144</v>
      </c>
      <c r="P248" s="419">
        <v>6</v>
      </c>
      <c r="Q248" s="418">
        <v>2</v>
      </c>
      <c r="R248" s="417">
        <v>47123</v>
      </c>
      <c r="S248" s="398">
        <v>3144</v>
      </c>
      <c r="T248" s="419">
        <v>6</v>
      </c>
      <c r="U248" s="418">
        <v>2</v>
      </c>
      <c r="V248" s="417">
        <v>47123</v>
      </c>
      <c r="W248" s="398">
        <v>3144</v>
      </c>
      <c r="X248" s="419">
        <v>6</v>
      </c>
      <c r="Y248" s="418">
        <v>2</v>
      </c>
      <c r="Z248" s="417">
        <v>47123</v>
      </c>
      <c r="AA248" s="398">
        <v>3144</v>
      </c>
    </row>
    <row r="249" spans="1:27" ht="14.1" customHeight="1" x14ac:dyDescent="0.2">
      <c r="A249" s="357"/>
      <c r="B249" s="14"/>
      <c r="C249" s="302">
        <v>2170</v>
      </c>
      <c r="D249" s="302">
        <v>113711108</v>
      </c>
      <c r="E249" s="288" t="s">
        <v>913</v>
      </c>
      <c r="F249" s="8">
        <v>8</v>
      </c>
      <c r="G249" s="8">
        <v>1</v>
      </c>
      <c r="H249" s="8">
        <v>37883</v>
      </c>
      <c r="I249" s="18">
        <v>8</v>
      </c>
      <c r="J249" s="18">
        <v>8</v>
      </c>
      <c r="K249" s="165">
        <v>44906</v>
      </c>
      <c r="L249" s="415" t="e">
        <f>#REF!</f>
        <v>#REF!</v>
      </c>
      <c r="M249" s="416" t="e">
        <f>#REF!</f>
        <v>#REF!</v>
      </c>
      <c r="N249" s="284">
        <v>48242</v>
      </c>
      <c r="O249" s="398">
        <v>884</v>
      </c>
      <c r="P249" s="419">
        <v>8</v>
      </c>
      <c r="Q249" s="418">
        <v>8</v>
      </c>
      <c r="R249" s="417">
        <v>49449</v>
      </c>
      <c r="S249" s="398">
        <v>884</v>
      </c>
      <c r="T249" s="419">
        <v>8</v>
      </c>
      <c r="U249" s="418">
        <v>8</v>
      </c>
      <c r="V249" s="417">
        <v>49449</v>
      </c>
      <c r="W249" s="398">
        <v>884</v>
      </c>
      <c r="X249" s="419">
        <v>8</v>
      </c>
      <c r="Y249" s="418">
        <v>8</v>
      </c>
      <c r="Z249" s="417">
        <v>49449</v>
      </c>
      <c r="AA249" s="398">
        <v>884</v>
      </c>
    </row>
    <row r="250" spans="1:27" ht="5.25" customHeight="1" x14ac:dyDescent="0.2">
      <c r="A250" s="357"/>
      <c r="B250" s="14"/>
      <c r="C250" s="302"/>
      <c r="D250" s="302"/>
      <c r="E250" s="288"/>
      <c r="F250" s="8"/>
      <c r="G250" s="8"/>
      <c r="H250" s="8"/>
      <c r="L250" s="364"/>
      <c r="O250" s="398"/>
      <c r="P250" s="370"/>
      <c r="S250" s="398"/>
      <c r="T250" s="370"/>
      <c r="W250" s="398"/>
      <c r="X250" s="370"/>
      <c r="AA250" s="398"/>
    </row>
    <row r="251" spans="1:27" ht="15" x14ac:dyDescent="0.25">
      <c r="A251" s="357"/>
      <c r="B251" s="14"/>
      <c r="C251" s="302"/>
      <c r="D251" s="302"/>
      <c r="E251" s="479" t="s">
        <v>381</v>
      </c>
      <c r="F251" s="343"/>
      <c r="G251" s="343"/>
      <c r="H251" s="343">
        <f>SUM(H242:H250)</f>
        <v>453599</v>
      </c>
      <c r="I251" s="261"/>
      <c r="J251" s="261"/>
      <c r="K251" s="344">
        <f>SUM(K242:K250)</f>
        <v>460622</v>
      </c>
      <c r="L251" s="420"/>
      <c r="M251" s="421"/>
      <c r="N251" s="407">
        <f>SUM(N242:N250)</f>
        <v>452429</v>
      </c>
      <c r="O251" s="408"/>
      <c r="P251" s="423"/>
      <c r="Q251" s="422"/>
      <c r="R251" s="407">
        <f>SUM(R242:R250)</f>
        <v>483360</v>
      </c>
      <c r="S251" s="408"/>
      <c r="T251" s="423"/>
      <c r="U251" s="422"/>
      <c r="V251" s="407">
        <f>SUM(V242:V250)</f>
        <v>483367</v>
      </c>
      <c r="W251" s="408"/>
      <c r="X251" s="423"/>
      <c r="Y251" s="422"/>
      <c r="Z251" s="407">
        <f>SUM(Z242:Z250)</f>
        <v>483367</v>
      </c>
      <c r="AA251" s="408"/>
    </row>
    <row r="252" spans="1:27" x14ac:dyDescent="0.2">
      <c r="A252" s="357"/>
      <c r="B252" s="14"/>
      <c r="C252" s="302"/>
      <c r="D252" s="302"/>
      <c r="E252" s="288"/>
      <c r="F252" s="8"/>
      <c r="G252" s="8"/>
      <c r="H252" s="8"/>
      <c r="I252" s="4"/>
      <c r="J252" s="4"/>
      <c r="L252" s="12"/>
      <c r="M252" s="13"/>
      <c r="O252" s="398"/>
      <c r="P252" s="404"/>
      <c r="Q252" s="403"/>
      <c r="S252" s="398"/>
      <c r="T252" s="404"/>
      <c r="U252" s="403"/>
      <c r="W252" s="398"/>
      <c r="X252" s="404"/>
      <c r="Y252" s="403"/>
      <c r="AA252" s="398"/>
    </row>
    <row r="253" spans="1:27" ht="15" x14ac:dyDescent="0.25">
      <c r="A253" s="357"/>
      <c r="B253" s="14"/>
      <c r="C253" s="302"/>
      <c r="D253" s="302"/>
      <c r="E253" s="375" t="s">
        <v>1441</v>
      </c>
      <c r="F253" s="8"/>
      <c r="G253" s="8"/>
      <c r="H253" s="8"/>
      <c r="I253" s="4"/>
      <c r="J253" s="4"/>
      <c r="L253" s="12"/>
      <c r="M253" s="13"/>
      <c r="N253" s="293">
        <f>COUNTIFS($C$242:$C$250,"&gt;0",N242:N250,"&gt;0")</f>
        <v>8</v>
      </c>
      <c r="O253" s="398"/>
      <c r="P253" s="404"/>
      <c r="Q253" s="403"/>
      <c r="R253" s="293">
        <f>COUNTIFS($C$242:$C$250,"&gt;0",R242:R250,"&gt;0")</f>
        <v>8</v>
      </c>
      <c r="S253" s="398"/>
      <c r="T253" s="404"/>
      <c r="U253" s="403"/>
      <c r="V253" s="293">
        <f>COUNTIFS($C$242:$C$250,"&gt;0",V242:V250,"&gt;0")</f>
        <v>8</v>
      </c>
      <c r="W253" s="398"/>
      <c r="X253" s="404"/>
      <c r="Y253" s="403"/>
      <c r="Z253" s="293">
        <f>COUNTIFS($C$242:$C$250,"&gt;0",Z242:Z250,"&gt;0")</f>
        <v>8</v>
      </c>
      <c r="AA253" s="398"/>
    </row>
    <row r="254" spans="1:27" ht="15" x14ac:dyDescent="0.25">
      <c r="A254" s="359"/>
      <c r="B254" s="20"/>
      <c r="C254" s="303"/>
      <c r="D254" s="303"/>
      <c r="E254" s="481" t="s">
        <v>1332</v>
      </c>
      <c r="F254" s="22"/>
      <c r="G254" s="22"/>
      <c r="H254" s="22"/>
      <c r="I254" s="3"/>
      <c r="J254" s="3"/>
      <c r="K254" s="255"/>
      <c r="L254" s="428"/>
      <c r="M254" s="429"/>
      <c r="N254" s="308">
        <f>COUNTIFS($C$242:$C$250,"**",N242:N250,"&gt;0")</f>
        <v>0</v>
      </c>
      <c r="O254" s="424"/>
      <c r="P254" s="431"/>
      <c r="Q254" s="430"/>
      <c r="R254" s="308">
        <f>COUNTIFS($C$242:$C$250,"**",R242:R250,"&gt;0")</f>
        <v>0</v>
      </c>
      <c r="S254" s="424"/>
      <c r="T254" s="431"/>
      <c r="U254" s="430"/>
      <c r="V254" s="308">
        <f>COUNTIFS($C$242:$C$250,"**",V242:V250,"&gt;0")</f>
        <v>0</v>
      </c>
      <c r="W254" s="424"/>
      <c r="X254" s="431"/>
      <c r="Y254" s="430"/>
      <c r="Z254" s="308">
        <f>COUNTIFS($C$242:$C$250,"**",Z242:Z250,"&gt;0")</f>
        <v>0</v>
      </c>
      <c r="AA254" s="424"/>
    </row>
    <row r="255" spans="1:27" ht="15.75" x14ac:dyDescent="0.25">
      <c r="A255" s="321" t="s">
        <v>1268</v>
      </c>
      <c r="B255" s="285"/>
      <c r="C255" s="309"/>
      <c r="D255" s="309"/>
      <c r="E255" s="274"/>
      <c r="F255" s="257"/>
      <c r="G255" s="257"/>
      <c r="H255" s="257"/>
      <c r="I255" s="270"/>
      <c r="J255" s="270"/>
      <c r="K255" s="270"/>
      <c r="L255" s="10"/>
      <c r="M255" s="11"/>
      <c r="N255" s="11"/>
      <c r="O255" s="401"/>
      <c r="P255" s="426"/>
      <c r="Q255" s="425"/>
      <c r="R255" s="427"/>
      <c r="S255" s="401"/>
      <c r="T255" s="426"/>
      <c r="U255" s="425"/>
      <c r="V255" s="427"/>
      <c r="W255" s="401"/>
      <c r="X255" s="426"/>
      <c r="Y255" s="425"/>
      <c r="Z255" s="427"/>
      <c r="AA255" s="401"/>
    </row>
    <row r="256" spans="1:27" ht="15" x14ac:dyDescent="0.25">
      <c r="A256" s="357"/>
      <c r="B256" s="286" t="s">
        <v>1269</v>
      </c>
      <c r="C256" s="302"/>
      <c r="D256" s="302"/>
      <c r="E256" s="288"/>
      <c r="F256" s="287"/>
      <c r="G256" s="287"/>
      <c r="H256" s="287"/>
      <c r="I256" s="23"/>
      <c r="J256" s="23"/>
      <c r="K256" s="324"/>
      <c r="L256" s="444"/>
      <c r="M256" s="445"/>
      <c r="N256" s="446"/>
      <c r="O256" s="398"/>
      <c r="P256" s="448"/>
      <c r="Q256" s="447"/>
      <c r="R256" s="446"/>
      <c r="S256" s="398"/>
      <c r="T256" s="448"/>
      <c r="U256" s="447"/>
      <c r="V256" s="446"/>
      <c r="W256" s="398"/>
      <c r="X256" s="448"/>
      <c r="Y256" s="447"/>
      <c r="Z256" s="446"/>
      <c r="AA256" s="398"/>
    </row>
    <row r="257" spans="1:27" x14ac:dyDescent="0.2">
      <c r="A257" s="357"/>
      <c r="B257" s="14"/>
      <c r="C257" s="302">
        <v>16000</v>
      </c>
      <c r="D257" s="302">
        <v>113711201</v>
      </c>
      <c r="E257" s="283" t="s">
        <v>1095</v>
      </c>
      <c r="F257" s="8"/>
      <c r="G257" s="8"/>
      <c r="H257" s="8"/>
      <c r="I257" s="4"/>
      <c r="J257" s="4"/>
      <c r="K257" s="165">
        <v>101898</v>
      </c>
      <c r="L257" s="415">
        <v>13</v>
      </c>
      <c r="M257" s="416">
        <v>6</v>
      </c>
      <c r="N257" s="417">
        <v>101641</v>
      </c>
      <c r="O257" s="398">
        <v>3144</v>
      </c>
      <c r="P257" s="419">
        <v>13</v>
      </c>
      <c r="Q257" s="418">
        <v>6</v>
      </c>
      <c r="R257" s="417">
        <v>122832</v>
      </c>
      <c r="S257" s="398">
        <v>3144</v>
      </c>
      <c r="T257" s="419">
        <v>13</v>
      </c>
      <c r="U257" s="418">
        <v>6</v>
      </c>
      <c r="V257" s="417">
        <v>122832</v>
      </c>
      <c r="W257" s="398">
        <v>3144</v>
      </c>
      <c r="X257" s="419">
        <v>13</v>
      </c>
      <c r="Y257" s="418">
        <v>6</v>
      </c>
      <c r="Z257" s="417">
        <v>122832</v>
      </c>
      <c r="AA257" s="398">
        <v>3144</v>
      </c>
    </row>
    <row r="258" spans="1:27" x14ac:dyDescent="0.2">
      <c r="A258" s="357"/>
      <c r="B258" s="14"/>
      <c r="C258" s="302">
        <v>100</v>
      </c>
      <c r="D258" s="302">
        <v>113711216</v>
      </c>
      <c r="E258" s="288" t="s">
        <v>1428</v>
      </c>
      <c r="F258" s="8"/>
      <c r="G258" s="8"/>
      <c r="H258" s="8"/>
      <c r="I258" s="18">
        <v>11</v>
      </c>
      <c r="J258" s="18">
        <v>9</v>
      </c>
      <c r="K258" s="165">
        <v>96946</v>
      </c>
      <c r="L258" s="415">
        <v>11</v>
      </c>
      <c r="M258" s="416">
        <v>9</v>
      </c>
      <c r="N258" s="417">
        <v>96946</v>
      </c>
      <c r="O258" s="398">
        <v>3144</v>
      </c>
      <c r="P258" s="419">
        <v>11</v>
      </c>
      <c r="Q258" s="418">
        <v>9</v>
      </c>
      <c r="R258" s="417">
        <v>106747</v>
      </c>
      <c r="S258" s="398">
        <v>3144</v>
      </c>
      <c r="T258" s="419">
        <v>11</v>
      </c>
      <c r="U258" s="418">
        <v>9</v>
      </c>
      <c r="V258" s="417">
        <v>106747</v>
      </c>
      <c r="W258" s="398">
        <v>3144</v>
      </c>
      <c r="X258" s="419">
        <v>11</v>
      </c>
      <c r="Y258" s="418">
        <v>9</v>
      </c>
      <c r="Z258" s="417">
        <v>106747</v>
      </c>
      <c r="AA258" s="398">
        <v>3144</v>
      </c>
    </row>
    <row r="259" spans="1:27" x14ac:dyDescent="0.2">
      <c r="A259" s="357"/>
      <c r="B259" s="14"/>
      <c r="C259" s="302">
        <v>110</v>
      </c>
      <c r="D259" s="302">
        <v>113711202</v>
      </c>
      <c r="E259" s="288" t="s">
        <v>1429</v>
      </c>
      <c r="F259" s="8"/>
      <c r="G259" s="8"/>
      <c r="H259" s="8"/>
      <c r="I259" s="18">
        <v>10</v>
      </c>
      <c r="J259" s="18">
        <v>9</v>
      </c>
      <c r="K259" s="165">
        <v>88526</v>
      </c>
      <c r="L259" s="415">
        <v>10</v>
      </c>
      <c r="M259" s="416">
        <v>9</v>
      </c>
      <c r="N259" s="417">
        <v>88526</v>
      </c>
      <c r="O259" s="398">
        <v>3144</v>
      </c>
      <c r="P259" s="419">
        <v>10</v>
      </c>
      <c r="Q259" s="418">
        <v>9</v>
      </c>
      <c r="R259" s="417">
        <v>97476</v>
      </c>
      <c r="S259" s="398">
        <v>3144</v>
      </c>
      <c r="T259" s="419">
        <v>10</v>
      </c>
      <c r="U259" s="418">
        <v>9</v>
      </c>
      <c r="V259" s="417">
        <v>97476</v>
      </c>
      <c r="W259" s="398">
        <v>3144</v>
      </c>
      <c r="X259" s="419">
        <v>10</v>
      </c>
      <c r="Y259" s="418">
        <v>9</v>
      </c>
      <c r="Z259" s="417">
        <v>97476</v>
      </c>
      <c r="AA259" s="398">
        <v>3144</v>
      </c>
    </row>
    <row r="260" spans="1:27" x14ac:dyDescent="0.2">
      <c r="A260" s="357"/>
      <c r="B260" s="14"/>
      <c r="C260" s="302">
        <v>620</v>
      </c>
      <c r="D260" s="302">
        <v>113711203</v>
      </c>
      <c r="E260" s="288" t="s">
        <v>130</v>
      </c>
      <c r="F260" s="8"/>
      <c r="G260" s="8"/>
      <c r="H260" s="8"/>
      <c r="I260" s="18">
        <v>9</v>
      </c>
      <c r="J260" s="18">
        <v>1</v>
      </c>
      <c r="K260" s="165">
        <v>53954</v>
      </c>
      <c r="L260" s="415">
        <v>9</v>
      </c>
      <c r="M260" s="416">
        <v>1</v>
      </c>
      <c r="N260" s="417">
        <v>53954</v>
      </c>
      <c r="O260" s="398">
        <v>3144</v>
      </c>
      <c r="P260" s="419">
        <v>9</v>
      </c>
      <c r="Q260" s="418">
        <v>1</v>
      </c>
      <c r="R260" s="417">
        <v>59408</v>
      </c>
      <c r="S260" s="398">
        <v>3144</v>
      </c>
      <c r="T260" s="419">
        <v>9</v>
      </c>
      <c r="U260" s="418">
        <v>1</v>
      </c>
      <c r="V260" s="417">
        <v>59408</v>
      </c>
      <c r="W260" s="398">
        <v>3144</v>
      </c>
      <c r="X260" s="419">
        <v>9</v>
      </c>
      <c r="Y260" s="418">
        <v>1</v>
      </c>
      <c r="Z260" s="417">
        <v>59408</v>
      </c>
      <c r="AA260" s="398">
        <v>3144</v>
      </c>
    </row>
    <row r="261" spans="1:27" x14ac:dyDescent="0.2">
      <c r="A261" s="357"/>
      <c r="B261" s="14"/>
      <c r="C261" s="302">
        <v>640</v>
      </c>
      <c r="D261" s="302">
        <v>113711204</v>
      </c>
      <c r="E261" s="288" t="s">
        <v>130</v>
      </c>
      <c r="F261" s="8"/>
      <c r="G261" s="8"/>
      <c r="H261" s="8"/>
      <c r="I261" s="18">
        <v>9</v>
      </c>
      <c r="J261" s="18">
        <v>1</v>
      </c>
      <c r="K261" s="165">
        <v>53954</v>
      </c>
      <c r="L261" s="415">
        <v>9</v>
      </c>
      <c r="M261" s="416">
        <v>1</v>
      </c>
      <c r="N261" s="417">
        <v>53954</v>
      </c>
      <c r="O261" s="398">
        <v>3144</v>
      </c>
      <c r="P261" s="419">
        <v>9</v>
      </c>
      <c r="Q261" s="418">
        <v>1</v>
      </c>
      <c r="R261" s="417">
        <v>59408</v>
      </c>
      <c r="S261" s="398">
        <v>3144</v>
      </c>
      <c r="T261" s="419">
        <v>9</v>
      </c>
      <c r="U261" s="418">
        <v>1</v>
      </c>
      <c r="V261" s="417">
        <v>59408</v>
      </c>
      <c r="W261" s="398">
        <v>3144</v>
      </c>
      <c r="X261" s="419">
        <v>9</v>
      </c>
      <c r="Y261" s="418">
        <v>1</v>
      </c>
      <c r="Z261" s="417">
        <v>59408</v>
      </c>
      <c r="AA261" s="398">
        <v>3144</v>
      </c>
    </row>
    <row r="262" spans="1:27" x14ac:dyDescent="0.2">
      <c r="A262" s="357"/>
      <c r="B262" s="14"/>
      <c r="C262" s="302" t="s">
        <v>1489</v>
      </c>
      <c r="D262" s="302">
        <v>113711205</v>
      </c>
      <c r="E262" s="288" t="s">
        <v>897</v>
      </c>
      <c r="F262" s="8"/>
      <c r="G262" s="8"/>
      <c r="H262" s="8"/>
      <c r="I262" s="18">
        <v>7</v>
      </c>
      <c r="J262" s="18">
        <v>8</v>
      </c>
      <c r="K262" s="165">
        <v>63409</v>
      </c>
      <c r="L262" s="415" t="e">
        <f>#REF!</f>
        <v>#REF!</v>
      </c>
      <c r="M262" s="416" t="e">
        <f>#REF!</f>
        <v>#REF!</v>
      </c>
      <c r="N262" s="417">
        <v>0</v>
      </c>
      <c r="O262" s="398">
        <v>3144</v>
      </c>
      <c r="P262" s="419">
        <v>7</v>
      </c>
      <c r="Q262" s="418">
        <v>8</v>
      </c>
      <c r="R262" s="417">
        <v>0</v>
      </c>
      <c r="S262" s="398">
        <v>3144</v>
      </c>
      <c r="T262" s="419">
        <v>7</v>
      </c>
      <c r="U262" s="418">
        <v>8</v>
      </c>
      <c r="V262" s="417">
        <v>0</v>
      </c>
      <c r="W262" s="398">
        <v>3144</v>
      </c>
      <c r="X262" s="419">
        <v>7</v>
      </c>
      <c r="Y262" s="418">
        <v>8</v>
      </c>
      <c r="Z262" s="417">
        <v>0</v>
      </c>
      <c r="AA262" s="398">
        <v>3144</v>
      </c>
    </row>
    <row r="263" spans="1:27" x14ac:dyDescent="0.2">
      <c r="A263" s="357"/>
      <c r="B263" s="14"/>
      <c r="C263" s="302">
        <v>18001</v>
      </c>
      <c r="D263" s="302"/>
      <c r="E263" s="288" t="s">
        <v>966</v>
      </c>
      <c r="F263" s="8"/>
      <c r="G263" s="8"/>
      <c r="H263" s="8"/>
      <c r="I263" s="4"/>
      <c r="J263" s="4"/>
      <c r="K263" s="4"/>
      <c r="L263" s="415">
        <v>9</v>
      </c>
      <c r="M263" s="416">
        <v>6</v>
      </c>
      <c r="N263" s="417">
        <v>69345</v>
      </c>
      <c r="O263" s="398">
        <v>3144</v>
      </c>
      <c r="P263" s="419">
        <v>9</v>
      </c>
      <c r="Q263" s="418">
        <v>6</v>
      </c>
      <c r="R263" s="417">
        <v>76348</v>
      </c>
      <c r="S263" s="398">
        <v>3144</v>
      </c>
      <c r="T263" s="419">
        <v>9</v>
      </c>
      <c r="U263" s="418">
        <v>6</v>
      </c>
      <c r="V263" s="417">
        <v>76348</v>
      </c>
      <c r="W263" s="398">
        <v>3144</v>
      </c>
      <c r="X263" s="419">
        <v>9</v>
      </c>
      <c r="Y263" s="418">
        <v>6</v>
      </c>
      <c r="Z263" s="417">
        <v>76348</v>
      </c>
      <c r="AA263" s="398">
        <v>3144</v>
      </c>
    </row>
    <row r="264" spans="1:27" x14ac:dyDescent="0.2">
      <c r="A264" s="357"/>
      <c r="B264" s="14"/>
      <c r="C264" s="302">
        <v>680</v>
      </c>
      <c r="D264" s="302">
        <v>113711206</v>
      </c>
      <c r="E264" s="288" t="s">
        <v>130</v>
      </c>
      <c r="F264" s="8"/>
      <c r="G264" s="8"/>
      <c r="H264" s="8"/>
      <c r="I264" s="18">
        <v>9</v>
      </c>
      <c r="J264" s="18">
        <v>1</v>
      </c>
      <c r="K264" s="165">
        <v>53954</v>
      </c>
      <c r="L264" s="415">
        <v>8</v>
      </c>
      <c r="M264" s="416">
        <v>2</v>
      </c>
      <c r="N264" s="417">
        <v>53954</v>
      </c>
      <c r="O264" s="398">
        <v>3144</v>
      </c>
      <c r="P264" s="419">
        <v>8</v>
      </c>
      <c r="Q264" s="418">
        <v>2</v>
      </c>
      <c r="R264" s="417">
        <v>59408</v>
      </c>
      <c r="S264" s="398">
        <v>3144</v>
      </c>
      <c r="T264" s="419">
        <v>8</v>
      </c>
      <c r="U264" s="418">
        <v>2</v>
      </c>
      <c r="V264" s="417">
        <v>59408</v>
      </c>
      <c r="W264" s="398">
        <v>3144</v>
      </c>
      <c r="X264" s="419">
        <v>8</v>
      </c>
      <c r="Y264" s="418">
        <v>2</v>
      </c>
      <c r="Z264" s="417">
        <v>59408</v>
      </c>
      <c r="AA264" s="398">
        <v>3144</v>
      </c>
    </row>
    <row r="265" spans="1:27" x14ac:dyDescent="0.2">
      <c r="A265" s="357"/>
      <c r="B265" s="14"/>
      <c r="C265" s="302">
        <v>700</v>
      </c>
      <c r="D265" s="302">
        <v>113711207</v>
      </c>
      <c r="E265" s="288" t="s">
        <v>947</v>
      </c>
      <c r="F265" s="8"/>
      <c r="G265" s="8"/>
      <c r="H265" s="8"/>
      <c r="I265" s="18">
        <v>8</v>
      </c>
      <c r="J265" s="18">
        <v>2</v>
      </c>
      <c r="K265" s="165">
        <v>51800</v>
      </c>
      <c r="L265" s="415">
        <v>8</v>
      </c>
      <c r="M265" s="416">
        <v>2</v>
      </c>
      <c r="N265" s="417">
        <v>51800</v>
      </c>
      <c r="O265" s="398">
        <v>3144</v>
      </c>
      <c r="P265" s="419">
        <v>8</v>
      </c>
      <c r="Q265" s="418">
        <v>1</v>
      </c>
      <c r="R265" s="417">
        <v>54158</v>
      </c>
      <c r="S265" s="398">
        <v>3144</v>
      </c>
      <c r="T265" s="419">
        <v>16</v>
      </c>
      <c r="U265" s="418">
        <v>1</v>
      </c>
      <c r="V265" s="417">
        <v>54908</v>
      </c>
      <c r="W265" s="398">
        <v>884</v>
      </c>
      <c r="X265" s="419">
        <v>16</v>
      </c>
      <c r="Y265" s="418">
        <v>1</v>
      </c>
      <c r="Z265" s="417">
        <v>54908</v>
      </c>
      <c r="AA265" s="398">
        <v>884</v>
      </c>
    </row>
    <row r="266" spans="1:27" x14ac:dyDescent="0.2">
      <c r="A266" s="357"/>
      <c r="B266" s="14"/>
      <c r="C266" s="302">
        <v>710</v>
      </c>
      <c r="D266" s="302">
        <v>113711208</v>
      </c>
      <c r="E266" s="288" t="s">
        <v>159</v>
      </c>
      <c r="F266" s="8"/>
      <c r="G266" s="8"/>
      <c r="H266" s="8"/>
      <c r="I266" s="18">
        <v>8</v>
      </c>
      <c r="J266" s="18">
        <v>4</v>
      </c>
      <c r="K266" s="165">
        <v>57017</v>
      </c>
      <c r="L266" s="415">
        <v>8</v>
      </c>
      <c r="M266" s="416">
        <v>4</v>
      </c>
      <c r="N266" s="417">
        <v>57017</v>
      </c>
      <c r="O266" s="398">
        <v>3144</v>
      </c>
      <c r="P266" s="419">
        <v>8</v>
      </c>
      <c r="Q266" s="418">
        <v>4</v>
      </c>
      <c r="R266" s="417">
        <v>62782</v>
      </c>
      <c r="S266" s="398">
        <v>3144</v>
      </c>
      <c r="T266" s="419">
        <v>8</v>
      </c>
      <c r="U266" s="418">
        <v>4</v>
      </c>
      <c r="V266" s="417">
        <v>62782</v>
      </c>
      <c r="W266" s="398">
        <v>3144</v>
      </c>
      <c r="X266" s="419">
        <v>8</v>
      </c>
      <c r="Y266" s="418">
        <v>4</v>
      </c>
      <c r="Z266" s="417">
        <v>62782</v>
      </c>
      <c r="AA266" s="398">
        <v>3144</v>
      </c>
    </row>
    <row r="267" spans="1:27" x14ac:dyDescent="0.2">
      <c r="A267" s="357"/>
      <c r="B267" s="14"/>
      <c r="C267" s="302">
        <v>3010</v>
      </c>
      <c r="D267" s="302">
        <v>113711210</v>
      </c>
      <c r="E267" s="288" t="s">
        <v>130</v>
      </c>
      <c r="F267" s="8"/>
      <c r="G267" s="8"/>
      <c r="H267" s="8"/>
      <c r="I267" s="18">
        <v>9</v>
      </c>
      <c r="J267" s="18">
        <v>1</v>
      </c>
      <c r="K267" s="165">
        <v>53954</v>
      </c>
      <c r="L267" s="415">
        <v>9</v>
      </c>
      <c r="M267" s="416">
        <v>1</v>
      </c>
      <c r="N267" s="417">
        <v>53954</v>
      </c>
      <c r="O267" s="398">
        <v>3144</v>
      </c>
      <c r="P267" s="419">
        <v>9</v>
      </c>
      <c r="Q267" s="418">
        <v>1</v>
      </c>
      <c r="R267" s="417">
        <v>59408</v>
      </c>
      <c r="S267" s="398">
        <v>3144</v>
      </c>
      <c r="T267" s="419">
        <v>9</v>
      </c>
      <c r="U267" s="418">
        <v>1</v>
      </c>
      <c r="V267" s="417">
        <v>59408</v>
      </c>
      <c r="W267" s="398">
        <v>3144</v>
      </c>
      <c r="X267" s="419">
        <v>9</v>
      </c>
      <c r="Y267" s="418">
        <v>1</v>
      </c>
      <c r="Z267" s="417">
        <v>59408</v>
      </c>
      <c r="AA267" s="398">
        <v>3144</v>
      </c>
    </row>
    <row r="268" spans="1:27" x14ac:dyDescent="0.2">
      <c r="A268" s="357"/>
      <c r="B268" s="14"/>
      <c r="C268" s="302">
        <v>7050</v>
      </c>
      <c r="D268" s="302">
        <v>113711211</v>
      </c>
      <c r="E268" s="288" t="s">
        <v>947</v>
      </c>
      <c r="F268" s="8"/>
      <c r="G268" s="8"/>
      <c r="H268" s="8"/>
      <c r="I268" s="18">
        <v>8</v>
      </c>
      <c r="J268" s="18">
        <v>2</v>
      </c>
      <c r="K268" s="165">
        <v>51800</v>
      </c>
      <c r="L268" s="415">
        <v>8</v>
      </c>
      <c r="M268" s="416">
        <v>2</v>
      </c>
      <c r="N268" s="417">
        <v>51800</v>
      </c>
      <c r="O268" s="398">
        <v>3144</v>
      </c>
      <c r="P268" s="419">
        <v>8</v>
      </c>
      <c r="Q268" s="418">
        <v>2</v>
      </c>
      <c r="R268" s="417">
        <v>57037</v>
      </c>
      <c r="S268" s="398">
        <v>3144</v>
      </c>
      <c r="T268" s="419">
        <v>16</v>
      </c>
      <c r="U268" s="418">
        <v>3</v>
      </c>
      <c r="V268" s="417">
        <v>57219</v>
      </c>
      <c r="W268" s="398">
        <v>884</v>
      </c>
      <c r="X268" s="419">
        <v>16</v>
      </c>
      <c r="Y268" s="418">
        <v>3</v>
      </c>
      <c r="Z268" s="417">
        <v>57219</v>
      </c>
      <c r="AA268" s="398">
        <v>884</v>
      </c>
    </row>
    <row r="269" spans="1:27" x14ac:dyDescent="0.2">
      <c r="A269" s="357"/>
      <c r="B269" s="14"/>
      <c r="C269" s="302">
        <v>850</v>
      </c>
      <c r="D269" s="302">
        <v>113711212</v>
      </c>
      <c r="E269" s="288" t="s">
        <v>130</v>
      </c>
      <c r="F269" s="8"/>
      <c r="G269" s="8"/>
      <c r="H269" s="8"/>
      <c r="I269" s="18">
        <v>9</v>
      </c>
      <c r="J269" s="18">
        <v>1</v>
      </c>
      <c r="K269" s="165">
        <v>53954</v>
      </c>
      <c r="L269" s="415">
        <v>9</v>
      </c>
      <c r="M269" s="416">
        <v>1</v>
      </c>
      <c r="N269" s="417">
        <v>53954</v>
      </c>
      <c r="O269" s="398">
        <v>3144</v>
      </c>
      <c r="P269" s="419">
        <v>9</v>
      </c>
      <c r="Q269" s="418">
        <v>4</v>
      </c>
      <c r="R269" s="417">
        <v>69028</v>
      </c>
      <c r="S269" s="398">
        <v>3144</v>
      </c>
      <c r="T269" s="419">
        <v>9</v>
      </c>
      <c r="U269" s="418">
        <v>4</v>
      </c>
      <c r="V269" s="417">
        <v>69028</v>
      </c>
      <c r="W269" s="398">
        <v>3144</v>
      </c>
      <c r="X269" s="419">
        <v>9</v>
      </c>
      <c r="Y269" s="418">
        <v>4</v>
      </c>
      <c r="Z269" s="417">
        <v>69028</v>
      </c>
      <c r="AA269" s="398">
        <v>3144</v>
      </c>
    </row>
    <row r="270" spans="1:27" x14ac:dyDescent="0.2">
      <c r="A270" s="357"/>
      <c r="B270" s="14"/>
      <c r="C270" s="302">
        <v>5050</v>
      </c>
      <c r="D270" s="302">
        <v>113711213</v>
      </c>
      <c r="E270" s="283" t="s">
        <v>130</v>
      </c>
      <c r="F270" s="8"/>
      <c r="G270" s="8"/>
      <c r="H270" s="8"/>
      <c r="I270" s="18">
        <v>9</v>
      </c>
      <c r="J270" s="18">
        <v>1</v>
      </c>
      <c r="K270" s="165">
        <v>53954</v>
      </c>
      <c r="L270" s="415">
        <v>9</v>
      </c>
      <c r="M270" s="416">
        <v>1</v>
      </c>
      <c r="N270" s="417">
        <v>53954</v>
      </c>
      <c r="O270" s="398">
        <v>3144</v>
      </c>
      <c r="P270" s="419">
        <v>9</v>
      </c>
      <c r="Q270" s="418">
        <v>1</v>
      </c>
      <c r="R270" s="417">
        <v>59408</v>
      </c>
      <c r="S270" s="398">
        <v>3144</v>
      </c>
      <c r="T270" s="419">
        <v>9</v>
      </c>
      <c r="U270" s="418">
        <v>1</v>
      </c>
      <c r="V270" s="417">
        <v>59408</v>
      </c>
      <c r="W270" s="398">
        <v>3144</v>
      </c>
      <c r="X270" s="419">
        <v>9</v>
      </c>
      <c r="Y270" s="418">
        <v>1</v>
      </c>
      <c r="Z270" s="417">
        <v>59408</v>
      </c>
      <c r="AA270" s="398">
        <v>3144</v>
      </c>
    </row>
    <row r="271" spans="1:27" x14ac:dyDescent="0.2">
      <c r="A271" s="357"/>
      <c r="B271" s="14"/>
      <c r="C271" s="302">
        <v>6000</v>
      </c>
      <c r="D271" s="302">
        <v>113711214</v>
      </c>
      <c r="E271" s="283" t="s">
        <v>886</v>
      </c>
      <c r="F271" s="8"/>
      <c r="G271" s="8"/>
      <c r="H271" s="8"/>
      <c r="I271" s="18">
        <v>9</v>
      </c>
      <c r="J271" s="18">
        <v>10</v>
      </c>
      <c r="K271" s="165">
        <v>85347</v>
      </c>
      <c r="L271" s="415">
        <v>9</v>
      </c>
      <c r="M271" s="416">
        <v>10</v>
      </c>
      <c r="N271" s="417">
        <v>85347</v>
      </c>
      <c r="O271" s="398">
        <v>3144</v>
      </c>
      <c r="P271" s="419">
        <v>9</v>
      </c>
      <c r="Q271" s="418">
        <v>10</v>
      </c>
      <c r="R271" s="417">
        <v>93976</v>
      </c>
      <c r="S271" s="398">
        <v>3144</v>
      </c>
      <c r="T271" s="419">
        <v>9</v>
      </c>
      <c r="U271" s="418">
        <v>10</v>
      </c>
      <c r="V271" s="417">
        <v>93976</v>
      </c>
      <c r="W271" s="398">
        <v>3144</v>
      </c>
      <c r="X271" s="419">
        <v>9</v>
      </c>
      <c r="Y271" s="418">
        <v>10</v>
      </c>
      <c r="Z271" s="417">
        <v>93976</v>
      </c>
      <c r="AA271" s="398">
        <v>3144</v>
      </c>
    </row>
    <row r="272" spans="1:27" x14ac:dyDescent="0.2">
      <c r="A272" s="357"/>
      <c r="B272" s="14"/>
      <c r="C272" s="302">
        <v>6001</v>
      </c>
      <c r="D272" s="302">
        <v>113711215</v>
      </c>
      <c r="E272" s="283" t="s">
        <v>966</v>
      </c>
      <c r="F272" s="8"/>
      <c r="G272" s="8"/>
      <c r="H272" s="8"/>
      <c r="I272" s="18">
        <v>9</v>
      </c>
      <c r="J272" s="18">
        <v>10</v>
      </c>
      <c r="K272" s="165">
        <v>85347</v>
      </c>
      <c r="L272" s="415">
        <v>9</v>
      </c>
      <c r="M272" s="416">
        <v>10</v>
      </c>
      <c r="N272" s="417">
        <v>85347</v>
      </c>
      <c r="O272" s="398">
        <v>3144</v>
      </c>
      <c r="P272" s="419">
        <v>9</v>
      </c>
      <c r="Q272" s="418">
        <v>10</v>
      </c>
      <c r="R272" s="417">
        <v>93976</v>
      </c>
      <c r="S272" s="398">
        <v>3144</v>
      </c>
      <c r="T272" s="419">
        <v>9</v>
      </c>
      <c r="U272" s="418">
        <v>10</v>
      </c>
      <c r="V272" s="417">
        <v>93976</v>
      </c>
      <c r="W272" s="398">
        <v>3144</v>
      </c>
      <c r="X272" s="419">
        <v>9</v>
      </c>
      <c r="Y272" s="418">
        <v>10</v>
      </c>
      <c r="Z272" s="417">
        <v>93976</v>
      </c>
      <c r="AA272" s="398">
        <v>3144</v>
      </c>
    </row>
    <row r="273" spans="1:27" x14ac:dyDescent="0.2">
      <c r="A273" s="357"/>
      <c r="B273" s="14"/>
      <c r="C273" s="19"/>
      <c r="D273" s="19"/>
      <c r="E273" s="19"/>
      <c r="L273" s="364"/>
      <c r="O273" s="398"/>
      <c r="P273" s="370"/>
      <c r="S273" s="398"/>
      <c r="T273" s="370"/>
      <c r="W273" s="398"/>
      <c r="X273" s="370"/>
      <c r="AA273" s="398"/>
    </row>
    <row r="274" spans="1:27" ht="15" x14ac:dyDescent="0.25">
      <c r="A274" s="357"/>
      <c r="B274" s="14"/>
      <c r="C274" s="302"/>
      <c r="D274" s="302"/>
      <c r="E274" s="479" t="s">
        <v>381</v>
      </c>
      <c r="F274" s="257"/>
      <c r="G274" s="257"/>
      <c r="H274" s="257">
        <f>SUM(H257:H273)</f>
        <v>0</v>
      </c>
      <c r="I274" s="270"/>
      <c r="J274" s="270"/>
      <c r="K274" s="167">
        <f>SUM(K257:K273)</f>
        <v>1005814</v>
      </c>
      <c r="L274" s="10"/>
      <c r="M274" s="11"/>
      <c r="N274" s="407">
        <f>SUM(N257:N273)</f>
        <v>1011493</v>
      </c>
      <c r="O274" s="408"/>
      <c r="P274" s="423"/>
      <c r="Q274" s="422"/>
      <c r="R274" s="407">
        <f>SUM(R257:R273)</f>
        <v>1131400</v>
      </c>
      <c r="S274" s="408"/>
      <c r="T274" s="423"/>
      <c r="U274" s="422"/>
      <c r="V274" s="407">
        <f>SUM(V257:V273)</f>
        <v>1132332</v>
      </c>
      <c r="W274" s="408"/>
      <c r="X274" s="423"/>
      <c r="Y274" s="422"/>
      <c r="Z274" s="407">
        <f>SUM(Z257:Z273)</f>
        <v>1132332</v>
      </c>
      <c r="AA274" s="408"/>
    </row>
    <row r="275" spans="1:27" x14ac:dyDescent="0.2">
      <c r="A275" s="357"/>
      <c r="B275" s="14"/>
      <c r="C275" s="302"/>
      <c r="D275" s="302"/>
      <c r="E275" s="288"/>
      <c r="F275" s="8"/>
      <c r="G275" s="8"/>
      <c r="H275" s="8"/>
      <c r="I275" s="4"/>
      <c r="J275" s="4"/>
      <c r="L275" s="12"/>
      <c r="M275" s="13"/>
      <c r="O275" s="398"/>
      <c r="P275" s="404"/>
      <c r="Q275" s="403"/>
      <c r="S275" s="398"/>
      <c r="T275" s="404"/>
      <c r="U275" s="403"/>
      <c r="W275" s="398"/>
      <c r="X275" s="404"/>
      <c r="Y275" s="403"/>
      <c r="AA275" s="398"/>
    </row>
    <row r="276" spans="1:27" ht="15" x14ac:dyDescent="0.25">
      <c r="A276" s="357"/>
      <c r="B276" s="14"/>
      <c r="C276" s="302"/>
      <c r="D276" s="302"/>
      <c r="E276" s="375" t="s">
        <v>1441</v>
      </c>
      <c r="F276" s="8"/>
      <c r="G276" s="8"/>
      <c r="H276" s="8"/>
      <c r="I276" s="4"/>
      <c r="J276" s="4"/>
      <c r="L276" s="12"/>
      <c r="M276" s="13"/>
      <c r="N276" s="293">
        <f>COUNTIFS($C$257:$C$273,"&gt;0",N257:N273,"&gt;0")</f>
        <v>15</v>
      </c>
      <c r="O276" s="398"/>
      <c r="P276" s="404"/>
      <c r="Q276" s="403"/>
      <c r="R276" s="293">
        <f>COUNTIFS($C$257:$C$273,"&gt;0",R257:R273,"&gt;0")</f>
        <v>15</v>
      </c>
      <c r="S276" s="398"/>
      <c r="T276" s="404"/>
      <c r="U276" s="403"/>
      <c r="V276" s="293">
        <f>COUNTIFS($C$257:$C$273,"&gt;0",V257:V273,"&gt;0")</f>
        <v>15</v>
      </c>
      <c r="W276" s="398"/>
      <c r="X276" s="404"/>
      <c r="Y276" s="403"/>
      <c r="Z276" s="293">
        <f>COUNTIFS($C$257:$C$273,"&gt;0",Z257:Z273,"&gt;0")</f>
        <v>15</v>
      </c>
      <c r="AA276" s="398"/>
    </row>
    <row r="277" spans="1:27" ht="15" x14ac:dyDescent="0.25">
      <c r="A277" s="357"/>
      <c r="B277" s="14"/>
      <c r="C277" s="302"/>
      <c r="D277" s="302"/>
      <c r="E277" s="375" t="s">
        <v>1332</v>
      </c>
      <c r="F277" s="8"/>
      <c r="G277" s="8"/>
      <c r="H277" s="8"/>
      <c r="I277" s="4"/>
      <c r="J277" s="4"/>
      <c r="L277" s="12"/>
      <c r="M277" s="13"/>
      <c r="N277" s="293">
        <f>COUNTIFS($C$257:$C$273,"**",N257:N273,"&gt;0")</f>
        <v>0</v>
      </c>
      <c r="O277" s="398"/>
      <c r="P277" s="404"/>
      <c r="Q277" s="403"/>
      <c r="R277" s="293">
        <f>COUNTIFS($C$257:$C$273,"**",R257:R273,"&gt;0")</f>
        <v>0</v>
      </c>
      <c r="S277" s="398"/>
      <c r="T277" s="404"/>
      <c r="U277" s="403"/>
      <c r="V277" s="293">
        <f>COUNTIFS($C$257:$C$273,"**",V257:V273,"&gt;0")</f>
        <v>0</v>
      </c>
      <c r="W277" s="398"/>
      <c r="X277" s="404"/>
      <c r="Y277" s="403"/>
      <c r="Z277" s="293">
        <f>COUNTIFS($C$257:$C$273,"**",Z257:Z273,"&gt;0")</f>
        <v>0</v>
      </c>
      <c r="AA277" s="398"/>
    </row>
    <row r="278" spans="1:27" x14ac:dyDescent="0.2">
      <c r="A278" s="357"/>
      <c r="B278" s="14"/>
      <c r="C278" s="302"/>
      <c r="D278" s="302"/>
      <c r="E278" s="288"/>
      <c r="F278" s="8"/>
      <c r="G278" s="8"/>
      <c r="H278" s="8"/>
      <c r="I278" s="4"/>
      <c r="J278" s="4"/>
      <c r="L278" s="12"/>
      <c r="M278" s="13"/>
      <c r="O278" s="398"/>
      <c r="P278" s="404"/>
      <c r="Q278" s="403"/>
      <c r="S278" s="398"/>
      <c r="T278" s="404"/>
      <c r="U278" s="403"/>
      <c r="W278" s="398"/>
      <c r="X278" s="404"/>
      <c r="Y278" s="403"/>
      <c r="AA278" s="398"/>
    </row>
    <row r="279" spans="1:27" ht="15" x14ac:dyDescent="0.25">
      <c r="A279" s="357"/>
      <c r="B279" s="286" t="s">
        <v>1270</v>
      </c>
      <c r="C279" s="302"/>
      <c r="D279" s="302"/>
      <c r="E279" s="288"/>
      <c r="F279" s="8"/>
      <c r="G279" s="8"/>
      <c r="H279" s="8"/>
      <c r="I279" s="4"/>
      <c r="J279" s="4"/>
      <c r="K279" s="4"/>
      <c r="L279" s="12"/>
      <c r="M279" s="13"/>
      <c r="N279" s="13"/>
      <c r="O279" s="398"/>
      <c r="P279" s="404"/>
      <c r="Q279" s="403"/>
      <c r="R279" s="414"/>
      <c r="S279" s="398"/>
      <c r="T279" s="404"/>
      <c r="U279" s="403"/>
      <c r="V279" s="414"/>
      <c r="W279" s="398"/>
      <c r="X279" s="404"/>
      <c r="Y279" s="403"/>
      <c r="Z279" s="414"/>
      <c r="AA279" s="398"/>
    </row>
    <row r="280" spans="1:27" ht="14.1" customHeight="1" x14ac:dyDescent="0.2">
      <c r="A280" s="357"/>
      <c r="B280" s="14"/>
      <c r="C280" s="302">
        <v>810</v>
      </c>
      <c r="D280" s="302">
        <v>113711301</v>
      </c>
      <c r="E280" s="288" t="s">
        <v>1490</v>
      </c>
      <c r="F280" s="8">
        <v>13</v>
      </c>
      <c r="G280" s="8">
        <v>7</v>
      </c>
      <c r="H280" s="8">
        <v>106596</v>
      </c>
      <c r="I280" s="18">
        <v>13</v>
      </c>
      <c r="J280" s="18">
        <v>7</v>
      </c>
      <c r="K280" s="165">
        <v>106596</v>
      </c>
      <c r="L280" s="415">
        <v>13</v>
      </c>
      <c r="M280" s="416">
        <v>7</v>
      </c>
      <c r="N280" s="417">
        <v>106596</v>
      </c>
      <c r="O280" s="398">
        <v>3144</v>
      </c>
      <c r="P280" s="419">
        <v>13</v>
      </c>
      <c r="Q280" s="418">
        <v>7</v>
      </c>
      <c r="R280" s="417">
        <v>117373</v>
      </c>
      <c r="S280" s="398">
        <v>3144</v>
      </c>
      <c r="T280" s="419">
        <v>13</v>
      </c>
      <c r="U280" s="418">
        <v>7</v>
      </c>
      <c r="V280" s="417">
        <v>0</v>
      </c>
      <c r="W280" s="398">
        <v>3144</v>
      </c>
      <c r="X280" s="419">
        <v>13</v>
      </c>
      <c r="Y280" s="418">
        <v>7</v>
      </c>
      <c r="Z280" s="417">
        <v>0</v>
      </c>
      <c r="AA280" s="398">
        <v>3144</v>
      </c>
    </row>
    <row r="281" spans="1:27" ht="14.1" customHeight="1" x14ac:dyDescent="0.2">
      <c r="A281" s="357"/>
      <c r="B281" s="14"/>
      <c r="C281" s="302">
        <v>811</v>
      </c>
      <c r="D281" s="302"/>
      <c r="E281" s="288" t="s">
        <v>544</v>
      </c>
      <c r="F281" s="8"/>
      <c r="G281" s="8"/>
      <c r="H281" s="8"/>
      <c r="L281" s="415"/>
      <c r="M281" s="416"/>
      <c r="N281" s="417"/>
      <c r="O281" s="398"/>
      <c r="P281" s="419">
        <v>11</v>
      </c>
      <c r="Q281" s="418">
        <v>6</v>
      </c>
      <c r="R281" s="417">
        <v>0</v>
      </c>
      <c r="S281" s="398"/>
      <c r="T281" s="419">
        <v>11</v>
      </c>
      <c r="U281" s="418">
        <v>8</v>
      </c>
      <c r="V281" s="417">
        <v>101715</v>
      </c>
      <c r="W281" s="398">
        <v>3144</v>
      </c>
      <c r="X281" s="419">
        <v>11</v>
      </c>
      <c r="Y281" s="418">
        <v>6</v>
      </c>
      <c r="Z281" s="417">
        <v>101715</v>
      </c>
      <c r="AA281" s="398">
        <v>3144</v>
      </c>
    </row>
    <row r="282" spans="1:27" ht="14.1" customHeight="1" x14ac:dyDescent="0.2">
      <c r="A282" s="357"/>
      <c r="B282" s="14"/>
      <c r="C282" s="302">
        <v>850</v>
      </c>
      <c r="D282" s="302">
        <v>113711302</v>
      </c>
      <c r="E282" s="288" t="s">
        <v>177</v>
      </c>
      <c r="F282" s="8">
        <v>8</v>
      </c>
      <c r="G282" s="8">
        <v>4</v>
      </c>
      <c r="H282" s="8">
        <v>57017</v>
      </c>
      <c r="I282" s="18">
        <v>8</v>
      </c>
      <c r="J282" s="18">
        <v>4</v>
      </c>
      <c r="K282" s="165">
        <v>57017</v>
      </c>
      <c r="L282" s="415" t="e">
        <f>#REF!</f>
        <v>#REF!</v>
      </c>
      <c r="M282" s="416" t="e">
        <f>#REF!</f>
        <v>#REF!</v>
      </c>
      <c r="N282" s="417">
        <v>57017</v>
      </c>
      <c r="O282" s="398">
        <v>3144</v>
      </c>
      <c r="P282" s="419">
        <v>8</v>
      </c>
      <c r="Q282" s="418">
        <v>2</v>
      </c>
      <c r="R282" s="417">
        <v>57037</v>
      </c>
      <c r="S282" s="398">
        <v>3144</v>
      </c>
      <c r="T282" s="419">
        <v>8</v>
      </c>
      <c r="U282" s="418">
        <v>2</v>
      </c>
      <c r="V282" s="417">
        <v>57037</v>
      </c>
      <c r="W282" s="398">
        <v>3144</v>
      </c>
      <c r="X282" s="419">
        <v>8</v>
      </c>
      <c r="Y282" s="418">
        <v>2</v>
      </c>
      <c r="Z282" s="417">
        <v>57037</v>
      </c>
      <c r="AA282" s="398">
        <v>3144</v>
      </c>
    </row>
    <row r="283" spans="1:27" ht="14.1" customHeight="1" x14ac:dyDescent="0.2">
      <c r="A283" s="357"/>
      <c r="B283" s="14"/>
      <c r="C283" s="302">
        <v>870</v>
      </c>
      <c r="D283" s="302">
        <v>113711303</v>
      </c>
      <c r="E283" s="288" t="s">
        <v>169</v>
      </c>
      <c r="F283" s="8">
        <v>8</v>
      </c>
      <c r="G283" s="8">
        <v>1</v>
      </c>
      <c r="H283" s="8">
        <v>37883</v>
      </c>
      <c r="I283" s="18">
        <v>8</v>
      </c>
      <c r="J283" s="18">
        <v>3</v>
      </c>
      <c r="K283" s="165">
        <v>39544</v>
      </c>
      <c r="L283" s="415" t="e">
        <f>#REF!</f>
        <v>#REF!</v>
      </c>
      <c r="M283" s="416" t="e">
        <f>#REF!</f>
        <v>#REF!</v>
      </c>
      <c r="N283" s="417">
        <v>42481</v>
      </c>
      <c r="O283" s="398">
        <v>884</v>
      </c>
      <c r="P283" s="419">
        <v>8</v>
      </c>
      <c r="Q283" s="418">
        <v>3</v>
      </c>
      <c r="R283" s="417">
        <v>43544</v>
      </c>
      <c r="S283" s="398">
        <v>884</v>
      </c>
      <c r="T283" s="419">
        <v>8</v>
      </c>
      <c r="U283" s="418">
        <v>3</v>
      </c>
      <c r="V283" s="417">
        <v>0</v>
      </c>
      <c r="W283" s="398">
        <v>884</v>
      </c>
      <c r="X283" s="419">
        <v>8</v>
      </c>
      <c r="Y283" s="418">
        <v>3</v>
      </c>
      <c r="Z283" s="417">
        <v>0</v>
      </c>
      <c r="AA283" s="398">
        <v>884</v>
      </c>
    </row>
    <row r="284" spans="1:27" ht="14.1" customHeight="1" x14ac:dyDescent="0.2">
      <c r="A284" s="357"/>
      <c r="B284" s="14"/>
      <c r="C284" s="302">
        <v>2150</v>
      </c>
      <c r="D284" s="302">
        <v>113711304</v>
      </c>
      <c r="E284" s="288" t="s">
        <v>169</v>
      </c>
      <c r="F284" s="8">
        <v>8</v>
      </c>
      <c r="G284" s="8">
        <v>8</v>
      </c>
      <c r="H284" s="8">
        <v>44906</v>
      </c>
      <c r="I284" s="18">
        <v>8</v>
      </c>
      <c r="J284" s="18">
        <v>8</v>
      </c>
      <c r="K284" s="165">
        <v>44906</v>
      </c>
      <c r="L284" s="415" t="e">
        <f>#REF!</f>
        <v>#REF!</v>
      </c>
      <c r="M284" s="416" t="e">
        <f>#REF!</f>
        <v>#REF!</v>
      </c>
      <c r="N284" s="417">
        <v>48242</v>
      </c>
      <c r="O284" s="398">
        <v>884</v>
      </c>
      <c r="P284" s="419">
        <v>8</v>
      </c>
      <c r="Q284" s="418">
        <v>8</v>
      </c>
      <c r="R284" s="417">
        <v>49449</v>
      </c>
      <c r="S284" s="398">
        <v>884</v>
      </c>
      <c r="T284" s="419">
        <v>8</v>
      </c>
      <c r="U284" s="418">
        <v>8</v>
      </c>
      <c r="V284" s="417">
        <v>0</v>
      </c>
      <c r="W284" s="398">
        <v>884</v>
      </c>
      <c r="X284" s="419">
        <v>8</v>
      </c>
      <c r="Y284" s="418">
        <v>8</v>
      </c>
      <c r="Z284" s="417">
        <v>0</v>
      </c>
      <c r="AA284" s="398">
        <v>884</v>
      </c>
    </row>
    <row r="285" spans="1:27" ht="14.1" customHeight="1" x14ac:dyDescent="0.2">
      <c r="A285" s="357"/>
      <c r="B285" s="14"/>
      <c r="C285" s="302">
        <v>871</v>
      </c>
      <c r="D285" s="302"/>
      <c r="E285" s="288" t="s">
        <v>403</v>
      </c>
      <c r="F285" s="8"/>
      <c r="G285" s="8"/>
      <c r="H285" s="8"/>
      <c r="L285" s="415"/>
      <c r="M285" s="416"/>
      <c r="N285" s="417"/>
      <c r="O285" s="398"/>
      <c r="P285" s="419"/>
      <c r="Q285" s="418"/>
      <c r="R285" s="417"/>
      <c r="S285" s="398"/>
      <c r="T285" s="419">
        <v>9</v>
      </c>
      <c r="U285" s="418">
        <v>3</v>
      </c>
      <c r="V285" s="417">
        <v>44915</v>
      </c>
      <c r="W285" s="398">
        <v>884</v>
      </c>
      <c r="X285" s="419">
        <v>9</v>
      </c>
      <c r="Y285" s="418">
        <v>3</v>
      </c>
      <c r="Z285" s="417">
        <v>44915</v>
      </c>
      <c r="AA285" s="398">
        <v>884</v>
      </c>
    </row>
    <row r="286" spans="1:27" ht="14.1" customHeight="1" x14ac:dyDescent="0.2">
      <c r="A286" s="357"/>
      <c r="B286" s="14"/>
      <c r="C286" s="302">
        <v>2151</v>
      </c>
      <c r="D286" s="302"/>
      <c r="E286" s="288" t="s">
        <v>403</v>
      </c>
      <c r="F286" s="8"/>
      <c r="G286" s="8"/>
      <c r="H286" s="8"/>
      <c r="L286" s="415"/>
      <c r="M286" s="416"/>
      <c r="N286" s="417"/>
      <c r="O286" s="398"/>
      <c r="P286" s="419"/>
      <c r="Q286" s="418"/>
      <c r="R286" s="417"/>
      <c r="S286" s="398"/>
      <c r="T286" s="419">
        <v>9</v>
      </c>
      <c r="U286" s="418">
        <v>8</v>
      </c>
      <c r="V286" s="417">
        <v>50041</v>
      </c>
      <c r="W286" s="398">
        <v>884</v>
      </c>
      <c r="X286" s="419">
        <v>9</v>
      </c>
      <c r="Y286" s="418">
        <v>8</v>
      </c>
      <c r="Z286" s="417">
        <v>50041</v>
      </c>
      <c r="AA286" s="398">
        <v>884</v>
      </c>
    </row>
    <row r="287" spans="1:27" ht="14.1" customHeight="1" x14ac:dyDescent="0.2">
      <c r="A287" s="357"/>
      <c r="B287" s="14"/>
      <c r="C287" s="302">
        <v>3010</v>
      </c>
      <c r="D287" s="302">
        <v>113711305</v>
      </c>
      <c r="E287" s="288" t="s">
        <v>935</v>
      </c>
      <c r="F287" s="8">
        <v>8</v>
      </c>
      <c r="G287" s="8">
        <v>10</v>
      </c>
      <c r="H287" s="8">
        <v>78941</v>
      </c>
      <c r="I287" s="18">
        <v>8</v>
      </c>
      <c r="J287" s="18">
        <v>10</v>
      </c>
      <c r="K287" s="165">
        <v>78941</v>
      </c>
      <c r="L287" s="415">
        <v>8</v>
      </c>
      <c r="M287" s="416">
        <v>10</v>
      </c>
      <c r="N287" s="417">
        <v>78941</v>
      </c>
      <c r="O287" s="398">
        <v>3144</v>
      </c>
      <c r="P287" s="419">
        <v>8</v>
      </c>
      <c r="Q287" s="418">
        <v>10</v>
      </c>
      <c r="R287" s="417">
        <v>0</v>
      </c>
      <c r="S287" s="398">
        <v>3144</v>
      </c>
      <c r="T287" s="419">
        <v>8</v>
      </c>
      <c r="U287" s="418">
        <v>10</v>
      </c>
      <c r="V287" s="417">
        <v>0</v>
      </c>
      <c r="W287" s="398">
        <v>3144</v>
      </c>
      <c r="X287" s="419">
        <v>8</v>
      </c>
      <c r="Y287" s="418">
        <v>10</v>
      </c>
      <c r="Z287" s="417">
        <v>0</v>
      </c>
      <c r="AA287" s="398">
        <v>3144</v>
      </c>
    </row>
    <row r="288" spans="1:27" ht="14.1" customHeight="1" x14ac:dyDescent="0.2">
      <c r="A288" s="357"/>
      <c r="B288" s="14"/>
      <c r="C288" s="302">
        <v>3011</v>
      </c>
      <c r="D288" s="302"/>
      <c r="E288" s="288" t="s">
        <v>1461</v>
      </c>
      <c r="F288" s="8"/>
      <c r="G288" s="8"/>
      <c r="H288" s="8"/>
      <c r="L288" s="415"/>
      <c r="M288" s="416"/>
      <c r="N288" s="417"/>
      <c r="O288" s="398"/>
      <c r="P288" s="419">
        <v>10</v>
      </c>
      <c r="Q288" s="418">
        <v>5</v>
      </c>
      <c r="R288" s="417">
        <v>80235</v>
      </c>
      <c r="S288" s="398">
        <v>3144</v>
      </c>
      <c r="T288" s="419">
        <v>10</v>
      </c>
      <c r="U288" s="418">
        <v>5</v>
      </c>
      <c r="V288" s="417">
        <v>80235</v>
      </c>
      <c r="W288" s="398">
        <v>3144</v>
      </c>
      <c r="X288" s="419">
        <v>10</v>
      </c>
      <c r="Y288" s="418">
        <v>5</v>
      </c>
      <c r="Z288" s="417">
        <v>80235</v>
      </c>
      <c r="AA288" s="398">
        <v>3144</v>
      </c>
    </row>
    <row r="289" spans="1:27" ht="14.1" customHeight="1" x14ac:dyDescent="0.2">
      <c r="A289" s="357"/>
      <c r="B289" s="14"/>
      <c r="C289" s="302">
        <v>3020</v>
      </c>
      <c r="D289" s="302">
        <v>113711306</v>
      </c>
      <c r="E289" s="288" t="s">
        <v>177</v>
      </c>
      <c r="F289" s="8">
        <v>8</v>
      </c>
      <c r="G289" s="8">
        <v>3</v>
      </c>
      <c r="H289" s="8">
        <v>54411</v>
      </c>
      <c r="I289" s="18">
        <v>8</v>
      </c>
      <c r="J289" s="18">
        <v>3</v>
      </c>
      <c r="K289" s="165">
        <v>54411</v>
      </c>
      <c r="L289" s="415">
        <v>8</v>
      </c>
      <c r="M289" s="416">
        <v>3</v>
      </c>
      <c r="N289" s="417">
        <v>54411</v>
      </c>
      <c r="O289" s="398">
        <v>3144</v>
      </c>
      <c r="P289" s="419">
        <v>8</v>
      </c>
      <c r="Q289" s="418">
        <v>3</v>
      </c>
      <c r="R289" s="417">
        <v>59912</v>
      </c>
      <c r="S289" s="398">
        <v>3144</v>
      </c>
      <c r="T289" s="419">
        <v>8</v>
      </c>
      <c r="U289" s="418">
        <v>2</v>
      </c>
      <c r="V289" s="417">
        <v>57037</v>
      </c>
      <c r="W289" s="398">
        <v>3144</v>
      </c>
      <c r="X289" s="419">
        <v>8</v>
      </c>
      <c r="Y289" s="418">
        <v>2</v>
      </c>
      <c r="Z289" s="417">
        <v>57037</v>
      </c>
      <c r="AA289" s="398">
        <v>3144</v>
      </c>
    </row>
    <row r="290" spans="1:27" ht="14.1" customHeight="1" x14ac:dyDescent="0.2">
      <c r="A290" s="357"/>
      <c r="B290" s="14"/>
      <c r="C290" s="302">
        <v>3030</v>
      </c>
      <c r="D290" s="302">
        <v>113711307</v>
      </c>
      <c r="E290" s="288" t="s">
        <v>177</v>
      </c>
      <c r="F290" s="8">
        <v>8</v>
      </c>
      <c r="G290" s="8">
        <v>2</v>
      </c>
      <c r="H290" s="8">
        <v>51800</v>
      </c>
      <c r="I290" s="18">
        <v>8</v>
      </c>
      <c r="J290" s="18">
        <v>2</v>
      </c>
      <c r="K290" s="165">
        <v>51800</v>
      </c>
      <c r="L290" s="415">
        <v>8</v>
      </c>
      <c r="M290" s="416">
        <v>2</v>
      </c>
      <c r="N290" s="417">
        <v>51800</v>
      </c>
      <c r="O290" s="398">
        <v>3144</v>
      </c>
      <c r="P290" s="419">
        <v>8</v>
      </c>
      <c r="Q290" s="418">
        <v>2</v>
      </c>
      <c r="R290" s="417">
        <v>57037</v>
      </c>
      <c r="S290" s="398">
        <v>3144</v>
      </c>
      <c r="T290" s="419">
        <v>8</v>
      </c>
      <c r="U290" s="418">
        <v>2</v>
      </c>
      <c r="V290" s="417">
        <v>57037</v>
      </c>
      <c r="W290" s="398">
        <v>3144</v>
      </c>
      <c r="X290" s="419">
        <v>8</v>
      </c>
      <c r="Y290" s="418">
        <v>2</v>
      </c>
      <c r="Z290" s="417">
        <v>57037</v>
      </c>
      <c r="AA290" s="398">
        <v>3144</v>
      </c>
    </row>
    <row r="291" spans="1:27" ht="14.1" hidden="1" customHeight="1" x14ac:dyDescent="0.2">
      <c r="A291" s="357"/>
      <c r="B291" s="14"/>
      <c r="C291" s="302" t="s">
        <v>1101</v>
      </c>
      <c r="D291" s="302"/>
      <c r="E291" s="288" t="s">
        <v>1040</v>
      </c>
      <c r="F291" s="8"/>
      <c r="G291" s="8"/>
      <c r="H291" s="8"/>
      <c r="I291" s="4"/>
      <c r="J291" s="4"/>
      <c r="K291" s="4"/>
      <c r="L291" s="415">
        <v>8</v>
      </c>
      <c r="M291" s="416">
        <v>10</v>
      </c>
      <c r="N291" s="417">
        <v>0</v>
      </c>
      <c r="O291" s="398">
        <v>3144</v>
      </c>
      <c r="P291" s="419">
        <v>8</v>
      </c>
      <c r="Q291" s="418">
        <v>10</v>
      </c>
      <c r="R291" s="417">
        <v>0</v>
      </c>
      <c r="S291" s="398">
        <v>3144</v>
      </c>
      <c r="T291" s="419">
        <v>8</v>
      </c>
      <c r="U291" s="418">
        <v>10</v>
      </c>
      <c r="V291" s="417">
        <v>0</v>
      </c>
      <c r="W291" s="398">
        <v>3144</v>
      </c>
      <c r="X291" s="419">
        <v>8</v>
      </c>
      <c r="Y291" s="418">
        <v>10</v>
      </c>
      <c r="Z291" s="417">
        <f>IF(V291&lt;=1,V291,ROUNDUP(V291*(1+(VLOOKUP(AA291,pay,3,0))),0.1))</f>
        <v>0</v>
      </c>
      <c r="AA291" s="398">
        <v>3144</v>
      </c>
    </row>
    <row r="292" spans="1:27" ht="6" customHeight="1" x14ac:dyDescent="0.2">
      <c r="A292" s="357"/>
      <c r="B292" s="14"/>
      <c r="C292" s="302"/>
      <c r="D292" s="302"/>
      <c r="E292" s="288"/>
      <c r="F292" s="8"/>
      <c r="G292" s="8"/>
      <c r="H292" s="8"/>
      <c r="L292" s="364"/>
      <c r="O292" s="398"/>
      <c r="P292" s="370"/>
      <c r="S292" s="398"/>
      <c r="T292" s="370"/>
      <c r="W292" s="398"/>
      <c r="X292" s="370"/>
      <c r="AA292" s="398"/>
    </row>
    <row r="293" spans="1:27" ht="15" x14ac:dyDescent="0.25">
      <c r="A293" s="357"/>
      <c r="B293" s="14"/>
      <c r="C293" s="302"/>
      <c r="D293" s="302"/>
      <c r="E293" s="479" t="s">
        <v>381</v>
      </c>
      <c r="F293" s="257"/>
      <c r="G293" s="257"/>
      <c r="H293" s="257">
        <f>SUM(H280:H292)</f>
        <v>431554</v>
      </c>
      <c r="I293" s="270"/>
      <c r="J293" s="270"/>
      <c r="K293" s="167">
        <f>SUM(K280:K292)</f>
        <v>433215</v>
      </c>
      <c r="L293" s="10"/>
      <c r="M293" s="11"/>
      <c r="N293" s="407">
        <f>SUM(N280:N292)</f>
        <v>439488</v>
      </c>
      <c r="O293" s="408"/>
      <c r="P293" s="423"/>
      <c r="Q293" s="422"/>
      <c r="R293" s="407">
        <f>SUM(R280:R292)</f>
        <v>464587</v>
      </c>
      <c r="S293" s="408"/>
      <c r="T293" s="423"/>
      <c r="U293" s="422"/>
      <c r="V293" s="407">
        <f>SUM(V280:V292)</f>
        <v>448017</v>
      </c>
      <c r="W293" s="408"/>
      <c r="X293" s="423"/>
      <c r="Y293" s="422"/>
      <c r="Z293" s="407">
        <f>SUM(Z280:Z292)</f>
        <v>448017</v>
      </c>
      <c r="AA293" s="408"/>
    </row>
    <row r="294" spans="1:27" x14ac:dyDescent="0.2">
      <c r="A294" s="357"/>
      <c r="B294" s="14"/>
      <c r="C294" s="302"/>
      <c r="D294" s="302"/>
      <c r="E294" s="288"/>
      <c r="F294" s="8"/>
      <c r="G294" s="8"/>
      <c r="H294" s="8"/>
      <c r="I294" s="4"/>
      <c r="J294" s="4"/>
      <c r="L294" s="12"/>
      <c r="M294" s="13"/>
      <c r="O294" s="398"/>
      <c r="P294" s="404"/>
      <c r="Q294" s="403"/>
      <c r="S294" s="398"/>
      <c r="T294" s="404"/>
      <c r="U294" s="403"/>
      <c r="W294" s="398"/>
      <c r="X294" s="404"/>
      <c r="Y294" s="403"/>
      <c r="AA294" s="398"/>
    </row>
    <row r="295" spans="1:27" ht="15" x14ac:dyDescent="0.25">
      <c r="A295" s="357"/>
      <c r="B295" s="14"/>
      <c r="C295" s="302"/>
      <c r="D295" s="302"/>
      <c r="E295" s="375" t="s">
        <v>1441</v>
      </c>
      <c r="F295" s="8"/>
      <c r="G295" s="8"/>
      <c r="H295" s="8"/>
      <c r="I295" s="4"/>
      <c r="J295" s="4"/>
      <c r="L295" s="12"/>
      <c r="M295" s="13"/>
      <c r="N295" s="293">
        <f>COUNTIFS($C$280:$C$292,"&gt;0",N280:N292,"&gt;0")</f>
        <v>7</v>
      </c>
      <c r="O295" s="398"/>
      <c r="P295" s="404"/>
      <c r="Q295" s="403"/>
      <c r="R295" s="293">
        <f>COUNTIFS($C$280:$C$292,"&gt;0",R280:R292,"&gt;0")</f>
        <v>7</v>
      </c>
      <c r="S295" s="398"/>
      <c r="T295" s="404"/>
      <c r="U295" s="403"/>
      <c r="V295" s="293">
        <f>COUNTIFS($C$280:$C$292,"&gt;0",V280:V292,"&gt;0")</f>
        <v>7</v>
      </c>
      <c r="W295" s="398"/>
      <c r="X295" s="404"/>
      <c r="Y295" s="403"/>
      <c r="Z295" s="293">
        <f>COUNTIFS($C$280:$C$292,"&gt;0",Z280:Z292,"&gt;0")</f>
        <v>7</v>
      </c>
      <c r="AA295" s="398"/>
    </row>
    <row r="296" spans="1:27" ht="15.75" x14ac:dyDescent="0.25">
      <c r="A296" s="325"/>
      <c r="B296" s="20"/>
      <c r="C296" s="303"/>
      <c r="D296" s="303"/>
      <c r="E296" s="481" t="s">
        <v>1332</v>
      </c>
      <c r="F296" s="22"/>
      <c r="G296" s="22"/>
      <c r="H296" s="22"/>
      <c r="I296" s="3"/>
      <c r="J296" s="3"/>
      <c r="K296" s="255"/>
      <c r="L296" s="428"/>
      <c r="M296" s="429"/>
      <c r="N296" s="308">
        <f>COUNTIFS($C$280:$C$292,"**",N280:N292,"&gt;0")</f>
        <v>0</v>
      </c>
      <c r="O296" s="424"/>
      <c r="P296" s="431"/>
      <c r="Q296" s="430"/>
      <c r="R296" s="308">
        <f>COUNTIFS($C$280:$C$292,"**",R280:R292,"&gt;0")</f>
        <v>0</v>
      </c>
      <c r="S296" s="424"/>
      <c r="T296" s="431"/>
      <c r="U296" s="430"/>
      <c r="V296" s="308">
        <f>COUNTIFS($C$280:$C$292,"**",V280:V292,"&gt;0")</f>
        <v>0</v>
      </c>
      <c r="W296" s="424"/>
      <c r="X296" s="431"/>
      <c r="Y296" s="430"/>
      <c r="Z296" s="308">
        <f>COUNTIFS($C$280:$C$292,"**",Z280:Z292,"&gt;0")</f>
        <v>0</v>
      </c>
      <c r="AA296" s="424"/>
    </row>
    <row r="297" spans="1:27" ht="15.75" x14ac:dyDescent="0.25">
      <c r="A297" s="321" t="s">
        <v>1268</v>
      </c>
      <c r="B297" s="285"/>
      <c r="C297" s="309"/>
      <c r="D297" s="309"/>
      <c r="E297" s="274"/>
      <c r="F297" s="257"/>
      <c r="G297" s="257"/>
      <c r="H297" s="257"/>
      <c r="I297" s="270"/>
      <c r="J297" s="270"/>
      <c r="K297" s="270"/>
      <c r="L297" s="10"/>
      <c r="M297" s="11"/>
      <c r="N297" s="11"/>
      <c r="O297" s="401"/>
      <c r="P297" s="426"/>
      <c r="Q297" s="425"/>
      <c r="R297" s="427"/>
      <c r="S297" s="401"/>
      <c r="T297" s="426"/>
      <c r="U297" s="425"/>
      <c r="V297" s="427"/>
      <c r="W297" s="401"/>
      <c r="X297" s="426"/>
      <c r="Y297" s="425"/>
      <c r="Z297" s="427"/>
      <c r="AA297" s="401"/>
    </row>
    <row r="298" spans="1:27" ht="15" x14ac:dyDescent="0.25">
      <c r="A298" s="357"/>
      <c r="B298" s="286" t="s">
        <v>1271</v>
      </c>
      <c r="C298" s="302"/>
      <c r="D298" s="302"/>
      <c r="E298" s="288"/>
      <c r="F298" s="8"/>
      <c r="G298" s="8"/>
      <c r="H298" s="8"/>
      <c r="I298" s="4"/>
      <c r="J298" s="4"/>
      <c r="K298" s="4"/>
      <c r="L298" s="12"/>
      <c r="M298" s="13"/>
      <c r="N298" s="13"/>
      <c r="O298" s="398"/>
      <c r="P298" s="404"/>
      <c r="Q298" s="403"/>
      <c r="R298" s="414"/>
      <c r="S298" s="398"/>
      <c r="T298" s="404"/>
      <c r="U298" s="403"/>
      <c r="V298" s="414"/>
      <c r="W298" s="398"/>
      <c r="X298" s="404"/>
      <c r="Y298" s="403"/>
      <c r="Z298" s="414"/>
      <c r="AA298" s="398"/>
    </row>
    <row r="299" spans="1:27" ht="14.1" customHeight="1" x14ac:dyDescent="0.2">
      <c r="A299" s="357"/>
      <c r="B299" s="14"/>
      <c r="C299" s="302">
        <v>950</v>
      </c>
      <c r="D299" s="302">
        <v>113711402</v>
      </c>
      <c r="E299" s="288" t="s">
        <v>1322</v>
      </c>
      <c r="F299" s="8">
        <v>15</v>
      </c>
      <c r="G299" s="8">
        <v>2</v>
      </c>
      <c r="H299" s="8">
        <v>48535</v>
      </c>
      <c r="I299" s="18">
        <v>15</v>
      </c>
      <c r="J299" s="18">
        <v>2</v>
      </c>
      <c r="K299" s="165">
        <v>48535</v>
      </c>
      <c r="L299" s="415" t="e">
        <f>#REF!</f>
        <v>#REF!</v>
      </c>
      <c r="M299" s="416" t="e">
        <f>#REF!</f>
        <v>#REF!</v>
      </c>
      <c r="N299" s="417">
        <v>53000</v>
      </c>
      <c r="O299" s="398">
        <v>884</v>
      </c>
      <c r="P299" s="419">
        <v>15</v>
      </c>
      <c r="Q299" s="418">
        <v>2</v>
      </c>
      <c r="R299" s="417">
        <v>54325</v>
      </c>
      <c r="S299" s="398">
        <v>884</v>
      </c>
      <c r="T299" s="419">
        <v>15</v>
      </c>
      <c r="U299" s="418">
        <v>2</v>
      </c>
      <c r="V299" s="417">
        <v>54325</v>
      </c>
      <c r="W299" s="398">
        <v>884</v>
      </c>
      <c r="X299" s="419">
        <v>15</v>
      </c>
      <c r="Y299" s="418">
        <v>2</v>
      </c>
      <c r="Z299" s="417">
        <v>54325</v>
      </c>
      <c r="AA299" s="398">
        <v>884</v>
      </c>
    </row>
    <row r="300" spans="1:27" ht="14.1" customHeight="1" x14ac:dyDescent="0.2">
      <c r="A300" s="357"/>
      <c r="B300" s="14"/>
      <c r="C300" s="302">
        <v>970</v>
      </c>
      <c r="D300" s="302">
        <v>113711403</v>
      </c>
      <c r="E300" s="288" t="s">
        <v>1322</v>
      </c>
      <c r="F300" s="8">
        <v>15</v>
      </c>
      <c r="G300" s="8">
        <v>2</v>
      </c>
      <c r="H300" s="8">
        <v>48535</v>
      </c>
      <c r="I300" s="18">
        <v>15</v>
      </c>
      <c r="J300" s="18">
        <v>2</v>
      </c>
      <c r="K300" s="165">
        <v>48535</v>
      </c>
      <c r="L300" s="415" t="e">
        <f>#REF!</f>
        <v>#REF!</v>
      </c>
      <c r="M300" s="416" t="e">
        <f>#REF!</f>
        <v>#REF!</v>
      </c>
      <c r="N300" s="417">
        <v>53000</v>
      </c>
      <c r="O300" s="398">
        <v>884</v>
      </c>
      <c r="P300" s="419">
        <v>15</v>
      </c>
      <c r="Q300" s="418">
        <v>2</v>
      </c>
      <c r="R300" s="417">
        <v>54325</v>
      </c>
      <c r="S300" s="398">
        <v>884</v>
      </c>
      <c r="T300" s="419">
        <v>15</v>
      </c>
      <c r="U300" s="418">
        <v>2</v>
      </c>
      <c r="V300" s="417">
        <v>54325</v>
      </c>
      <c r="W300" s="398">
        <v>884</v>
      </c>
      <c r="X300" s="419">
        <v>15</v>
      </c>
      <c r="Y300" s="418">
        <v>2</v>
      </c>
      <c r="Z300" s="417">
        <v>54325</v>
      </c>
      <c r="AA300" s="398">
        <v>884</v>
      </c>
    </row>
    <row r="301" spans="1:27" ht="14.1" customHeight="1" x14ac:dyDescent="0.2">
      <c r="A301" s="357"/>
      <c r="B301" s="14"/>
      <c r="C301" s="302">
        <v>1220</v>
      </c>
      <c r="D301" s="302">
        <v>113711401</v>
      </c>
      <c r="E301" s="288" t="s">
        <v>936</v>
      </c>
      <c r="F301" s="8">
        <v>8</v>
      </c>
      <c r="G301" s="8">
        <v>6</v>
      </c>
      <c r="H301" s="8">
        <v>63277</v>
      </c>
      <c r="I301" s="18">
        <v>8</v>
      </c>
      <c r="J301" s="18">
        <v>6</v>
      </c>
      <c r="K301" s="165">
        <v>63277</v>
      </c>
      <c r="L301" s="415">
        <v>8</v>
      </c>
      <c r="M301" s="416">
        <v>6</v>
      </c>
      <c r="N301" s="417">
        <v>63277</v>
      </c>
      <c r="O301" s="398">
        <v>3144</v>
      </c>
      <c r="P301" s="419">
        <v>8</v>
      </c>
      <c r="Q301" s="418">
        <v>6</v>
      </c>
      <c r="R301" s="417">
        <v>69675</v>
      </c>
      <c r="S301" s="398">
        <v>3144</v>
      </c>
      <c r="T301" s="419">
        <v>8</v>
      </c>
      <c r="U301" s="418">
        <v>6</v>
      </c>
      <c r="V301" s="417">
        <v>69675</v>
      </c>
      <c r="W301" s="398">
        <v>3144</v>
      </c>
      <c r="X301" s="419">
        <v>8</v>
      </c>
      <c r="Y301" s="418">
        <v>6</v>
      </c>
      <c r="Z301" s="417">
        <v>69675</v>
      </c>
      <c r="AA301" s="398">
        <v>3144</v>
      </c>
    </row>
    <row r="302" spans="1:27" ht="14.1" customHeight="1" x14ac:dyDescent="0.2">
      <c r="A302" s="659"/>
      <c r="B302" s="660"/>
      <c r="C302" s="302">
        <v>15001</v>
      </c>
      <c r="D302" s="302">
        <v>113711404</v>
      </c>
      <c r="E302" s="288" t="s">
        <v>1322</v>
      </c>
      <c r="F302" s="8">
        <v>15</v>
      </c>
      <c r="G302" s="8">
        <v>1</v>
      </c>
      <c r="H302" s="8">
        <v>48286</v>
      </c>
      <c r="I302" s="18">
        <v>15</v>
      </c>
      <c r="J302" s="18">
        <v>1</v>
      </c>
      <c r="K302" s="165">
        <v>48286</v>
      </c>
      <c r="L302" s="415" t="e">
        <f>#REF!</f>
        <v>#REF!</v>
      </c>
      <c r="M302" s="416" t="e">
        <f>#REF!</f>
        <v>#REF!</v>
      </c>
      <c r="N302" s="417">
        <v>51872</v>
      </c>
      <c r="O302" s="398">
        <v>884</v>
      </c>
      <c r="P302" s="419">
        <v>15</v>
      </c>
      <c r="Q302" s="418">
        <v>1</v>
      </c>
      <c r="R302" s="417">
        <v>53168</v>
      </c>
      <c r="S302" s="398">
        <v>884</v>
      </c>
      <c r="T302" s="419">
        <v>15</v>
      </c>
      <c r="U302" s="418">
        <v>1</v>
      </c>
      <c r="V302" s="417">
        <v>53168</v>
      </c>
      <c r="W302" s="398">
        <v>884</v>
      </c>
      <c r="X302" s="419">
        <v>15</v>
      </c>
      <c r="Y302" s="418">
        <v>1</v>
      </c>
      <c r="Z302" s="417">
        <v>53168</v>
      </c>
      <c r="AA302" s="398">
        <v>884</v>
      </c>
    </row>
    <row r="303" spans="1:27" ht="14.1" customHeight="1" x14ac:dyDescent="0.2">
      <c r="A303" s="659"/>
      <c r="B303" s="660"/>
      <c r="C303" s="302" t="s">
        <v>1500</v>
      </c>
      <c r="D303" s="302"/>
      <c r="E303" s="288" t="s">
        <v>1321</v>
      </c>
      <c r="F303" s="8"/>
      <c r="G303" s="8"/>
      <c r="H303" s="8"/>
      <c r="L303" s="415"/>
      <c r="M303" s="416"/>
      <c r="N303" s="417"/>
      <c r="O303" s="398"/>
      <c r="P303" s="419"/>
      <c r="Q303" s="418"/>
      <c r="R303" s="417">
        <v>25000</v>
      </c>
      <c r="S303" s="398" t="s">
        <v>596</v>
      </c>
      <c r="T303" s="419"/>
      <c r="U303" s="418"/>
      <c r="V303" s="417">
        <v>25000</v>
      </c>
      <c r="W303" s="398" t="s">
        <v>596</v>
      </c>
      <c r="X303" s="419"/>
      <c r="Y303" s="418"/>
      <c r="Z303" s="417">
        <v>27000</v>
      </c>
      <c r="AA303" s="398" t="s">
        <v>596</v>
      </c>
    </row>
    <row r="304" spans="1:27" ht="6" customHeight="1" x14ac:dyDescent="0.2">
      <c r="A304" s="659"/>
      <c r="B304" s="660"/>
      <c r="C304" s="302"/>
      <c r="D304" s="302"/>
      <c r="E304" s="288"/>
      <c r="F304" s="8"/>
      <c r="G304" s="8"/>
      <c r="H304" s="8"/>
      <c r="L304" s="364"/>
      <c r="O304" s="398"/>
      <c r="P304" s="370"/>
      <c r="S304" s="398"/>
      <c r="T304" s="370"/>
      <c r="W304" s="398"/>
      <c r="X304" s="370"/>
      <c r="AA304" s="398"/>
    </row>
    <row r="305" spans="1:27" ht="15" x14ac:dyDescent="0.25">
      <c r="A305" s="357"/>
      <c r="B305" s="14"/>
      <c r="C305" s="302"/>
      <c r="D305" s="302"/>
      <c r="E305" s="479" t="s">
        <v>381</v>
      </c>
      <c r="F305" s="343"/>
      <c r="G305" s="343"/>
      <c r="H305" s="343">
        <f>SUM(H299:H304)</f>
        <v>208633</v>
      </c>
      <c r="I305" s="261"/>
      <c r="J305" s="261"/>
      <c r="K305" s="344">
        <f>SUM(K299:K304)</f>
        <v>208633</v>
      </c>
      <c r="L305" s="420"/>
      <c r="M305" s="421"/>
      <c r="N305" s="407">
        <f>SUM(N299:N304)</f>
        <v>221149</v>
      </c>
      <c r="O305" s="408"/>
      <c r="P305" s="423"/>
      <c r="Q305" s="422"/>
      <c r="R305" s="407">
        <f>SUM(R299:R304)</f>
        <v>256493</v>
      </c>
      <c r="S305" s="408"/>
      <c r="T305" s="423"/>
      <c r="U305" s="422"/>
      <c r="V305" s="407">
        <f>SUM(V299:V304)</f>
        <v>256493</v>
      </c>
      <c r="W305" s="408"/>
      <c r="X305" s="423"/>
      <c r="Y305" s="422"/>
      <c r="Z305" s="407">
        <f>SUM(Z299:Z304)</f>
        <v>258493</v>
      </c>
      <c r="AA305" s="408"/>
    </row>
    <row r="306" spans="1:27" ht="8.25" customHeight="1" x14ac:dyDescent="0.2">
      <c r="A306" s="357"/>
      <c r="B306" s="14"/>
      <c r="C306" s="302"/>
      <c r="D306" s="302"/>
      <c r="E306" s="288"/>
      <c r="F306" s="8"/>
      <c r="G306" s="8"/>
      <c r="H306" s="8"/>
      <c r="I306" s="4"/>
      <c r="J306" s="4"/>
      <c r="K306" s="4"/>
      <c r="L306" s="12"/>
      <c r="M306" s="13"/>
      <c r="N306" s="13"/>
      <c r="O306" s="398"/>
      <c r="P306" s="404"/>
      <c r="Q306" s="403"/>
      <c r="R306" s="414"/>
      <c r="S306" s="398"/>
      <c r="T306" s="404"/>
      <c r="U306" s="403"/>
      <c r="V306" s="414"/>
      <c r="W306" s="398"/>
      <c r="X306" s="404"/>
      <c r="Y306" s="403"/>
      <c r="Z306" s="414"/>
      <c r="AA306" s="398"/>
    </row>
    <row r="307" spans="1:27" ht="13.5" customHeight="1" x14ac:dyDescent="0.25">
      <c r="A307" s="357"/>
      <c r="B307" s="14"/>
      <c r="C307" s="302"/>
      <c r="D307" s="302"/>
      <c r="E307" s="375" t="s">
        <v>1441</v>
      </c>
      <c r="F307" s="8"/>
      <c r="G307" s="8"/>
      <c r="H307" s="8"/>
      <c r="I307" s="4"/>
      <c r="J307" s="4"/>
      <c r="L307" s="12"/>
      <c r="M307" s="13"/>
      <c r="N307" s="293">
        <f>COUNTIFS($C$299:$C$304,"&gt;0",N299:N304,"&gt;0")</f>
        <v>4</v>
      </c>
      <c r="O307" s="398"/>
      <c r="P307" s="404"/>
      <c r="Q307" s="403"/>
      <c r="R307" s="293">
        <f>COUNTIFS($C$299:$C$304,"&gt;0",R299:R304,"&gt;0")</f>
        <v>4</v>
      </c>
      <c r="S307" s="398"/>
      <c r="T307" s="404"/>
      <c r="U307" s="403"/>
      <c r="V307" s="293">
        <f>COUNTIFS($C$299:$C$304,"&gt;0",V299:V304,"&gt;0")</f>
        <v>4</v>
      </c>
      <c r="W307" s="398"/>
      <c r="X307" s="404"/>
      <c r="Y307" s="403"/>
      <c r="Z307" s="293">
        <f>COUNTIFS($C$299:$C$304,"&gt;0",Z299:Z304,"&gt;0")</f>
        <v>4</v>
      </c>
      <c r="AA307" s="398"/>
    </row>
    <row r="308" spans="1:27" ht="14.25" customHeight="1" x14ac:dyDescent="0.25">
      <c r="A308" s="357"/>
      <c r="B308" s="14"/>
      <c r="C308" s="302"/>
      <c r="D308" s="302"/>
      <c r="E308" s="375" t="s">
        <v>1332</v>
      </c>
      <c r="F308" s="8"/>
      <c r="G308" s="8"/>
      <c r="H308" s="8"/>
      <c r="I308" s="4"/>
      <c r="J308" s="4"/>
      <c r="L308" s="12"/>
      <c r="M308" s="13"/>
      <c r="N308" s="293">
        <f>COUNTIFS($C$299:$C$304,"**",N299:N304,"&gt;0")</f>
        <v>0</v>
      </c>
      <c r="O308" s="398"/>
      <c r="P308" s="404"/>
      <c r="Q308" s="403"/>
      <c r="R308" s="293">
        <f>COUNTIFS($C$299:$C$304,"**",R299:R304,"&gt;0")</f>
        <v>1</v>
      </c>
      <c r="S308" s="398"/>
      <c r="T308" s="404"/>
      <c r="U308" s="403"/>
      <c r="V308" s="293">
        <f>COUNTIFS($C$299:$C$304,"**",V299:V304,"&gt;0")</f>
        <v>1</v>
      </c>
      <c r="W308" s="398"/>
      <c r="X308" s="404"/>
      <c r="Y308" s="403"/>
      <c r="Z308" s="293">
        <f>COUNTIFS($C$299:$C$304,"**",Z299:Z304,"&gt;0")</f>
        <v>1</v>
      </c>
      <c r="AA308" s="398"/>
    </row>
    <row r="309" spans="1:27" ht="10.5" customHeight="1" x14ac:dyDescent="0.2">
      <c r="A309" s="357"/>
      <c r="B309" s="14"/>
      <c r="C309" s="302"/>
      <c r="D309" s="302"/>
      <c r="E309" s="288"/>
      <c r="F309" s="8"/>
      <c r="G309" s="8"/>
      <c r="H309" s="8"/>
      <c r="I309" s="4"/>
      <c r="J309" s="4"/>
      <c r="K309" s="4"/>
      <c r="L309" s="12"/>
      <c r="M309" s="13"/>
      <c r="N309" s="13"/>
      <c r="O309" s="398"/>
      <c r="P309" s="404"/>
      <c r="Q309" s="403"/>
      <c r="R309" s="414"/>
      <c r="S309" s="398"/>
      <c r="T309" s="404"/>
      <c r="U309" s="403"/>
      <c r="V309" s="414"/>
      <c r="W309" s="398"/>
      <c r="X309" s="404"/>
      <c r="Y309" s="403"/>
      <c r="Z309" s="414"/>
      <c r="AA309" s="398"/>
    </row>
    <row r="310" spans="1:27" ht="15" x14ac:dyDescent="0.25">
      <c r="A310" s="357"/>
      <c r="B310" s="286" t="s">
        <v>1272</v>
      </c>
      <c r="C310" s="302"/>
      <c r="D310" s="302"/>
      <c r="E310" s="288"/>
      <c r="F310" s="8"/>
      <c r="G310" s="8"/>
      <c r="H310" s="8"/>
      <c r="I310" s="4"/>
      <c r="J310" s="4"/>
      <c r="K310" s="4"/>
      <c r="L310" s="12"/>
      <c r="M310" s="13"/>
      <c r="N310" s="13"/>
      <c r="O310" s="398"/>
      <c r="P310" s="404"/>
      <c r="Q310" s="403"/>
      <c r="R310" s="414"/>
      <c r="S310" s="398"/>
      <c r="T310" s="404"/>
      <c r="U310" s="403"/>
      <c r="V310" s="414"/>
      <c r="W310" s="398"/>
      <c r="X310" s="404"/>
      <c r="Y310" s="403"/>
      <c r="Z310" s="414"/>
      <c r="AA310" s="398"/>
    </row>
    <row r="311" spans="1:27" x14ac:dyDescent="0.2">
      <c r="A311" s="357"/>
      <c r="B311" s="14"/>
      <c r="C311" s="302">
        <v>1000</v>
      </c>
      <c r="D311" s="302">
        <v>113711501</v>
      </c>
      <c r="E311" s="288" t="s">
        <v>515</v>
      </c>
      <c r="F311" s="8">
        <v>12</v>
      </c>
      <c r="G311" s="8">
        <v>6</v>
      </c>
      <c r="H311" s="8">
        <v>92505</v>
      </c>
      <c r="I311" s="18">
        <v>12</v>
      </c>
      <c r="J311" s="18">
        <v>6</v>
      </c>
      <c r="K311" s="165">
        <v>92505</v>
      </c>
      <c r="L311" s="415">
        <v>12</v>
      </c>
      <c r="M311" s="416">
        <v>6</v>
      </c>
      <c r="N311" s="417">
        <v>92505</v>
      </c>
      <c r="O311" s="398">
        <v>3144</v>
      </c>
      <c r="P311" s="419">
        <v>12</v>
      </c>
      <c r="Q311" s="418">
        <v>8</v>
      </c>
      <c r="R311" s="417">
        <v>112200</v>
      </c>
      <c r="S311" s="398">
        <v>3144</v>
      </c>
      <c r="T311" s="419">
        <v>12</v>
      </c>
      <c r="U311" s="418">
        <v>8</v>
      </c>
      <c r="V311" s="417">
        <v>112200</v>
      </c>
      <c r="W311" s="398">
        <v>3144</v>
      </c>
      <c r="X311" s="419">
        <v>12</v>
      </c>
      <c r="Y311" s="418">
        <v>8</v>
      </c>
      <c r="Z311" s="417">
        <v>112200</v>
      </c>
      <c r="AA311" s="398">
        <v>3144</v>
      </c>
    </row>
    <row r="312" spans="1:27" x14ac:dyDescent="0.2">
      <c r="A312" s="357"/>
      <c r="B312" s="14"/>
      <c r="C312" s="302">
        <v>1060</v>
      </c>
      <c r="D312" s="302">
        <v>113711502</v>
      </c>
      <c r="E312" s="288" t="s">
        <v>958</v>
      </c>
      <c r="F312" s="8">
        <v>7</v>
      </c>
      <c r="G312" s="8">
        <v>7</v>
      </c>
      <c r="H312" s="8">
        <v>60276</v>
      </c>
      <c r="I312" s="18">
        <v>7</v>
      </c>
      <c r="J312" s="18">
        <v>7</v>
      </c>
      <c r="K312" s="165">
        <v>60276</v>
      </c>
      <c r="L312" s="415">
        <v>7</v>
      </c>
      <c r="M312" s="416">
        <v>7</v>
      </c>
      <c r="N312" s="417">
        <v>60276</v>
      </c>
      <c r="O312" s="398">
        <v>3144</v>
      </c>
      <c r="P312" s="419">
        <v>7</v>
      </c>
      <c r="Q312" s="418">
        <v>4</v>
      </c>
      <c r="R312" s="417">
        <v>57177</v>
      </c>
      <c r="S312" s="398">
        <v>3144</v>
      </c>
      <c r="T312" s="419">
        <v>7</v>
      </c>
      <c r="U312" s="418">
        <v>4</v>
      </c>
      <c r="V312" s="417">
        <v>57177</v>
      </c>
      <c r="W312" s="398">
        <v>3144</v>
      </c>
      <c r="X312" s="419">
        <v>7</v>
      </c>
      <c r="Y312" s="418">
        <v>4</v>
      </c>
      <c r="Z312" s="417">
        <v>57177</v>
      </c>
      <c r="AA312" s="398">
        <v>3144</v>
      </c>
    </row>
    <row r="313" spans="1:27" x14ac:dyDescent="0.2">
      <c r="A313" s="357"/>
      <c r="B313" s="14"/>
      <c r="C313" s="302">
        <v>1110</v>
      </c>
      <c r="D313" s="302">
        <v>113711503</v>
      </c>
      <c r="E313" s="288" t="s">
        <v>622</v>
      </c>
      <c r="F313" s="8">
        <v>7</v>
      </c>
      <c r="G313" s="8">
        <v>7</v>
      </c>
      <c r="H313" s="8">
        <v>60276</v>
      </c>
      <c r="I313" s="18">
        <v>7</v>
      </c>
      <c r="J313" s="18">
        <v>7</v>
      </c>
      <c r="K313" s="165">
        <v>60276</v>
      </c>
      <c r="L313" s="415">
        <v>7</v>
      </c>
      <c r="M313" s="416">
        <v>7</v>
      </c>
      <c r="N313" s="417">
        <v>60276</v>
      </c>
      <c r="O313" s="398">
        <v>3144</v>
      </c>
      <c r="P313" s="419">
        <v>7</v>
      </c>
      <c r="Q313" s="418">
        <v>7</v>
      </c>
      <c r="R313" s="417">
        <v>66370</v>
      </c>
      <c r="S313" s="398">
        <v>3144</v>
      </c>
      <c r="T313" s="419">
        <v>7</v>
      </c>
      <c r="U313" s="418">
        <v>7</v>
      </c>
      <c r="V313" s="417">
        <v>66370</v>
      </c>
      <c r="W313" s="398">
        <v>3144</v>
      </c>
      <c r="X313" s="419">
        <v>7</v>
      </c>
      <c r="Y313" s="418">
        <v>7</v>
      </c>
      <c r="Z313" s="417">
        <v>66370</v>
      </c>
      <c r="AA313" s="398">
        <v>3144</v>
      </c>
    </row>
    <row r="314" spans="1:27" ht="4.5" customHeight="1" x14ac:dyDescent="0.2">
      <c r="A314" s="357"/>
      <c r="B314" s="14"/>
      <c r="C314" s="302"/>
      <c r="D314" s="302"/>
      <c r="E314" s="288"/>
      <c r="F314" s="8"/>
      <c r="G314" s="8"/>
      <c r="H314" s="8">
        <v>0</v>
      </c>
      <c r="K314" s="165">
        <v>0</v>
      </c>
      <c r="L314" s="364"/>
      <c r="O314" s="398"/>
      <c r="P314" s="370"/>
      <c r="S314" s="398"/>
      <c r="T314" s="370"/>
      <c r="W314" s="398"/>
      <c r="X314" s="370"/>
      <c r="AA314" s="398"/>
    </row>
    <row r="315" spans="1:27" ht="15" x14ac:dyDescent="0.25">
      <c r="A315" s="357"/>
      <c r="B315" s="14"/>
      <c r="C315" s="302"/>
      <c r="D315" s="302"/>
      <c r="E315" s="479" t="s">
        <v>381</v>
      </c>
      <c r="F315" s="343"/>
      <c r="G315" s="343"/>
      <c r="H315" s="343">
        <f>SUM(H311:H313)</f>
        <v>213057</v>
      </c>
      <c r="I315" s="261"/>
      <c r="J315" s="261"/>
      <c r="K315" s="344">
        <f>SUM(K311:K314)</f>
        <v>213057</v>
      </c>
      <c r="L315" s="449"/>
      <c r="M315" s="407"/>
      <c r="N315" s="407">
        <f>SUM(N311:N314)</f>
        <v>213057</v>
      </c>
      <c r="O315" s="408"/>
      <c r="P315" s="410"/>
      <c r="Q315" s="409"/>
      <c r="R315" s="407">
        <f>SUM(R311:R314)</f>
        <v>235747</v>
      </c>
      <c r="S315" s="408"/>
      <c r="T315" s="410"/>
      <c r="U315" s="409"/>
      <c r="V315" s="407">
        <f>SUM(V311:V314)</f>
        <v>235747</v>
      </c>
      <c r="W315" s="408"/>
      <c r="X315" s="410"/>
      <c r="Y315" s="409"/>
      <c r="Z315" s="407">
        <f>SUM(Z311:Z314)</f>
        <v>235747</v>
      </c>
      <c r="AA315" s="408"/>
    </row>
    <row r="316" spans="1:27" x14ac:dyDescent="0.2">
      <c r="A316" s="357"/>
      <c r="B316" s="14"/>
      <c r="C316" s="302"/>
      <c r="D316" s="302"/>
      <c r="E316" s="288"/>
      <c r="F316" s="8"/>
      <c r="G316" s="8"/>
      <c r="H316" s="8"/>
      <c r="I316" s="4"/>
      <c r="J316" s="4"/>
      <c r="K316" s="4"/>
      <c r="L316" s="12"/>
      <c r="M316" s="13"/>
      <c r="N316" s="13"/>
      <c r="O316" s="398"/>
      <c r="P316" s="404"/>
      <c r="Q316" s="403"/>
      <c r="R316" s="414"/>
      <c r="S316" s="398"/>
      <c r="T316" s="404"/>
      <c r="U316" s="403"/>
      <c r="V316" s="414"/>
      <c r="W316" s="398"/>
      <c r="X316" s="404"/>
      <c r="Y316" s="403"/>
      <c r="Z316" s="414"/>
      <c r="AA316" s="398"/>
    </row>
    <row r="317" spans="1:27" ht="15" x14ac:dyDescent="0.25">
      <c r="A317" s="357"/>
      <c r="B317" s="14"/>
      <c r="C317" s="302"/>
      <c r="D317" s="302"/>
      <c r="E317" s="375" t="s">
        <v>1441</v>
      </c>
      <c r="F317" s="8"/>
      <c r="G317" s="8"/>
      <c r="H317" s="8"/>
      <c r="I317" s="4"/>
      <c r="J317" s="4"/>
      <c r="L317" s="12"/>
      <c r="M317" s="13"/>
      <c r="N317" s="293">
        <f>COUNTIFS($C$311:$C$314,"&gt;0",N311:N314,"&gt;0")</f>
        <v>3</v>
      </c>
      <c r="O317" s="398"/>
      <c r="P317" s="404"/>
      <c r="Q317" s="403"/>
      <c r="R317" s="293">
        <f>COUNTIFS($C$311:$C$314,"&gt;0",R311:R314,"&gt;0")</f>
        <v>3</v>
      </c>
      <c r="S317" s="398"/>
      <c r="T317" s="404"/>
      <c r="U317" s="403"/>
      <c r="V317" s="293">
        <f>COUNTIFS($C$311:$C$314,"&gt;0",V311:V314,"&gt;0")</f>
        <v>3</v>
      </c>
      <c r="W317" s="398"/>
      <c r="X317" s="404"/>
      <c r="Y317" s="403"/>
      <c r="Z317" s="293">
        <f>COUNTIFS($C$311:$C$314,"&gt;0",Z311:Z314,"&gt;0")</f>
        <v>3</v>
      </c>
      <c r="AA317" s="398"/>
    </row>
    <row r="318" spans="1:27" ht="15" x14ac:dyDescent="0.25">
      <c r="A318" s="357"/>
      <c r="B318" s="14"/>
      <c r="C318" s="302"/>
      <c r="D318" s="302"/>
      <c r="E318" s="375" t="s">
        <v>1332</v>
      </c>
      <c r="F318" s="8"/>
      <c r="G318" s="8"/>
      <c r="H318" s="8"/>
      <c r="I318" s="4"/>
      <c r="J318" s="4"/>
      <c r="L318" s="12"/>
      <c r="M318" s="13"/>
      <c r="N318" s="293">
        <f>COUNTIFS($C$311:$C$314,"**",N311:N314,"&gt;0")</f>
        <v>0</v>
      </c>
      <c r="O318" s="398"/>
      <c r="P318" s="404"/>
      <c r="Q318" s="403"/>
      <c r="R318" s="293">
        <f>COUNTIFS($C$311:$C$314,"**",R311:R314,"&gt;0")</f>
        <v>0</v>
      </c>
      <c r="S318" s="398"/>
      <c r="T318" s="404"/>
      <c r="U318" s="403"/>
      <c r="V318" s="293">
        <f>COUNTIFS($C$311:$C$314,"**",V311:V314,"&gt;0")</f>
        <v>0</v>
      </c>
      <c r="W318" s="398"/>
      <c r="X318" s="404"/>
      <c r="Y318" s="403"/>
      <c r="Z318" s="293">
        <f>COUNTIFS($C$311:$C$314,"**",Z311:Z314,"&gt;0")</f>
        <v>0</v>
      </c>
      <c r="AA318" s="398"/>
    </row>
    <row r="319" spans="1:27" ht="7.5" customHeight="1" x14ac:dyDescent="0.2">
      <c r="A319" s="357"/>
      <c r="B319" s="14"/>
      <c r="C319" s="302"/>
      <c r="D319" s="302"/>
      <c r="E319" s="288"/>
      <c r="F319" s="8"/>
      <c r="G319" s="8"/>
      <c r="H319" s="8"/>
      <c r="I319" s="4"/>
      <c r="J319" s="4"/>
      <c r="K319" s="4"/>
      <c r="L319" s="12"/>
      <c r="M319" s="13"/>
      <c r="N319" s="13"/>
      <c r="O319" s="398"/>
      <c r="P319" s="404"/>
      <c r="Q319" s="403"/>
      <c r="R319" s="414"/>
      <c r="S319" s="398"/>
      <c r="T319" s="404"/>
      <c r="U319" s="403"/>
      <c r="V319" s="414"/>
      <c r="W319" s="398"/>
      <c r="X319" s="404"/>
      <c r="Y319" s="403"/>
      <c r="Z319" s="414"/>
      <c r="AA319" s="398"/>
    </row>
    <row r="320" spans="1:27" ht="15" x14ac:dyDescent="0.25">
      <c r="A320" s="357"/>
      <c r="B320" s="286" t="s">
        <v>1273</v>
      </c>
      <c r="C320" s="302"/>
      <c r="D320" s="302"/>
      <c r="E320" s="288"/>
      <c r="F320" s="8"/>
      <c r="G320" s="8"/>
      <c r="H320" s="8"/>
      <c r="I320" s="4"/>
      <c r="J320" s="4"/>
      <c r="K320" s="4"/>
      <c r="L320" s="12"/>
      <c r="M320" s="13"/>
      <c r="N320" s="13"/>
      <c r="O320" s="398"/>
      <c r="P320" s="404"/>
      <c r="Q320" s="403"/>
      <c r="R320" s="414"/>
      <c r="S320" s="398"/>
      <c r="T320" s="404"/>
      <c r="U320" s="403"/>
      <c r="V320" s="414"/>
      <c r="W320" s="398"/>
      <c r="X320" s="404"/>
      <c r="Y320" s="403"/>
      <c r="Z320" s="414"/>
      <c r="AA320" s="398"/>
    </row>
    <row r="321" spans="1:27" ht="14.1" customHeight="1" x14ac:dyDescent="0.2">
      <c r="A321" s="357"/>
      <c r="B321" s="14"/>
      <c r="C321" s="302">
        <v>2060</v>
      </c>
      <c r="D321" s="302">
        <v>113713001</v>
      </c>
      <c r="E321" s="288" t="s">
        <v>913</v>
      </c>
      <c r="F321" s="8">
        <v>8</v>
      </c>
      <c r="G321" s="8">
        <v>3</v>
      </c>
      <c r="H321" s="8">
        <v>39844</v>
      </c>
      <c r="I321" s="18">
        <v>8</v>
      </c>
      <c r="J321" s="18">
        <v>3</v>
      </c>
      <c r="K321" s="165">
        <v>39544</v>
      </c>
      <c r="L321" s="415" t="e">
        <f>#REF!</f>
        <v>#REF!</v>
      </c>
      <c r="M321" s="416" t="e">
        <f>#REF!</f>
        <v>#REF!</v>
      </c>
      <c r="N321" s="417">
        <v>42481</v>
      </c>
      <c r="O321" s="398">
        <v>884</v>
      </c>
      <c r="P321" s="419">
        <v>8</v>
      </c>
      <c r="Q321" s="418">
        <v>3</v>
      </c>
      <c r="R321" s="417">
        <v>43544</v>
      </c>
      <c r="S321" s="398">
        <v>884</v>
      </c>
      <c r="T321" s="419">
        <v>8</v>
      </c>
      <c r="U321" s="418">
        <v>3</v>
      </c>
      <c r="V321" s="417">
        <v>43544</v>
      </c>
      <c r="W321" s="398">
        <v>884</v>
      </c>
      <c r="X321" s="419">
        <v>8</v>
      </c>
      <c r="Y321" s="418">
        <v>3</v>
      </c>
      <c r="Z321" s="417">
        <v>43544</v>
      </c>
      <c r="AA321" s="398">
        <v>884</v>
      </c>
    </row>
    <row r="322" spans="1:27" ht="14.1" customHeight="1" x14ac:dyDescent="0.2">
      <c r="A322" s="357"/>
      <c r="B322" s="14"/>
      <c r="C322" s="302">
        <v>2140</v>
      </c>
      <c r="D322" s="302">
        <v>113713002</v>
      </c>
      <c r="E322" s="288" t="s">
        <v>491</v>
      </c>
      <c r="F322" s="8">
        <v>8</v>
      </c>
      <c r="G322" s="8">
        <v>10</v>
      </c>
      <c r="H322" s="8">
        <v>70651</v>
      </c>
      <c r="I322" s="18">
        <v>8</v>
      </c>
      <c r="J322" s="18">
        <v>10</v>
      </c>
      <c r="K322" s="165">
        <v>78941</v>
      </c>
      <c r="L322" s="415">
        <v>8</v>
      </c>
      <c r="M322" s="416">
        <v>10</v>
      </c>
      <c r="N322" s="417">
        <v>78941</v>
      </c>
      <c r="O322" s="398">
        <v>3144</v>
      </c>
      <c r="P322" s="419">
        <v>8</v>
      </c>
      <c r="Q322" s="418">
        <v>10</v>
      </c>
      <c r="R322" s="417">
        <v>86922</v>
      </c>
      <c r="S322" s="398">
        <v>3144</v>
      </c>
      <c r="T322" s="419">
        <v>8</v>
      </c>
      <c r="U322" s="418">
        <v>10</v>
      </c>
      <c r="V322" s="417">
        <v>86922</v>
      </c>
      <c r="W322" s="398">
        <v>3144</v>
      </c>
      <c r="X322" s="419">
        <v>8</v>
      </c>
      <c r="Y322" s="418">
        <v>10</v>
      </c>
      <c r="Z322" s="417">
        <v>86922</v>
      </c>
      <c r="AA322" s="398">
        <v>3144</v>
      </c>
    </row>
    <row r="323" spans="1:27" ht="14.1" customHeight="1" x14ac:dyDescent="0.2">
      <c r="A323" s="357"/>
      <c r="B323" s="14"/>
      <c r="C323" s="302" t="s">
        <v>1303</v>
      </c>
      <c r="D323" s="302"/>
      <c r="E323" s="288" t="s">
        <v>1314</v>
      </c>
      <c r="F323" s="8"/>
      <c r="G323" s="8"/>
      <c r="H323" s="8"/>
      <c r="L323" s="415"/>
      <c r="M323" s="416"/>
      <c r="N323" s="417"/>
      <c r="O323" s="398"/>
      <c r="P323" s="419"/>
      <c r="Q323" s="418"/>
      <c r="R323" s="417">
        <v>25000</v>
      </c>
      <c r="S323" s="398"/>
      <c r="T323" s="419"/>
      <c r="U323" s="418"/>
      <c r="V323" s="417">
        <v>25000</v>
      </c>
      <c r="W323" s="398"/>
      <c r="X323" s="419"/>
      <c r="Y323" s="418"/>
      <c r="Z323" s="417">
        <v>27000</v>
      </c>
      <c r="AA323" s="398" t="s">
        <v>596</v>
      </c>
    </row>
    <row r="324" spans="1:27" ht="3.75" customHeight="1" x14ac:dyDescent="0.2">
      <c r="A324" s="357"/>
      <c r="B324" s="14"/>
      <c r="C324" s="302"/>
      <c r="D324" s="302"/>
      <c r="E324" s="288"/>
      <c r="F324" s="8"/>
      <c r="G324" s="8"/>
      <c r="H324" s="8"/>
      <c r="L324" s="364"/>
      <c r="O324" s="398"/>
      <c r="P324" s="370"/>
      <c r="S324" s="398"/>
      <c r="T324" s="370"/>
      <c r="W324" s="398"/>
      <c r="X324" s="370"/>
      <c r="AA324" s="398"/>
    </row>
    <row r="325" spans="1:27" ht="18" customHeight="1" x14ac:dyDescent="0.25">
      <c r="A325" s="357" t="s">
        <v>123</v>
      </c>
      <c r="B325" s="14"/>
      <c r="C325" s="302"/>
      <c r="D325" s="302"/>
      <c r="E325" s="479" t="s">
        <v>381</v>
      </c>
      <c r="F325" s="343"/>
      <c r="G325" s="343"/>
      <c r="H325" s="343">
        <f>SUM(H321:H324)</f>
        <v>110495</v>
      </c>
      <c r="I325" s="261"/>
      <c r="J325" s="261"/>
      <c r="K325" s="344">
        <f>SUM(K321:K324)</f>
        <v>118485</v>
      </c>
      <c r="L325" s="420"/>
      <c r="M325" s="421"/>
      <c r="N325" s="407">
        <f>SUM(N321:N324)</f>
        <v>121422</v>
      </c>
      <c r="O325" s="408"/>
      <c r="P325" s="423"/>
      <c r="Q325" s="422"/>
      <c r="R325" s="407">
        <f>SUM(R321:R324)</f>
        <v>155466</v>
      </c>
      <c r="S325" s="408"/>
      <c r="T325" s="423"/>
      <c r="U325" s="422"/>
      <c r="V325" s="407">
        <f>SUM(V321:V324)</f>
        <v>155466</v>
      </c>
      <c r="W325" s="408"/>
      <c r="X325" s="423"/>
      <c r="Y325" s="422"/>
      <c r="Z325" s="407">
        <f>SUM(Z321:Z324)</f>
        <v>157466</v>
      </c>
      <c r="AA325" s="408"/>
    </row>
    <row r="326" spans="1:27" ht="12.75" customHeight="1" x14ac:dyDescent="0.2">
      <c r="A326" s="357"/>
      <c r="B326" s="14"/>
      <c r="C326" s="302"/>
      <c r="D326" s="302"/>
      <c r="E326" s="288"/>
      <c r="F326" s="8"/>
      <c r="G326" s="8"/>
      <c r="H326" s="8"/>
      <c r="I326" s="4"/>
      <c r="J326" s="4"/>
      <c r="L326" s="12"/>
      <c r="M326" s="13"/>
      <c r="O326" s="398"/>
      <c r="P326" s="404"/>
      <c r="Q326" s="403"/>
      <c r="S326" s="398"/>
      <c r="T326" s="404"/>
      <c r="U326" s="403"/>
      <c r="W326" s="398"/>
      <c r="X326" s="404"/>
      <c r="Y326" s="403"/>
      <c r="AA326" s="398"/>
    </row>
    <row r="327" spans="1:27" ht="14.25" customHeight="1" x14ac:dyDescent="0.25">
      <c r="A327" s="357"/>
      <c r="B327" s="14"/>
      <c r="C327" s="302"/>
      <c r="D327" s="302"/>
      <c r="E327" s="375" t="s">
        <v>1441</v>
      </c>
      <c r="F327" s="8"/>
      <c r="G327" s="8"/>
      <c r="H327" s="8"/>
      <c r="I327" s="4"/>
      <c r="J327" s="4"/>
      <c r="L327" s="12"/>
      <c r="M327" s="13"/>
      <c r="N327" s="293">
        <f>COUNTIFS($C$321:$C$324,"&gt;0",N321:N324,"&gt;0")</f>
        <v>2</v>
      </c>
      <c r="O327" s="398"/>
      <c r="P327" s="404"/>
      <c r="Q327" s="403"/>
      <c r="R327" s="293">
        <f>COUNTIFS($C$321:$C$324,"&gt;0",R321:R324,"&gt;0")</f>
        <v>2</v>
      </c>
      <c r="S327" s="398"/>
      <c r="T327" s="404"/>
      <c r="U327" s="403"/>
      <c r="V327" s="293">
        <f>COUNTIFS($C$321:$C$324,"&gt;0",V321:V324,"&gt;0")</f>
        <v>2</v>
      </c>
      <c r="W327" s="398"/>
      <c r="X327" s="404"/>
      <c r="Y327" s="403"/>
      <c r="Z327" s="293">
        <f>COUNTIFS($C$321:$C$324,"&gt;0",Z321:Z324,"&gt;0")</f>
        <v>2</v>
      </c>
      <c r="AA327" s="398"/>
    </row>
    <row r="328" spans="1:27" ht="14.25" customHeight="1" x14ac:dyDescent="0.25">
      <c r="A328" s="357"/>
      <c r="B328" s="14"/>
      <c r="C328" s="302"/>
      <c r="D328" s="302"/>
      <c r="E328" s="375" t="s">
        <v>1332</v>
      </c>
      <c r="F328" s="8"/>
      <c r="G328" s="8"/>
      <c r="H328" s="8"/>
      <c r="I328" s="4"/>
      <c r="J328" s="4"/>
      <c r="L328" s="12"/>
      <c r="M328" s="13"/>
      <c r="N328" s="293">
        <f>COUNTIFS($C$321:$C$324,"**",N321:N324,"&gt;0")</f>
        <v>0</v>
      </c>
      <c r="O328" s="398"/>
      <c r="P328" s="404"/>
      <c r="Q328" s="403"/>
      <c r="R328" s="293">
        <f>COUNTIFS($C$321:$C$324,"**",R321:R324,"&gt;0")</f>
        <v>1</v>
      </c>
      <c r="S328" s="398"/>
      <c r="T328" s="404"/>
      <c r="U328" s="403"/>
      <c r="V328" s="293">
        <f>COUNTIFS($C$321:$C$324,"**",V321:V324,"&gt;0")</f>
        <v>1</v>
      </c>
      <c r="W328" s="398"/>
      <c r="X328" s="404"/>
      <c r="Y328" s="403"/>
      <c r="Z328" s="293">
        <f>COUNTIFS($C$321:$C$324,"**",Z321:Z324,"&gt;0")</f>
        <v>1</v>
      </c>
      <c r="AA328" s="398"/>
    </row>
    <row r="329" spans="1:27" ht="12" customHeight="1" x14ac:dyDescent="0.2">
      <c r="A329" s="357"/>
      <c r="B329" s="14"/>
      <c r="C329" s="302"/>
      <c r="D329" s="302"/>
      <c r="E329" s="288"/>
      <c r="F329" s="8"/>
      <c r="G329" s="8"/>
      <c r="H329" s="8"/>
      <c r="I329" s="4"/>
      <c r="J329" s="4"/>
      <c r="K329" s="4"/>
      <c r="L329" s="12"/>
      <c r="M329" s="13"/>
      <c r="N329" s="13"/>
      <c r="O329" s="398"/>
      <c r="P329" s="404"/>
      <c r="Q329" s="403"/>
      <c r="R329" s="414"/>
      <c r="S329" s="398"/>
      <c r="T329" s="404"/>
      <c r="U329" s="403"/>
      <c r="V329" s="414"/>
      <c r="W329" s="398"/>
      <c r="X329" s="404"/>
      <c r="Y329" s="403"/>
      <c r="Z329" s="414"/>
      <c r="AA329" s="398"/>
    </row>
    <row r="330" spans="1:27" ht="14.1" customHeight="1" x14ac:dyDescent="0.25">
      <c r="A330" s="357"/>
      <c r="B330" s="286" t="s">
        <v>1264</v>
      </c>
      <c r="C330" s="302"/>
      <c r="D330" s="302"/>
      <c r="E330" s="288"/>
      <c r="F330" s="8"/>
      <c r="G330" s="8"/>
      <c r="H330" s="8"/>
      <c r="I330" s="4"/>
      <c r="J330" s="4"/>
      <c r="K330" s="4"/>
      <c r="L330" s="12"/>
      <c r="M330" s="13"/>
      <c r="N330" s="13"/>
      <c r="O330" s="398"/>
      <c r="P330" s="404"/>
      <c r="Q330" s="403"/>
      <c r="R330" s="414"/>
      <c r="S330" s="398"/>
      <c r="T330" s="404"/>
      <c r="U330" s="403"/>
      <c r="V330" s="414"/>
      <c r="W330" s="398"/>
      <c r="X330" s="404"/>
      <c r="Y330" s="403"/>
      <c r="Z330" s="414"/>
      <c r="AA330" s="398"/>
    </row>
    <row r="331" spans="1:27" ht="14.1" customHeight="1" x14ac:dyDescent="0.2">
      <c r="A331" s="357"/>
      <c r="B331" s="14"/>
      <c r="C331" s="302">
        <v>8000</v>
      </c>
      <c r="D331" s="302">
        <v>1137134001</v>
      </c>
      <c r="E331" s="288" t="s">
        <v>286</v>
      </c>
      <c r="F331" s="8">
        <v>6</v>
      </c>
      <c r="G331" s="8"/>
      <c r="H331" s="8">
        <v>105000</v>
      </c>
      <c r="I331" s="18">
        <v>6</v>
      </c>
      <c r="J331" s="4"/>
      <c r="K331" s="165">
        <v>0</v>
      </c>
      <c r="L331" s="12"/>
      <c r="M331" s="13"/>
      <c r="N331" s="13"/>
      <c r="O331" s="398" t="s">
        <v>1124</v>
      </c>
      <c r="P331" s="404"/>
      <c r="Q331" s="403"/>
      <c r="R331" s="414">
        <v>0</v>
      </c>
      <c r="S331" s="398" t="s">
        <v>1124</v>
      </c>
      <c r="T331" s="404"/>
      <c r="U331" s="403"/>
      <c r="V331" s="414">
        <v>0</v>
      </c>
      <c r="W331" s="398" t="s">
        <v>1124</v>
      </c>
      <c r="X331" s="404"/>
      <c r="Y331" s="403"/>
      <c r="Z331" s="414"/>
      <c r="AA331" s="398" t="s">
        <v>1124</v>
      </c>
    </row>
    <row r="332" spans="1:27" ht="14.1" customHeight="1" x14ac:dyDescent="0.2">
      <c r="A332" s="357"/>
      <c r="B332" s="14"/>
      <c r="C332" s="302">
        <v>8005</v>
      </c>
      <c r="D332" s="302">
        <v>1137134002</v>
      </c>
      <c r="E332" s="288" t="s">
        <v>156</v>
      </c>
      <c r="F332" s="8">
        <v>3</v>
      </c>
      <c r="G332" s="8"/>
      <c r="H332" s="8">
        <v>57368</v>
      </c>
      <c r="I332" s="18">
        <v>3</v>
      </c>
      <c r="J332" s="4"/>
      <c r="K332" s="165">
        <v>0</v>
      </c>
      <c r="L332" s="12"/>
      <c r="M332" s="13"/>
      <c r="N332" s="13"/>
      <c r="O332" s="398" t="s">
        <v>1124</v>
      </c>
      <c r="P332" s="404"/>
      <c r="Q332" s="403"/>
      <c r="R332" s="414">
        <v>0</v>
      </c>
      <c r="S332" s="398" t="s">
        <v>1124</v>
      </c>
      <c r="T332" s="404"/>
      <c r="U332" s="403"/>
      <c r="V332" s="414">
        <v>0</v>
      </c>
      <c r="W332" s="398" t="s">
        <v>1124</v>
      </c>
      <c r="X332" s="404"/>
      <c r="Y332" s="403"/>
      <c r="Z332" s="414"/>
      <c r="AA332" s="398" t="s">
        <v>1124</v>
      </c>
    </row>
    <row r="333" spans="1:27" x14ac:dyDescent="0.2">
      <c r="A333" s="357"/>
      <c r="B333" s="14"/>
      <c r="C333" s="302">
        <v>8010</v>
      </c>
      <c r="D333" s="302">
        <v>1137134003</v>
      </c>
      <c r="E333" s="288" t="s">
        <v>1576</v>
      </c>
      <c r="F333" s="8">
        <v>5</v>
      </c>
      <c r="G333" s="8"/>
      <c r="H333" s="8">
        <v>92015</v>
      </c>
      <c r="I333" s="18">
        <v>5</v>
      </c>
      <c r="J333" s="4"/>
      <c r="K333" s="165">
        <v>0</v>
      </c>
      <c r="L333" s="12"/>
      <c r="M333" s="13"/>
      <c r="N333" s="13"/>
      <c r="O333" s="398" t="s">
        <v>1124</v>
      </c>
      <c r="P333" s="404"/>
      <c r="Q333" s="403"/>
      <c r="R333" s="414">
        <v>0</v>
      </c>
      <c r="S333" s="398" t="s">
        <v>1124</v>
      </c>
      <c r="T333" s="404"/>
      <c r="U333" s="403"/>
      <c r="V333" s="414">
        <v>0</v>
      </c>
      <c r="W333" s="398" t="s">
        <v>1124</v>
      </c>
      <c r="X333" s="404"/>
      <c r="Y333" s="403"/>
      <c r="Z333" s="414"/>
      <c r="AA333" s="398" t="s">
        <v>1124</v>
      </c>
    </row>
    <row r="334" spans="1:27" ht="6.75" customHeight="1" x14ac:dyDescent="0.2">
      <c r="A334" s="357"/>
      <c r="B334" s="14"/>
      <c r="C334" s="302"/>
      <c r="D334" s="302"/>
      <c r="E334" s="288"/>
      <c r="F334" s="8"/>
      <c r="G334" s="8"/>
      <c r="H334" s="8"/>
      <c r="L334" s="364"/>
      <c r="O334" s="398"/>
      <c r="P334" s="370"/>
      <c r="S334" s="398"/>
      <c r="T334" s="370"/>
      <c r="W334" s="398"/>
      <c r="X334" s="370"/>
      <c r="AA334" s="398"/>
    </row>
    <row r="335" spans="1:27" ht="15" customHeight="1" x14ac:dyDescent="0.2">
      <c r="A335" s="357"/>
      <c r="B335" s="14"/>
      <c r="C335" s="302"/>
      <c r="D335" s="302"/>
      <c r="E335" s="288"/>
      <c r="F335" s="8"/>
      <c r="G335" s="8"/>
      <c r="H335" s="8">
        <f>SUM(H331:H334)</f>
        <v>254383</v>
      </c>
      <c r="I335" s="4"/>
      <c r="J335" s="4"/>
      <c r="K335" s="165">
        <f>SUM(K331:K334)</f>
        <v>0</v>
      </c>
      <c r="L335" s="12"/>
      <c r="M335" s="13"/>
      <c r="N335" s="13"/>
      <c r="O335" s="398"/>
      <c r="P335" s="404"/>
      <c r="Q335" s="403"/>
      <c r="R335" s="414"/>
      <c r="S335" s="398"/>
      <c r="T335" s="404"/>
      <c r="U335" s="403"/>
      <c r="V335" s="414"/>
      <c r="W335" s="398"/>
      <c r="X335" s="404"/>
      <c r="Y335" s="403"/>
      <c r="Z335" s="414"/>
      <c r="AA335" s="398"/>
    </row>
    <row r="336" spans="1:27" ht="10.5" customHeight="1" x14ac:dyDescent="0.2">
      <c r="A336" s="357"/>
      <c r="B336" s="14"/>
      <c r="C336" s="302"/>
      <c r="D336" s="302"/>
      <c r="E336" s="288"/>
      <c r="F336" s="8"/>
      <c r="G336" s="8"/>
      <c r="H336" s="8"/>
      <c r="I336" s="4"/>
      <c r="J336" s="4"/>
      <c r="K336" s="4"/>
      <c r="L336" s="12"/>
      <c r="M336" s="13"/>
      <c r="N336" s="13"/>
      <c r="O336" s="398"/>
      <c r="P336" s="404"/>
      <c r="Q336" s="403"/>
      <c r="R336" s="414"/>
      <c r="S336" s="398"/>
      <c r="T336" s="404"/>
      <c r="U336" s="403"/>
      <c r="V336" s="414"/>
      <c r="W336" s="398"/>
      <c r="X336" s="404"/>
      <c r="Y336" s="403"/>
      <c r="Z336" s="414"/>
      <c r="AA336" s="398"/>
    </row>
    <row r="337" spans="1:27" ht="14.25" customHeight="1" x14ac:dyDescent="0.25">
      <c r="A337" s="357"/>
      <c r="B337" s="14"/>
      <c r="C337" s="302"/>
      <c r="D337" s="302"/>
      <c r="E337" s="375" t="s">
        <v>1441</v>
      </c>
      <c r="F337" s="8"/>
      <c r="G337" s="8"/>
      <c r="H337" s="8"/>
      <c r="I337" s="4"/>
      <c r="J337" s="4"/>
      <c r="L337" s="12"/>
      <c r="M337" s="13"/>
      <c r="N337" s="293">
        <f>COUNTIFS($C$331:$C$334,"&gt;0",N331:N334,"&gt;0")</f>
        <v>0</v>
      </c>
      <c r="O337" s="398"/>
      <c r="P337" s="404"/>
      <c r="Q337" s="403"/>
      <c r="R337" s="293">
        <f>COUNTIFS($C$331:$C$334,"&gt;0",R331:R334,"&gt;0")</f>
        <v>0</v>
      </c>
      <c r="S337" s="398"/>
      <c r="T337" s="404"/>
      <c r="U337" s="403"/>
      <c r="V337" s="293">
        <f>COUNTIFS($C$331:$C$334,"&gt;0",V331:V334,"&gt;0")</f>
        <v>0</v>
      </c>
      <c r="W337" s="398"/>
      <c r="X337" s="404"/>
      <c r="Y337" s="403"/>
      <c r="Z337" s="293">
        <f>COUNTIFS($C$331:$C$334,"&gt;0",Z331:Z334,"&gt;0")</f>
        <v>0</v>
      </c>
      <c r="AA337" s="398"/>
    </row>
    <row r="338" spans="1:27" ht="14.25" customHeight="1" x14ac:dyDescent="0.25">
      <c r="A338" s="357"/>
      <c r="B338" s="14"/>
      <c r="C338" s="302"/>
      <c r="D338" s="302"/>
      <c r="E338" s="375" t="s">
        <v>1332</v>
      </c>
      <c r="F338" s="8"/>
      <c r="G338" s="8"/>
      <c r="H338" s="8"/>
      <c r="I338" s="4"/>
      <c r="J338" s="4"/>
      <c r="L338" s="12"/>
      <c r="M338" s="13"/>
      <c r="N338" s="293">
        <f>COUNTIFS($C$331:$C$334,"**",N331:N334,"&gt;0")</f>
        <v>0</v>
      </c>
      <c r="O338" s="398"/>
      <c r="P338" s="404"/>
      <c r="Q338" s="403"/>
      <c r="R338" s="293">
        <f>COUNTIFS($C$331:$C$334,"**",R331:R334,"&gt;0")</f>
        <v>0</v>
      </c>
      <c r="S338" s="398"/>
      <c r="T338" s="404"/>
      <c r="U338" s="403"/>
      <c r="V338" s="293">
        <f>COUNTIFS($C$331:$C$334,"**",V331:V334,"&gt;0")</f>
        <v>0</v>
      </c>
      <c r="W338" s="398"/>
      <c r="X338" s="404"/>
      <c r="Y338" s="403"/>
      <c r="Z338" s="293">
        <f>COUNTIFS($C$331:$C$334,"**",Z331:Z334,"&gt;0")</f>
        <v>0</v>
      </c>
      <c r="AA338" s="398"/>
    </row>
    <row r="339" spans="1:27" ht="14.25" customHeight="1" x14ac:dyDescent="0.2">
      <c r="A339" s="357"/>
      <c r="B339" s="14"/>
      <c r="C339" s="302"/>
      <c r="D339" s="302"/>
      <c r="E339" s="281"/>
      <c r="F339" s="8"/>
      <c r="G339" s="8"/>
      <c r="H339" s="8"/>
      <c r="I339" s="4"/>
      <c r="J339" s="4"/>
      <c r="K339" s="4"/>
      <c r="L339" s="12"/>
      <c r="M339" s="13"/>
      <c r="N339" s="13"/>
      <c r="O339" s="398"/>
      <c r="P339" s="404"/>
      <c r="Q339" s="403"/>
      <c r="R339" s="414"/>
      <c r="S339" s="398"/>
      <c r="T339" s="404"/>
      <c r="U339" s="403"/>
      <c r="V339" s="414"/>
      <c r="W339" s="398"/>
      <c r="X339" s="404"/>
      <c r="Y339" s="403"/>
      <c r="Z339" s="414"/>
      <c r="AA339" s="398"/>
    </row>
    <row r="340" spans="1:27" ht="18.75" customHeight="1" x14ac:dyDescent="0.55000000000000004">
      <c r="A340" s="357"/>
      <c r="B340" s="14"/>
      <c r="C340" s="302"/>
      <c r="D340" s="302"/>
      <c r="E340" s="376" t="s">
        <v>1333</v>
      </c>
      <c r="F340" s="295"/>
      <c r="G340" s="295"/>
      <c r="H340" s="295"/>
      <c r="I340" s="296"/>
      <c r="J340" s="296"/>
      <c r="K340" s="297"/>
      <c r="L340" s="364"/>
      <c r="O340" s="398"/>
      <c r="P340" s="370"/>
      <c r="S340" s="398"/>
      <c r="T340" s="370"/>
      <c r="W340" s="398"/>
      <c r="X340" s="370"/>
      <c r="AA340" s="398"/>
    </row>
    <row r="341" spans="1:27" ht="14.25" customHeight="1" x14ac:dyDescent="0.2">
      <c r="A341" s="357"/>
      <c r="B341" s="14"/>
      <c r="C341" s="302"/>
      <c r="D341" s="302"/>
      <c r="E341" s="281" t="s">
        <v>1441</v>
      </c>
      <c r="F341" s="295"/>
      <c r="G341" s="295"/>
      <c r="H341" s="295"/>
      <c r="I341" s="296"/>
      <c r="J341" s="296"/>
      <c r="K341" s="297"/>
      <c r="L341" s="364"/>
      <c r="N341" s="293">
        <f>+N197+N207+N217+N237+N253+N276+N295+N307+N317+N327+N337</f>
        <v>58</v>
      </c>
      <c r="O341" s="398"/>
      <c r="P341" s="370"/>
      <c r="R341" s="293">
        <f>+R197+R207+R217+R237+R253+R276+R295+R307+R317+R327+R337</f>
        <v>58</v>
      </c>
      <c r="S341" s="398"/>
      <c r="T341" s="370"/>
      <c r="V341" s="293">
        <f>+V197+V207+V217+V237+V253+V276+V295+V307+V317+V327+V337</f>
        <v>58</v>
      </c>
      <c r="W341" s="398"/>
      <c r="X341" s="370"/>
      <c r="Z341" s="293">
        <f>+Z197+Z207+Z217+Z237+Z253+Z276+Z295+Z307+Z317+Z327+Z337</f>
        <v>58</v>
      </c>
      <c r="AA341" s="398"/>
    </row>
    <row r="342" spans="1:27" ht="15" x14ac:dyDescent="0.2">
      <c r="A342" s="359"/>
      <c r="B342" s="20"/>
      <c r="C342" s="306"/>
      <c r="D342" s="306"/>
      <c r="E342" s="377" t="s">
        <v>1332</v>
      </c>
      <c r="F342" s="298"/>
      <c r="G342" s="298"/>
      <c r="H342" s="298"/>
      <c r="I342" s="299"/>
      <c r="J342" s="299"/>
      <c r="K342" s="300"/>
      <c r="L342" s="366"/>
      <c r="M342" s="307"/>
      <c r="N342" s="308">
        <f>+N198+N208+N218+N238+N254+N277+N296+N308+N318+N328+N338</f>
        <v>1</v>
      </c>
      <c r="O342" s="424"/>
      <c r="P342" s="372"/>
      <c r="Q342" s="326"/>
      <c r="R342" s="308">
        <f>+R198+R208+R218+R238+R254+R277+R296+R308+R318+R328+R338</f>
        <v>3</v>
      </c>
      <c r="S342" s="424"/>
      <c r="T342" s="372"/>
      <c r="U342" s="326"/>
      <c r="V342" s="308">
        <f>+V198+V208+V218+V238+V254+V277+V296+V308+V318+V328+V338</f>
        <v>3</v>
      </c>
      <c r="W342" s="424"/>
      <c r="X342" s="372"/>
      <c r="Y342" s="326"/>
      <c r="Z342" s="308">
        <f>+Z198+Z208+Z218+Z238+Z254+Z277+Z296+Z308+Z318+Z328+Z338</f>
        <v>3</v>
      </c>
      <c r="AA342" s="424"/>
    </row>
    <row r="343" spans="1:27" x14ac:dyDescent="0.2">
      <c r="A343" s="357"/>
      <c r="B343" s="14"/>
      <c r="C343" s="302"/>
      <c r="D343" s="302"/>
      <c r="E343" s="288"/>
      <c r="F343" s="292"/>
      <c r="G343" s="292"/>
      <c r="H343" s="292"/>
      <c r="I343" s="21"/>
      <c r="J343" s="21"/>
      <c r="K343" s="293"/>
      <c r="L343" s="364"/>
      <c r="O343" s="398"/>
      <c r="P343" s="370"/>
      <c r="S343" s="398"/>
      <c r="T343" s="370"/>
      <c r="W343" s="398"/>
      <c r="X343" s="370"/>
      <c r="AA343" s="398"/>
    </row>
    <row r="344" spans="1:27" ht="11.25" customHeight="1" x14ac:dyDescent="0.2">
      <c r="A344" s="362"/>
      <c r="B344" s="14"/>
      <c r="C344" s="302"/>
      <c r="D344" s="302"/>
      <c r="E344" s="288"/>
      <c r="F344" s="287"/>
      <c r="G344" s="287"/>
      <c r="H344" s="287"/>
      <c r="I344" s="23"/>
      <c r="J344" s="23"/>
      <c r="K344" s="324"/>
      <c r="L344" s="444"/>
      <c r="M344" s="445"/>
      <c r="N344" s="446"/>
      <c r="O344" s="398"/>
      <c r="P344" s="448"/>
      <c r="Q344" s="447"/>
      <c r="R344" s="446"/>
      <c r="S344" s="398"/>
      <c r="T344" s="448"/>
      <c r="U344" s="447"/>
      <c r="V344" s="446"/>
      <c r="W344" s="398"/>
      <c r="X344" s="448"/>
      <c r="Y344" s="447"/>
      <c r="Z344" s="446"/>
      <c r="AA344" s="398"/>
    </row>
    <row r="345" spans="1:27" ht="15.75" x14ac:dyDescent="0.25">
      <c r="A345" s="322" t="s">
        <v>1274</v>
      </c>
      <c r="B345" s="14"/>
      <c r="C345" s="302"/>
      <c r="D345" s="302"/>
      <c r="E345" s="288"/>
      <c r="F345" s="287"/>
      <c r="G345" s="287"/>
      <c r="H345" s="287"/>
      <c r="I345" s="23"/>
      <c r="J345" s="23"/>
      <c r="K345" s="324"/>
      <c r="L345" s="444"/>
      <c r="M345" s="445"/>
      <c r="N345" s="446"/>
      <c r="O345" s="398"/>
      <c r="P345" s="448"/>
      <c r="Q345" s="447"/>
      <c r="R345" s="446"/>
      <c r="S345" s="398"/>
      <c r="T345" s="448"/>
      <c r="U345" s="447"/>
      <c r="V345" s="446"/>
      <c r="W345" s="398"/>
      <c r="X345" s="448"/>
      <c r="Y345" s="447"/>
      <c r="Z345" s="446"/>
      <c r="AA345" s="398"/>
    </row>
    <row r="346" spans="1:27" ht="15.75" customHeight="1" x14ac:dyDescent="0.25">
      <c r="A346" s="357"/>
      <c r="B346" s="286" t="s">
        <v>1260</v>
      </c>
      <c r="C346" s="302"/>
      <c r="D346" s="302"/>
      <c r="E346" s="288"/>
      <c r="F346" s="287"/>
      <c r="G346" s="287"/>
      <c r="H346" s="287"/>
      <c r="I346" s="23"/>
      <c r="J346" s="23"/>
      <c r="K346" s="324"/>
      <c r="L346" s="444"/>
      <c r="M346" s="445"/>
      <c r="N346" s="446"/>
      <c r="O346" s="398"/>
      <c r="P346" s="448"/>
      <c r="Q346" s="447"/>
      <c r="R346" s="446"/>
      <c r="S346" s="398"/>
      <c r="T346" s="448"/>
      <c r="U346" s="447"/>
      <c r="V346" s="446"/>
      <c r="W346" s="398"/>
      <c r="X346" s="448"/>
      <c r="Y346" s="447"/>
      <c r="Z346" s="446"/>
      <c r="AA346" s="398"/>
    </row>
    <row r="347" spans="1:27" ht="14.1" customHeight="1" x14ac:dyDescent="0.2">
      <c r="A347" s="362"/>
      <c r="C347" s="302">
        <v>16000</v>
      </c>
      <c r="D347" s="302">
        <v>113711201</v>
      </c>
      <c r="E347" s="283" t="s">
        <v>1095</v>
      </c>
      <c r="F347" s="8"/>
      <c r="G347" s="8"/>
      <c r="H347" s="8">
        <v>103898</v>
      </c>
      <c r="I347" s="4"/>
      <c r="J347" s="4"/>
      <c r="K347" s="165">
        <v>0</v>
      </c>
      <c r="L347" s="12"/>
      <c r="M347" s="13"/>
      <c r="N347" s="293">
        <v>0</v>
      </c>
      <c r="O347" s="398" t="s">
        <v>1124</v>
      </c>
      <c r="P347" s="404"/>
      <c r="Q347" s="403"/>
      <c r="R347" s="293">
        <v>0</v>
      </c>
      <c r="S347" s="398" t="s">
        <v>1124</v>
      </c>
      <c r="T347" s="404"/>
      <c r="U347" s="403"/>
      <c r="V347" s="293">
        <v>0</v>
      </c>
      <c r="W347" s="398" t="s">
        <v>1124</v>
      </c>
      <c r="X347" s="404"/>
      <c r="Y347" s="403"/>
      <c r="Z347" s="293">
        <v>0</v>
      </c>
      <c r="AA347" s="398" t="s">
        <v>1124</v>
      </c>
    </row>
    <row r="348" spans="1:27" ht="14.1" customHeight="1" x14ac:dyDescent="0.2">
      <c r="A348" s="357"/>
      <c r="B348" s="14"/>
      <c r="C348" s="302">
        <v>100</v>
      </c>
      <c r="D348" s="302">
        <v>113711216</v>
      </c>
      <c r="E348" s="288" t="s">
        <v>1093</v>
      </c>
      <c r="F348" s="8">
        <v>11</v>
      </c>
      <c r="G348" s="8">
        <v>9</v>
      </c>
      <c r="H348" s="8">
        <v>96946</v>
      </c>
      <c r="I348" s="4"/>
      <c r="J348" s="4"/>
      <c r="K348" s="165">
        <v>0</v>
      </c>
      <c r="L348" s="12"/>
      <c r="M348" s="13"/>
      <c r="N348" s="293">
        <v>0</v>
      </c>
      <c r="O348" s="398">
        <v>3144</v>
      </c>
      <c r="P348" s="404"/>
      <c r="Q348" s="403"/>
      <c r="R348" s="293">
        <v>0</v>
      </c>
      <c r="S348" s="398">
        <v>3144</v>
      </c>
      <c r="T348" s="404"/>
      <c r="U348" s="403"/>
      <c r="V348" s="293">
        <v>0</v>
      </c>
      <c r="W348" s="398">
        <v>3144</v>
      </c>
      <c r="X348" s="404"/>
      <c r="Y348" s="403"/>
      <c r="Z348" s="293">
        <v>0</v>
      </c>
      <c r="AA348" s="398">
        <v>3144</v>
      </c>
    </row>
    <row r="349" spans="1:27" ht="14.1" customHeight="1" x14ac:dyDescent="0.2">
      <c r="A349" s="357"/>
      <c r="B349" s="14"/>
      <c r="C349" s="302">
        <v>110</v>
      </c>
      <c r="D349" s="302">
        <v>113711202</v>
      </c>
      <c r="E349" s="288" t="s">
        <v>1094</v>
      </c>
      <c r="F349" s="8">
        <v>10</v>
      </c>
      <c r="G349" s="8">
        <v>9</v>
      </c>
      <c r="H349" s="8">
        <v>88526</v>
      </c>
      <c r="I349" s="4"/>
      <c r="J349" s="4"/>
      <c r="K349" s="165">
        <v>0</v>
      </c>
      <c r="L349" s="12"/>
      <c r="M349" s="13"/>
      <c r="N349" s="293">
        <v>0</v>
      </c>
      <c r="O349" s="398">
        <v>3144</v>
      </c>
      <c r="P349" s="404"/>
      <c r="Q349" s="403"/>
      <c r="R349" s="293">
        <v>0</v>
      </c>
      <c r="S349" s="398">
        <v>3144</v>
      </c>
      <c r="T349" s="404"/>
      <c r="U349" s="403"/>
      <c r="V349" s="293">
        <v>0</v>
      </c>
      <c r="W349" s="398">
        <v>3144</v>
      </c>
      <c r="X349" s="404"/>
      <c r="Y349" s="403"/>
      <c r="Z349" s="293">
        <v>0</v>
      </c>
      <c r="AA349" s="398">
        <v>3144</v>
      </c>
    </row>
    <row r="350" spans="1:27" ht="14.1" customHeight="1" x14ac:dyDescent="0.2">
      <c r="A350" s="357"/>
      <c r="B350" s="14"/>
      <c r="C350" s="302">
        <v>620</v>
      </c>
      <c r="D350" s="302">
        <v>113711203</v>
      </c>
      <c r="E350" s="288" t="s">
        <v>130</v>
      </c>
      <c r="F350" s="8">
        <v>9</v>
      </c>
      <c r="G350" s="8">
        <v>1</v>
      </c>
      <c r="H350" s="8">
        <v>53954</v>
      </c>
      <c r="I350" s="4"/>
      <c r="J350" s="4"/>
      <c r="K350" s="165">
        <v>0</v>
      </c>
      <c r="L350" s="12"/>
      <c r="M350" s="13"/>
      <c r="N350" s="293">
        <v>0</v>
      </c>
      <c r="O350" s="398">
        <v>3144</v>
      </c>
      <c r="P350" s="404"/>
      <c r="Q350" s="403"/>
      <c r="R350" s="293">
        <v>0</v>
      </c>
      <c r="S350" s="398">
        <v>3144</v>
      </c>
      <c r="T350" s="404"/>
      <c r="U350" s="403"/>
      <c r="V350" s="293">
        <v>0</v>
      </c>
      <c r="W350" s="398">
        <v>3144</v>
      </c>
      <c r="X350" s="404"/>
      <c r="Y350" s="403"/>
      <c r="Z350" s="293">
        <v>0</v>
      </c>
      <c r="AA350" s="398">
        <v>3144</v>
      </c>
    </row>
    <row r="351" spans="1:27" ht="14.1" customHeight="1" x14ac:dyDescent="0.2">
      <c r="A351" s="357"/>
      <c r="B351" s="14"/>
      <c r="C351" s="302">
        <v>640</v>
      </c>
      <c r="D351" s="302">
        <v>113711204</v>
      </c>
      <c r="E351" s="288" t="s">
        <v>130</v>
      </c>
      <c r="F351" s="8">
        <v>9</v>
      </c>
      <c r="G351" s="8">
        <v>1</v>
      </c>
      <c r="H351" s="8">
        <v>53954</v>
      </c>
      <c r="I351" s="4"/>
      <c r="J351" s="4"/>
      <c r="K351" s="165">
        <v>0</v>
      </c>
      <c r="L351" s="12"/>
      <c r="M351" s="13"/>
      <c r="N351" s="293">
        <v>0</v>
      </c>
      <c r="O351" s="398">
        <v>3144</v>
      </c>
      <c r="P351" s="404"/>
      <c r="Q351" s="403"/>
      <c r="R351" s="293">
        <v>0</v>
      </c>
      <c r="S351" s="398">
        <v>3144</v>
      </c>
      <c r="T351" s="404"/>
      <c r="U351" s="403"/>
      <c r="V351" s="293">
        <v>0</v>
      </c>
      <c r="W351" s="398">
        <v>3144</v>
      </c>
      <c r="X351" s="404"/>
      <c r="Y351" s="403"/>
      <c r="Z351" s="293">
        <v>0</v>
      </c>
      <c r="AA351" s="398">
        <v>3144</v>
      </c>
    </row>
    <row r="352" spans="1:27" ht="14.1" customHeight="1" x14ac:dyDescent="0.2">
      <c r="A352" s="357"/>
      <c r="B352" s="14"/>
      <c r="C352" s="302">
        <v>650</v>
      </c>
      <c r="D352" s="302">
        <v>113711205</v>
      </c>
      <c r="E352" s="288" t="s">
        <v>260</v>
      </c>
      <c r="F352" s="8">
        <v>7</v>
      </c>
      <c r="G352" s="8">
        <v>8</v>
      </c>
      <c r="H352" s="8">
        <v>63409</v>
      </c>
      <c r="I352" s="4"/>
      <c r="J352" s="4"/>
      <c r="K352" s="165">
        <v>0</v>
      </c>
      <c r="L352" s="12"/>
      <c r="M352" s="13"/>
      <c r="N352" s="293">
        <v>0</v>
      </c>
      <c r="O352" s="398">
        <v>3144</v>
      </c>
      <c r="P352" s="404"/>
      <c r="Q352" s="403"/>
      <c r="R352" s="293">
        <v>0</v>
      </c>
      <c r="S352" s="398">
        <v>3144</v>
      </c>
      <c r="T352" s="404"/>
      <c r="U352" s="403"/>
      <c r="V352" s="293">
        <v>0</v>
      </c>
      <c r="W352" s="398">
        <v>3144</v>
      </c>
      <c r="X352" s="404"/>
      <c r="Y352" s="403"/>
      <c r="Z352" s="293">
        <v>0</v>
      </c>
      <c r="AA352" s="398">
        <v>3144</v>
      </c>
    </row>
    <row r="353" spans="1:27" ht="14.1" customHeight="1" x14ac:dyDescent="0.2">
      <c r="A353" s="357"/>
      <c r="B353" s="14"/>
      <c r="C353" s="302">
        <v>680</v>
      </c>
      <c r="D353" s="302">
        <v>113711206</v>
      </c>
      <c r="E353" s="288" t="s">
        <v>130</v>
      </c>
      <c r="F353" s="8">
        <v>9</v>
      </c>
      <c r="G353" s="8">
        <v>1</v>
      </c>
      <c r="H353" s="8">
        <v>53954</v>
      </c>
      <c r="I353" s="4"/>
      <c r="J353" s="4"/>
      <c r="K353" s="165">
        <v>0</v>
      </c>
      <c r="L353" s="12"/>
      <c r="M353" s="13"/>
      <c r="N353" s="293">
        <v>0</v>
      </c>
      <c r="O353" s="398">
        <v>3144</v>
      </c>
      <c r="P353" s="404"/>
      <c r="Q353" s="403"/>
      <c r="R353" s="293">
        <v>0</v>
      </c>
      <c r="S353" s="398">
        <v>3144</v>
      </c>
      <c r="T353" s="404"/>
      <c r="U353" s="403"/>
      <c r="V353" s="293">
        <v>0</v>
      </c>
      <c r="W353" s="398">
        <v>3144</v>
      </c>
      <c r="X353" s="404"/>
      <c r="Y353" s="403"/>
      <c r="Z353" s="293">
        <v>0</v>
      </c>
      <c r="AA353" s="398">
        <v>3144</v>
      </c>
    </row>
    <row r="354" spans="1:27" ht="14.1" customHeight="1" x14ac:dyDescent="0.2">
      <c r="A354" s="357"/>
      <c r="B354" s="14"/>
      <c r="C354" s="302">
        <v>700</v>
      </c>
      <c r="D354" s="302">
        <v>113711207</v>
      </c>
      <c r="E354" s="288" t="s">
        <v>543</v>
      </c>
      <c r="F354" s="8">
        <v>8</v>
      </c>
      <c r="G354" s="8">
        <v>2</v>
      </c>
      <c r="H354" s="8">
        <v>54411</v>
      </c>
      <c r="I354" s="4"/>
      <c r="J354" s="4"/>
      <c r="K354" s="165">
        <v>0</v>
      </c>
      <c r="L354" s="12"/>
      <c r="M354" s="13"/>
      <c r="N354" s="293">
        <v>0</v>
      </c>
      <c r="O354" s="398">
        <v>3144</v>
      </c>
      <c r="P354" s="404"/>
      <c r="Q354" s="403"/>
      <c r="R354" s="293">
        <v>0</v>
      </c>
      <c r="S354" s="398">
        <v>3144</v>
      </c>
      <c r="T354" s="404"/>
      <c r="U354" s="403"/>
      <c r="V354" s="293">
        <v>0</v>
      </c>
      <c r="W354" s="398">
        <v>3144</v>
      </c>
      <c r="X354" s="404"/>
      <c r="Y354" s="403"/>
      <c r="Z354" s="293">
        <v>0</v>
      </c>
      <c r="AA354" s="398">
        <v>3144</v>
      </c>
    </row>
    <row r="355" spans="1:27" ht="14.1" customHeight="1" x14ac:dyDescent="0.2">
      <c r="A355" s="357"/>
      <c r="B355" s="14"/>
      <c r="C355" s="302">
        <v>710</v>
      </c>
      <c r="D355" s="302">
        <v>113711208</v>
      </c>
      <c r="E355" s="288" t="s">
        <v>159</v>
      </c>
      <c r="F355" s="8">
        <v>8</v>
      </c>
      <c r="G355" s="8">
        <v>4</v>
      </c>
      <c r="H355" s="8">
        <v>57017</v>
      </c>
      <c r="I355" s="4"/>
      <c r="J355" s="4"/>
      <c r="K355" s="165">
        <v>0</v>
      </c>
      <c r="L355" s="12"/>
      <c r="M355" s="13"/>
      <c r="N355" s="293">
        <v>0</v>
      </c>
      <c r="O355" s="398">
        <v>3144</v>
      </c>
      <c r="P355" s="404"/>
      <c r="Q355" s="403"/>
      <c r="R355" s="293">
        <v>0</v>
      </c>
      <c r="S355" s="398">
        <v>3144</v>
      </c>
      <c r="T355" s="404"/>
      <c r="U355" s="403"/>
      <c r="V355" s="293">
        <v>0</v>
      </c>
      <c r="W355" s="398">
        <v>3144</v>
      </c>
      <c r="X355" s="404"/>
      <c r="Y355" s="403"/>
      <c r="Z355" s="293">
        <v>0</v>
      </c>
      <c r="AA355" s="398">
        <v>3144</v>
      </c>
    </row>
    <row r="356" spans="1:27" ht="14.1" customHeight="1" x14ac:dyDescent="0.2">
      <c r="A356" s="357"/>
      <c r="B356" s="14"/>
      <c r="C356" s="302" t="s">
        <v>659</v>
      </c>
      <c r="D356" s="302">
        <v>113711210</v>
      </c>
      <c r="E356" s="288" t="s">
        <v>330</v>
      </c>
      <c r="F356" s="8"/>
      <c r="G356" s="8"/>
      <c r="H356" s="8">
        <v>0</v>
      </c>
      <c r="I356" s="4"/>
      <c r="J356" s="4"/>
      <c r="K356" s="165">
        <v>0</v>
      </c>
      <c r="L356" s="12"/>
      <c r="M356" s="13"/>
      <c r="N356" s="293">
        <v>0</v>
      </c>
      <c r="O356" s="398" t="s">
        <v>596</v>
      </c>
      <c r="P356" s="404"/>
      <c r="Q356" s="403"/>
      <c r="R356" s="293">
        <v>0</v>
      </c>
      <c r="S356" s="398" t="s">
        <v>596</v>
      </c>
      <c r="T356" s="404"/>
      <c r="U356" s="403"/>
      <c r="V356" s="293">
        <v>0</v>
      </c>
      <c r="W356" s="398" t="s">
        <v>596</v>
      </c>
      <c r="X356" s="404"/>
      <c r="Y356" s="403"/>
      <c r="Z356" s="293">
        <v>0</v>
      </c>
      <c r="AA356" s="398" t="s">
        <v>596</v>
      </c>
    </row>
    <row r="357" spans="1:27" ht="14.1" customHeight="1" x14ac:dyDescent="0.2">
      <c r="A357" s="357"/>
      <c r="B357" s="14"/>
      <c r="C357" s="302">
        <v>3010</v>
      </c>
      <c r="D357" s="302">
        <v>113711211</v>
      </c>
      <c r="E357" s="288" t="s">
        <v>130</v>
      </c>
      <c r="F357" s="8">
        <v>9</v>
      </c>
      <c r="G357" s="8">
        <v>1</v>
      </c>
      <c r="H357" s="8">
        <v>53954</v>
      </c>
      <c r="I357" s="4"/>
      <c r="J357" s="4"/>
      <c r="K357" s="165">
        <v>0</v>
      </c>
      <c r="L357" s="12"/>
      <c r="M357" s="13"/>
      <c r="N357" s="293">
        <v>0</v>
      </c>
      <c r="O357" s="398">
        <v>3144</v>
      </c>
      <c r="P357" s="404"/>
      <c r="Q357" s="403"/>
      <c r="R357" s="293">
        <v>0</v>
      </c>
      <c r="S357" s="398">
        <v>3144</v>
      </c>
      <c r="T357" s="404"/>
      <c r="U357" s="403"/>
      <c r="V357" s="293">
        <v>0</v>
      </c>
      <c r="W357" s="398">
        <v>3144</v>
      </c>
      <c r="X357" s="404"/>
      <c r="Y357" s="403"/>
      <c r="Z357" s="293">
        <v>0</v>
      </c>
      <c r="AA357" s="398">
        <v>3144</v>
      </c>
    </row>
    <row r="358" spans="1:27" ht="14.1" customHeight="1" x14ac:dyDescent="0.2">
      <c r="A358" s="357"/>
      <c r="B358" s="14"/>
      <c r="C358" s="302">
        <v>7050</v>
      </c>
      <c r="D358" s="302">
        <v>113711212</v>
      </c>
      <c r="E358" s="288" t="s">
        <v>543</v>
      </c>
      <c r="F358" s="8">
        <v>8</v>
      </c>
      <c r="G358" s="8">
        <v>2</v>
      </c>
      <c r="H358" s="8">
        <v>54411</v>
      </c>
      <c r="I358" s="4"/>
      <c r="J358" s="4"/>
      <c r="K358" s="165">
        <v>0</v>
      </c>
      <c r="L358" s="12"/>
      <c r="M358" s="13"/>
      <c r="N358" s="293">
        <v>0</v>
      </c>
      <c r="O358" s="398">
        <v>3144</v>
      </c>
      <c r="P358" s="404"/>
      <c r="Q358" s="403"/>
      <c r="R358" s="293">
        <v>0</v>
      </c>
      <c r="S358" s="398">
        <v>3144</v>
      </c>
      <c r="T358" s="404"/>
      <c r="U358" s="403"/>
      <c r="V358" s="293">
        <v>0</v>
      </c>
      <c r="W358" s="398">
        <v>3144</v>
      </c>
      <c r="X358" s="404"/>
      <c r="Y358" s="403"/>
      <c r="Z358" s="293">
        <v>0</v>
      </c>
      <c r="AA358" s="398">
        <v>3144</v>
      </c>
    </row>
    <row r="359" spans="1:27" x14ac:dyDescent="0.2">
      <c r="A359" s="357"/>
      <c r="B359" s="14"/>
      <c r="C359" s="302">
        <v>850</v>
      </c>
      <c r="D359" s="302">
        <v>113711213</v>
      </c>
      <c r="E359" s="288" t="s">
        <v>130</v>
      </c>
      <c r="F359" s="8">
        <v>9</v>
      </c>
      <c r="G359" s="8">
        <v>1</v>
      </c>
      <c r="H359" s="8">
        <v>53954</v>
      </c>
      <c r="I359" s="4"/>
      <c r="J359" s="4"/>
      <c r="K359" s="165">
        <v>0</v>
      </c>
      <c r="L359" s="12"/>
      <c r="M359" s="13"/>
      <c r="N359" s="293">
        <v>0</v>
      </c>
      <c r="O359" s="398">
        <v>3144</v>
      </c>
      <c r="P359" s="404"/>
      <c r="Q359" s="403"/>
      <c r="R359" s="293">
        <v>0</v>
      </c>
      <c r="S359" s="398">
        <v>3144</v>
      </c>
      <c r="T359" s="404"/>
      <c r="U359" s="403"/>
      <c r="V359" s="293">
        <v>0</v>
      </c>
      <c r="W359" s="398">
        <v>3144</v>
      </c>
      <c r="X359" s="404"/>
      <c r="Y359" s="403"/>
      <c r="Z359" s="293">
        <v>0</v>
      </c>
      <c r="AA359" s="398">
        <v>3144</v>
      </c>
    </row>
    <row r="360" spans="1:27" ht="14.1" customHeight="1" x14ac:dyDescent="0.2">
      <c r="A360" s="362"/>
      <c r="C360" s="302">
        <v>5050</v>
      </c>
      <c r="D360" s="302">
        <v>113711214</v>
      </c>
      <c r="E360" s="283" t="s">
        <v>130</v>
      </c>
      <c r="F360" s="8">
        <v>9</v>
      </c>
      <c r="G360" s="8">
        <v>1</v>
      </c>
      <c r="H360" s="8">
        <v>53954</v>
      </c>
      <c r="I360" s="4"/>
      <c r="J360" s="4"/>
      <c r="K360" s="165">
        <v>0</v>
      </c>
      <c r="L360" s="12"/>
      <c r="M360" s="13"/>
      <c r="N360" s="293">
        <v>0</v>
      </c>
      <c r="O360" s="398">
        <v>3144</v>
      </c>
      <c r="P360" s="404"/>
      <c r="Q360" s="403"/>
      <c r="R360" s="293">
        <v>0</v>
      </c>
      <c r="S360" s="398">
        <v>3144</v>
      </c>
      <c r="T360" s="404"/>
      <c r="U360" s="403"/>
      <c r="V360" s="293">
        <v>0</v>
      </c>
      <c r="W360" s="398">
        <v>3144</v>
      </c>
      <c r="X360" s="404"/>
      <c r="Y360" s="403"/>
      <c r="Z360" s="293">
        <v>0</v>
      </c>
      <c r="AA360" s="398">
        <v>3144</v>
      </c>
    </row>
    <row r="361" spans="1:27" ht="14.1" customHeight="1" x14ac:dyDescent="0.2">
      <c r="A361" s="362"/>
      <c r="C361" s="302">
        <v>6000</v>
      </c>
      <c r="D361" s="302">
        <v>113711215</v>
      </c>
      <c r="E361" s="283" t="s">
        <v>131</v>
      </c>
      <c r="F361" s="8">
        <v>9</v>
      </c>
      <c r="G361" s="8">
        <v>10</v>
      </c>
      <c r="H361" s="8">
        <v>85347</v>
      </c>
      <c r="I361" s="4"/>
      <c r="J361" s="4"/>
      <c r="K361" s="165">
        <v>0</v>
      </c>
      <c r="L361" s="12"/>
      <c r="M361" s="13"/>
      <c r="N361" s="293">
        <v>0</v>
      </c>
      <c r="O361" s="398">
        <v>3144</v>
      </c>
      <c r="P361" s="404"/>
      <c r="Q361" s="403"/>
      <c r="R361" s="293">
        <v>0</v>
      </c>
      <c r="S361" s="398">
        <v>3144</v>
      </c>
      <c r="T361" s="404"/>
      <c r="U361" s="403"/>
      <c r="V361" s="293">
        <v>0</v>
      </c>
      <c r="W361" s="398">
        <v>3144</v>
      </c>
      <c r="X361" s="404"/>
      <c r="Y361" s="403"/>
      <c r="Z361" s="293">
        <v>0</v>
      </c>
      <c r="AA361" s="398">
        <v>3144</v>
      </c>
    </row>
    <row r="362" spans="1:27" ht="14.1" customHeight="1" x14ac:dyDescent="0.2">
      <c r="A362" s="362"/>
      <c r="C362" s="302">
        <v>6001</v>
      </c>
      <c r="D362" s="302"/>
      <c r="E362" s="283" t="s">
        <v>6</v>
      </c>
      <c r="F362" s="8">
        <v>9</v>
      </c>
      <c r="G362" s="8">
        <v>10</v>
      </c>
      <c r="H362" s="8">
        <v>85347</v>
      </c>
      <c r="I362" s="4"/>
      <c r="J362" s="4"/>
      <c r="K362" s="165">
        <v>0</v>
      </c>
      <c r="L362" s="12"/>
      <c r="M362" s="13"/>
      <c r="N362" s="293">
        <v>0</v>
      </c>
      <c r="O362" s="398">
        <v>3144</v>
      </c>
      <c r="P362" s="404"/>
      <c r="Q362" s="403"/>
      <c r="R362" s="293">
        <v>0</v>
      </c>
      <c r="S362" s="398">
        <v>3144</v>
      </c>
      <c r="T362" s="404"/>
      <c r="U362" s="403"/>
      <c r="V362" s="293">
        <v>0</v>
      </c>
      <c r="W362" s="398">
        <v>3144</v>
      </c>
      <c r="X362" s="404"/>
      <c r="Y362" s="403"/>
      <c r="Z362" s="293">
        <v>0</v>
      </c>
      <c r="AA362" s="398">
        <v>3144</v>
      </c>
    </row>
    <row r="363" spans="1:27" ht="7.5" customHeight="1" x14ac:dyDescent="0.2">
      <c r="A363" s="362"/>
      <c r="C363" s="19"/>
      <c r="D363" s="19"/>
      <c r="E363" s="19"/>
      <c r="L363" s="364"/>
      <c r="O363" s="398"/>
      <c r="P363" s="370"/>
      <c r="S363" s="398"/>
      <c r="T363" s="370"/>
      <c r="W363" s="398"/>
      <c r="X363" s="370"/>
      <c r="AA363" s="398"/>
    </row>
    <row r="364" spans="1:27" ht="11.25" customHeight="1" x14ac:dyDescent="0.2">
      <c r="A364" s="357"/>
      <c r="B364" s="14"/>
      <c r="C364" s="302"/>
      <c r="D364" s="302"/>
      <c r="E364" s="288"/>
      <c r="F364" s="8"/>
      <c r="G364" s="8"/>
      <c r="H364" s="8">
        <f>SUM(H347:H363)</f>
        <v>1013036</v>
      </c>
      <c r="I364" s="4"/>
      <c r="J364" s="4"/>
      <c r="K364" s="165">
        <f>SUM(K347:K363)</f>
        <v>0</v>
      </c>
      <c r="L364" s="12"/>
      <c r="M364" s="13"/>
      <c r="N364" s="293">
        <f>SUM(N347:N363)</f>
        <v>0</v>
      </c>
      <c r="O364" s="398"/>
      <c r="P364" s="404"/>
      <c r="Q364" s="403"/>
      <c r="R364" s="293">
        <f>SUM(R347:R363)</f>
        <v>0</v>
      </c>
      <c r="S364" s="398"/>
      <c r="T364" s="404"/>
      <c r="U364" s="403"/>
      <c r="V364" s="293">
        <f>SUM(V347:V363)</f>
        <v>0</v>
      </c>
      <c r="W364" s="398"/>
      <c r="X364" s="404"/>
      <c r="Y364" s="403"/>
      <c r="Z364" s="293">
        <f>SUM(Z347:Z363)</f>
        <v>0</v>
      </c>
      <c r="AA364" s="398"/>
    </row>
    <row r="365" spans="1:27" ht="11.25" customHeight="1" x14ac:dyDescent="0.2">
      <c r="A365" s="357"/>
      <c r="B365" s="14"/>
      <c r="C365" s="302"/>
      <c r="D365" s="302"/>
      <c r="E365" s="288"/>
      <c r="F365" s="287"/>
      <c r="G365" s="287"/>
      <c r="H365" s="287"/>
      <c r="I365" s="23"/>
      <c r="J365" s="23"/>
      <c r="K365" s="324"/>
      <c r="L365" s="444"/>
      <c r="M365" s="445"/>
      <c r="N365" s="446"/>
      <c r="O365" s="398"/>
      <c r="P365" s="448"/>
      <c r="Q365" s="447"/>
      <c r="R365" s="446"/>
      <c r="S365" s="398"/>
      <c r="T365" s="448"/>
      <c r="U365" s="447"/>
      <c r="V365" s="446"/>
      <c r="W365" s="398"/>
      <c r="X365" s="448"/>
      <c r="Y365" s="447"/>
      <c r="Z365" s="446"/>
      <c r="AA365" s="398"/>
    </row>
    <row r="366" spans="1:27" ht="11.25" customHeight="1" x14ac:dyDescent="0.2">
      <c r="A366" s="357"/>
      <c r="B366" s="14"/>
      <c r="C366" s="302"/>
      <c r="D366" s="302"/>
      <c r="E366" s="288"/>
      <c r="F366" s="8"/>
      <c r="G366" s="8"/>
      <c r="H366" s="8"/>
      <c r="I366" s="4"/>
      <c r="J366" s="4"/>
      <c r="L366" s="12"/>
      <c r="M366" s="13"/>
      <c r="N366" s="293">
        <f>COUNTIFS($C$347:$C$363,"&gt;0",N347:N363,"&gt;0")</f>
        <v>0</v>
      </c>
      <c r="O366" s="398"/>
      <c r="P366" s="404"/>
      <c r="Q366" s="403"/>
      <c r="R366" s="293">
        <f>COUNTIFS($C$347:$C$363,"&gt;0",R347:R363,"&gt;0")</f>
        <v>0</v>
      </c>
      <c r="S366" s="398"/>
      <c r="T366" s="404"/>
      <c r="U366" s="403"/>
      <c r="V366" s="293">
        <f>COUNTIFS($C$347:$C$363,"&gt;0",V347:V363,"&gt;0")</f>
        <v>0</v>
      </c>
      <c r="W366" s="398"/>
      <c r="X366" s="404"/>
      <c r="Y366" s="403"/>
      <c r="Z366" s="293">
        <f>COUNTIFS($C$347:$C$363,"&gt;0",Z347:Z363,"&gt;0")</f>
        <v>0</v>
      </c>
      <c r="AA366" s="398"/>
    </row>
    <row r="367" spans="1:27" ht="11.25" customHeight="1" x14ac:dyDescent="0.2">
      <c r="A367" s="357"/>
      <c r="B367" s="14"/>
      <c r="C367" s="302"/>
      <c r="D367" s="302"/>
      <c r="E367" s="288"/>
      <c r="F367" s="8"/>
      <c r="G367" s="8"/>
      <c r="H367" s="8"/>
      <c r="I367" s="4"/>
      <c r="J367" s="4"/>
      <c r="L367" s="12"/>
      <c r="M367" s="13"/>
      <c r="N367" s="293">
        <f>COUNTIFS($C$347:$C$363,"**",N347:N363,"&gt;0")</f>
        <v>0</v>
      </c>
      <c r="O367" s="398"/>
      <c r="P367" s="404"/>
      <c r="Q367" s="403"/>
      <c r="R367" s="293">
        <f>COUNTIFS($C$347:$C$363,"**",R347:R363,"&gt;0")</f>
        <v>0</v>
      </c>
      <c r="S367" s="398"/>
      <c r="T367" s="404"/>
      <c r="U367" s="403"/>
      <c r="V367" s="293">
        <f>COUNTIFS($C$347:$C$363,"**",V347:V363,"&gt;0")</f>
        <v>0</v>
      </c>
      <c r="W367" s="398"/>
      <c r="X367" s="404"/>
      <c r="Y367" s="403"/>
      <c r="Z367" s="293">
        <f>COUNTIFS($C$347:$C$363,"**",Z347:Z363,"&gt;0")</f>
        <v>0</v>
      </c>
      <c r="AA367" s="398"/>
    </row>
    <row r="368" spans="1:27" ht="11.25" customHeight="1" x14ac:dyDescent="0.2">
      <c r="A368" s="357"/>
      <c r="B368" s="14"/>
      <c r="C368" s="302"/>
      <c r="D368" s="302"/>
      <c r="E368" s="288"/>
      <c r="F368" s="8"/>
      <c r="G368" s="8"/>
      <c r="H368" s="8"/>
      <c r="I368" s="4"/>
      <c r="J368" s="4"/>
      <c r="K368" s="4"/>
      <c r="L368" s="12"/>
      <c r="M368" s="13"/>
      <c r="N368" s="13"/>
      <c r="O368" s="398"/>
      <c r="P368" s="404"/>
      <c r="Q368" s="403"/>
      <c r="R368" s="414"/>
      <c r="S368" s="398"/>
      <c r="T368" s="404"/>
      <c r="U368" s="403"/>
      <c r="V368" s="414"/>
      <c r="W368" s="398"/>
      <c r="X368" s="404"/>
      <c r="Y368" s="403"/>
      <c r="Z368" s="414"/>
      <c r="AA368" s="398"/>
    </row>
    <row r="369" spans="1:27" ht="22.5" customHeight="1" x14ac:dyDescent="0.2">
      <c r="A369" s="357"/>
      <c r="B369" s="14"/>
      <c r="C369" s="302"/>
      <c r="D369" s="302"/>
      <c r="E369" s="288"/>
      <c r="F369" s="295"/>
      <c r="G369" s="295"/>
      <c r="H369" s="295"/>
      <c r="I369" s="296"/>
      <c r="J369" s="296"/>
      <c r="K369" s="297"/>
      <c r="L369" s="364"/>
      <c r="O369" s="398"/>
      <c r="P369" s="370"/>
      <c r="S369" s="398"/>
      <c r="T369" s="370"/>
      <c r="W369" s="398"/>
      <c r="X369" s="370"/>
      <c r="AA369" s="398"/>
    </row>
    <row r="370" spans="1:27" ht="13.5" customHeight="1" x14ac:dyDescent="0.2">
      <c r="A370" s="357"/>
      <c r="B370" s="14"/>
      <c r="C370" s="302"/>
      <c r="D370" s="302"/>
      <c r="E370" s="288"/>
      <c r="F370" s="295"/>
      <c r="G370" s="295"/>
      <c r="H370" s="295"/>
      <c r="I370" s="296"/>
      <c r="J370" s="296"/>
      <c r="K370" s="297"/>
      <c r="L370" s="364"/>
      <c r="N370" s="293">
        <f>+N366</f>
        <v>0</v>
      </c>
      <c r="O370" s="398"/>
      <c r="P370" s="370"/>
      <c r="R370" s="293">
        <f>+R366</f>
        <v>0</v>
      </c>
      <c r="S370" s="398"/>
      <c r="T370" s="370"/>
      <c r="V370" s="293">
        <f>+V366</f>
        <v>0</v>
      </c>
      <c r="W370" s="398"/>
      <c r="X370" s="370"/>
      <c r="Z370" s="293">
        <f>+Z366</f>
        <v>0</v>
      </c>
      <c r="AA370" s="398"/>
    </row>
    <row r="371" spans="1:27" ht="17.25" customHeight="1" x14ac:dyDescent="0.2">
      <c r="A371" s="357"/>
      <c r="B371" s="14"/>
      <c r="C371" s="302"/>
      <c r="D371" s="302"/>
      <c r="E371" s="288"/>
      <c r="F371" s="295"/>
      <c r="G371" s="295"/>
      <c r="H371" s="295"/>
      <c r="I371" s="296"/>
      <c r="J371" s="296"/>
      <c r="K371" s="297"/>
      <c r="L371" s="364"/>
      <c r="N371" s="293">
        <f>+N367</f>
        <v>0</v>
      </c>
      <c r="O371" s="398"/>
      <c r="P371" s="370"/>
      <c r="R371" s="293">
        <f>+R367</f>
        <v>0</v>
      </c>
      <c r="S371" s="398"/>
      <c r="T371" s="370"/>
      <c r="V371" s="293">
        <f>+V367</f>
        <v>0</v>
      </c>
      <c r="W371" s="398"/>
      <c r="X371" s="370"/>
      <c r="Z371" s="293">
        <f>+Z367</f>
        <v>0</v>
      </c>
      <c r="AA371" s="398"/>
    </row>
    <row r="372" spans="1:27" ht="11.25" customHeight="1" x14ac:dyDescent="0.2">
      <c r="A372" s="357"/>
      <c r="B372" s="14"/>
      <c r="C372" s="302"/>
      <c r="D372" s="302"/>
      <c r="E372" s="288"/>
      <c r="F372" s="287"/>
      <c r="G372" s="287"/>
      <c r="H372" s="287"/>
      <c r="I372" s="23"/>
      <c r="J372" s="23"/>
      <c r="K372" s="324"/>
      <c r="L372" s="444"/>
      <c r="M372" s="445"/>
      <c r="N372" s="446"/>
      <c r="O372" s="398"/>
      <c r="P372" s="448"/>
      <c r="Q372" s="447"/>
      <c r="R372" s="446"/>
      <c r="S372" s="398"/>
      <c r="T372" s="448"/>
      <c r="U372" s="447"/>
      <c r="V372" s="446"/>
      <c r="W372" s="398"/>
      <c r="X372" s="448"/>
      <c r="Y372" s="447"/>
      <c r="Z372" s="446"/>
      <c r="AA372" s="398"/>
    </row>
    <row r="373" spans="1:27" ht="11.25" customHeight="1" x14ac:dyDescent="0.2">
      <c r="A373" s="360"/>
      <c r="B373" s="285"/>
      <c r="C373" s="309"/>
      <c r="D373" s="309"/>
      <c r="E373" s="274"/>
      <c r="F373" s="327"/>
      <c r="G373" s="327"/>
      <c r="H373" s="327"/>
      <c r="I373" s="328"/>
      <c r="J373" s="328"/>
      <c r="K373" s="329"/>
      <c r="L373" s="450"/>
      <c r="M373" s="451"/>
      <c r="N373" s="452"/>
      <c r="O373" s="401"/>
      <c r="P373" s="454"/>
      <c r="Q373" s="453"/>
      <c r="R373" s="452"/>
      <c r="S373" s="401"/>
      <c r="T373" s="454"/>
      <c r="U373" s="453"/>
      <c r="V373" s="452"/>
      <c r="W373" s="401"/>
      <c r="X373" s="454"/>
      <c r="Y373" s="453"/>
      <c r="Z373" s="452"/>
      <c r="AA373" s="401"/>
    </row>
    <row r="374" spans="1:27" ht="15.75" x14ac:dyDescent="0.25">
      <c r="A374" s="330" t="s">
        <v>1275</v>
      </c>
      <c r="B374" s="14"/>
      <c r="C374" s="302"/>
      <c r="D374" s="302"/>
      <c r="E374" s="288"/>
      <c r="F374" s="8"/>
      <c r="G374" s="8"/>
      <c r="H374" s="8"/>
      <c r="I374" s="4"/>
      <c r="J374" s="4"/>
      <c r="K374" s="4"/>
      <c r="L374" s="12"/>
      <c r="M374" s="13"/>
      <c r="N374" s="13"/>
      <c r="O374" s="398"/>
      <c r="P374" s="404"/>
      <c r="Q374" s="403"/>
      <c r="R374" s="414"/>
      <c r="S374" s="398"/>
      <c r="T374" s="404"/>
      <c r="U374" s="403"/>
      <c r="V374" s="414"/>
      <c r="W374" s="398"/>
      <c r="X374" s="404"/>
      <c r="Y374" s="403"/>
      <c r="Z374" s="414"/>
      <c r="AA374" s="398"/>
    </row>
    <row r="375" spans="1:27" ht="15" x14ac:dyDescent="0.25">
      <c r="A375" s="357"/>
      <c r="B375" s="286" t="s">
        <v>1260</v>
      </c>
      <c r="C375" s="302"/>
      <c r="D375" s="302"/>
      <c r="E375" s="288"/>
      <c r="F375" s="8"/>
      <c r="G375" s="8"/>
      <c r="H375" s="8"/>
      <c r="I375" s="4"/>
      <c r="J375" s="4"/>
      <c r="K375" s="4"/>
      <c r="L375" s="12"/>
      <c r="M375" s="13"/>
      <c r="N375" s="13"/>
      <c r="O375" s="398"/>
      <c r="P375" s="404"/>
      <c r="Q375" s="403"/>
      <c r="R375" s="414"/>
      <c r="S375" s="398"/>
      <c r="T375" s="404"/>
      <c r="U375" s="403"/>
      <c r="V375" s="414"/>
      <c r="W375" s="398"/>
      <c r="X375" s="404"/>
      <c r="Y375" s="403"/>
      <c r="Z375" s="414"/>
      <c r="AA375" s="398"/>
    </row>
    <row r="376" spans="1:27" ht="14.1" customHeight="1" x14ac:dyDescent="0.2">
      <c r="A376" s="357"/>
      <c r="B376" s="14"/>
      <c r="C376" s="302">
        <v>100</v>
      </c>
      <c r="D376" s="302">
        <v>113910101</v>
      </c>
      <c r="E376" s="288" t="s">
        <v>977</v>
      </c>
      <c r="F376" s="8">
        <v>6</v>
      </c>
      <c r="G376" s="8"/>
      <c r="H376" s="8">
        <v>109725</v>
      </c>
      <c r="I376" s="18" t="s">
        <v>670</v>
      </c>
      <c r="J376" s="4"/>
      <c r="K376" s="165">
        <v>109725</v>
      </c>
      <c r="L376" s="415" t="s">
        <v>670</v>
      </c>
      <c r="M376" s="416"/>
      <c r="N376" s="417">
        <v>109725</v>
      </c>
      <c r="O376" s="398" t="s">
        <v>1124</v>
      </c>
      <c r="P376" s="419" t="s">
        <v>670</v>
      </c>
      <c r="Q376" s="418"/>
      <c r="R376" s="417">
        <v>117955</v>
      </c>
      <c r="S376" s="398" t="s">
        <v>1124</v>
      </c>
      <c r="T376" s="419" t="s">
        <v>670</v>
      </c>
      <c r="U376" s="418"/>
      <c r="V376" s="417">
        <v>117955</v>
      </c>
      <c r="W376" s="398" t="s">
        <v>1124</v>
      </c>
      <c r="X376" s="419" t="s">
        <v>670</v>
      </c>
      <c r="Y376" s="418"/>
      <c r="Z376" s="417">
        <v>117955</v>
      </c>
      <c r="AA376" s="398" t="s">
        <v>1124</v>
      </c>
    </row>
    <row r="377" spans="1:27" ht="14.1" customHeight="1" x14ac:dyDescent="0.2">
      <c r="A377" s="357"/>
      <c r="B377" s="14"/>
      <c r="C377" s="302">
        <v>120</v>
      </c>
      <c r="D377" s="302">
        <v>113910102</v>
      </c>
      <c r="E377" s="288" t="s">
        <v>569</v>
      </c>
      <c r="F377" s="8">
        <v>10</v>
      </c>
      <c r="G377" s="8">
        <v>4</v>
      </c>
      <c r="H377" s="8">
        <v>69478</v>
      </c>
      <c r="I377" s="18">
        <v>10</v>
      </c>
      <c r="J377" s="18">
        <v>4</v>
      </c>
      <c r="K377" s="165">
        <v>69478</v>
      </c>
      <c r="L377" s="415">
        <v>10</v>
      </c>
      <c r="M377" s="416">
        <v>4</v>
      </c>
      <c r="N377" s="417">
        <v>69478</v>
      </c>
      <c r="O377" s="398">
        <v>3144</v>
      </c>
      <c r="P377" s="419">
        <v>10</v>
      </c>
      <c r="Q377" s="418">
        <v>4</v>
      </c>
      <c r="R377" s="417">
        <v>76502</v>
      </c>
      <c r="S377" s="398">
        <v>3144</v>
      </c>
      <c r="T377" s="419">
        <v>10</v>
      </c>
      <c r="U377" s="418">
        <v>4</v>
      </c>
      <c r="V377" s="417">
        <v>76502</v>
      </c>
      <c r="W377" s="398">
        <v>3144</v>
      </c>
      <c r="X377" s="419">
        <v>10</v>
      </c>
      <c r="Y377" s="418">
        <v>4</v>
      </c>
      <c r="Z377" s="417">
        <v>76502</v>
      </c>
      <c r="AA377" s="398">
        <v>3144</v>
      </c>
    </row>
    <row r="378" spans="1:27" ht="13.5" customHeight="1" x14ac:dyDescent="0.2">
      <c r="A378" s="357"/>
      <c r="B378" s="14"/>
      <c r="C378" s="302">
        <v>130</v>
      </c>
      <c r="D378" s="302">
        <v>113910103</v>
      </c>
      <c r="E378" s="288" t="s">
        <v>591</v>
      </c>
      <c r="F378" s="8">
        <v>10</v>
      </c>
      <c r="G378" s="8">
        <v>8</v>
      </c>
      <c r="H378" s="8">
        <v>84352</v>
      </c>
      <c r="I378" s="18">
        <v>10</v>
      </c>
      <c r="J378" s="18">
        <v>8</v>
      </c>
      <c r="K378" s="165">
        <v>84352</v>
      </c>
      <c r="L378" s="415">
        <v>10</v>
      </c>
      <c r="M378" s="416">
        <v>8</v>
      </c>
      <c r="N378" s="417">
        <v>84352</v>
      </c>
      <c r="O378" s="398">
        <v>3144</v>
      </c>
      <c r="P378" s="419">
        <v>10</v>
      </c>
      <c r="Q378" s="418">
        <v>8</v>
      </c>
      <c r="R378" s="417">
        <v>92880</v>
      </c>
      <c r="S378" s="398">
        <v>3144</v>
      </c>
      <c r="T378" s="419">
        <v>10</v>
      </c>
      <c r="U378" s="418">
        <v>8</v>
      </c>
      <c r="V378" s="417">
        <v>92880</v>
      </c>
      <c r="W378" s="398">
        <v>3144</v>
      </c>
      <c r="X378" s="419">
        <v>10</v>
      </c>
      <c r="Y378" s="418">
        <v>8</v>
      </c>
      <c r="Z378" s="417">
        <v>92880</v>
      </c>
      <c r="AA378" s="398">
        <v>3144</v>
      </c>
    </row>
    <row r="379" spans="1:27" ht="14.1" customHeight="1" x14ac:dyDescent="0.2">
      <c r="A379" s="357"/>
      <c r="B379" s="14"/>
      <c r="C379" s="302">
        <v>180</v>
      </c>
      <c r="D379" s="302">
        <v>113910104</v>
      </c>
      <c r="E379" s="288" t="s">
        <v>903</v>
      </c>
      <c r="F379" s="8">
        <v>8</v>
      </c>
      <c r="G379" s="8">
        <v>6</v>
      </c>
      <c r="H379" s="8">
        <v>63277</v>
      </c>
      <c r="I379" s="18">
        <v>8</v>
      </c>
      <c r="J379" s="18">
        <v>6</v>
      </c>
      <c r="K379" s="165">
        <v>63277</v>
      </c>
      <c r="L379" s="415">
        <v>8</v>
      </c>
      <c r="M379" s="416">
        <v>6</v>
      </c>
      <c r="N379" s="417">
        <v>63277</v>
      </c>
      <c r="O379" s="398">
        <v>3144</v>
      </c>
      <c r="P379" s="419">
        <v>8</v>
      </c>
      <c r="Q379" s="418">
        <v>6</v>
      </c>
      <c r="R379" s="417">
        <v>69675</v>
      </c>
      <c r="S379" s="398">
        <v>3144</v>
      </c>
      <c r="T379" s="419">
        <v>8</v>
      </c>
      <c r="U379" s="418">
        <v>6</v>
      </c>
      <c r="V379" s="417">
        <v>69675</v>
      </c>
      <c r="W379" s="398">
        <v>3144</v>
      </c>
      <c r="X379" s="419">
        <v>8</v>
      </c>
      <c r="Y379" s="418">
        <v>6</v>
      </c>
      <c r="Z379" s="417">
        <v>69675</v>
      </c>
      <c r="AA379" s="398">
        <v>3144</v>
      </c>
    </row>
    <row r="380" spans="1:27" ht="14.1" customHeight="1" x14ac:dyDescent="0.2">
      <c r="A380" s="357"/>
      <c r="B380" s="14"/>
      <c r="C380" s="302">
        <v>240</v>
      </c>
      <c r="D380" s="302">
        <v>113910105</v>
      </c>
      <c r="E380" s="288" t="s">
        <v>882</v>
      </c>
      <c r="F380" s="8">
        <v>11</v>
      </c>
      <c r="G380" s="8">
        <v>6</v>
      </c>
      <c r="H380" s="8">
        <v>47687</v>
      </c>
      <c r="I380" s="18">
        <v>11</v>
      </c>
      <c r="J380" s="18">
        <v>6</v>
      </c>
      <c r="K380" s="165">
        <v>47687</v>
      </c>
      <c r="L380" s="415" t="e">
        <f>#REF!</f>
        <v>#REF!</v>
      </c>
      <c r="M380" s="416" t="e">
        <f>#REF!</f>
        <v>#REF!</v>
      </c>
      <c r="N380" s="417">
        <v>51229</v>
      </c>
      <c r="O380" s="398">
        <v>884</v>
      </c>
      <c r="P380" s="419">
        <v>11</v>
      </c>
      <c r="Q380" s="418">
        <v>6</v>
      </c>
      <c r="R380" s="417">
        <v>49695</v>
      </c>
      <c r="S380" s="398">
        <v>884</v>
      </c>
      <c r="T380" s="419">
        <v>11</v>
      </c>
      <c r="U380" s="418">
        <v>6</v>
      </c>
      <c r="V380" s="417">
        <v>49695</v>
      </c>
      <c r="W380" s="398">
        <v>884</v>
      </c>
      <c r="X380" s="419">
        <v>11</v>
      </c>
      <c r="Y380" s="418">
        <v>6</v>
      </c>
      <c r="Z380" s="417">
        <v>49695</v>
      </c>
      <c r="AA380" s="398">
        <v>884</v>
      </c>
    </row>
    <row r="381" spans="1:27" ht="13.5" customHeight="1" x14ac:dyDescent="0.2">
      <c r="A381" s="357"/>
      <c r="B381" s="14"/>
      <c r="C381" s="302">
        <v>270</v>
      </c>
      <c r="D381" s="302">
        <v>113910106</v>
      </c>
      <c r="E381" s="288" t="s">
        <v>172</v>
      </c>
      <c r="F381" s="8">
        <v>8</v>
      </c>
      <c r="G381" s="8">
        <v>8</v>
      </c>
      <c r="H381" s="8">
        <v>44906</v>
      </c>
      <c r="I381" s="18">
        <v>8</v>
      </c>
      <c r="J381" s="18">
        <v>8</v>
      </c>
      <c r="K381" s="165">
        <v>44906</v>
      </c>
      <c r="L381" s="415" t="e">
        <f>#REF!</f>
        <v>#REF!</v>
      </c>
      <c r="M381" s="416" t="e">
        <f>#REF!</f>
        <v>#REF!</v>
      </c>
      <c r="N381" s="417">
        <v>48242</v>
      </c>
      <c r="O381" s="398">
        <v>884</v>
      </c>
      <c r="P381" s="419">
        <v>8</v>
      </c>
      <c r="Q381" s="418">
        <v>3</v>
      </c>
      <c r="R381" s="417">
        <v>43544</v>
      </c>
      <c r="S381" s="398">
        <v>884</v>
      </c>
      <c r="T381" s="419">
        <v>8</v>
      </c>
      <c r="U381" s="418">
        <v>3</v>
      </c>
      <c r="V381" s="417">
        <v>43544</v>
      </c>
      <c r="W381" s="398">
        <v>884</v>
      </c>
      <c r="X381" s="419">
        <v>8</v>
      </c>
      <c r="Y381" s="418">
        <v>3</v>
      </c>
      <c r="Z381" s="417">
        <v>43544</v>
      </c>
      <c r="AA381" s="398">
        <v>884</v>
      </c>
    </row>
    <row r="382" spans="1:27" ht="13.5" customHeight="1" x14ac:dyDescent="0.2">
      <c r="A382" s="357"/>
      <c r="B382" s="14"/>
      <c r="C382" s="302">
        <v>1000</v>
      </c>
      <c r="D382" s="302">
        <v>113910107</v>
      </c>
      <c r="E382" s="288" t="s">
        <v>876</v>
      </c>
      <c r="F382" s="8">
        <v>10</v>
      </c>
      <c r="G382" s="8">
        <v>6</v>
      </c>
      <c r="H382" s="8">
        <v>76518</v>
      </c>
      <c r="I382" s="18">
        <v>10</v>
      </c>
      <c r="J382" s="18">
        <v>6</v>
      </c>
      <c r="K382" s="165">
        <v>76518</v>
      </c>
      <c r="L382" s="415">
        <v>10</v>
      </c>
      <c r="M382" s="416">
        <v>6</v>
      </c>
      <c r="N382" s="417">
        <v>76518</v>
      </c>
      <c r="O382" s="398">
        <v>3144</v>
      </c>
      <c r="P382" s="419">
        <v>10</v>
      </c>
      <c r="Q382" s="418">
        <v>6</v>
      </c>
      <c r="R382" s="417">
        <v>84254</v>
      </c>
      <c r="S382" s="398">
        <v>3144</v>
      </c>
      <c r="T382" s="419">
        <v>10</v>
      </c>
      <c r="U382" s="418">
        <v>6</v>
      </c>
      <c r="V382" s="417">
        <v>84254</v>
      </c>
      <c r="W382" s="398">
        <v>3144</v>
      </c>
      <c r="X382" s="419">
        <v>10</v>
      </c>
      <c r="Y382" s="418">
        <v>6</v>
      </c>
      <c r="Z382" s="417">
        <v>84254</v>
      </c>
      <c r="AA382" s="398">
        <v>3144</v>
      </c>
    </row>
    <row r="383" spans="1:27" ht="13.5" customHeight="1" x14ac:dyDescent="0.2">
      <c r="A383" s="357"/>
      <c r="B383" s="14"/>
      <c r="C383" s="302">
        <v>1001</v>
      </c>
      <c r="D383" s="302">
        <v>113910108</v>
      </c>
      <c r="E383" s="288" t="s">
        <v>916</v>
      </c>
      <c r="F383" s="8">
        <v>8</v>
      </c>
      <c r="G383" s="8">
        <v>3</v>
      </c>
      <c r="H383" s="8">
        <v>54411</v>
      </c>
      <c r="I383" s="18">
        <v>8</v>
      </c>
      <c r="J383" s="18">
        <v>3</v>
      </c>
      <c r="K383" s="165">
        <v>54411</v>
      </c>
      <c r="L383" s="415">
        <v>8</v>
      </c>
      <c r="M383" s="416">
        <v>3</v>
      </c>
      <c r="N383" s="417">
        <v>54411</v>
      </c>
      <c r="O383" s="398">
        <v>3144</v>
      </c>
      <c r="P383" s="419">
        <v>8</v>
      </c>
      <c r="Q383" s="418">
        <v>3</v>
      </c>
      <c r="R383" s="417">
        <v>59912</v>
      </c>
      <c r="S383" s="398">
        <v>3144</v>
      </c>
      <c r="T383" s="419">
        <v>8</v>
      </c>
      <c r="U383" s="418">
        <v>3</v>
      </c>
      <c r="V383" s="417">
        <v>59912</v>
      </c>
      <c r="W383" s="398">
        <v>3144</v>
      </c>
      <c r="X383" s="419">
        <v>8</v>
      </c>
      <c r="Y383" s="418">
        <v>3</v>
      </c>
      <c r="Z383" s="417">
        <v>59912</v>
      </c>
      <c r="AA383" s="398">
        <v>3144</v>
      </c>
    </row>
    <row r="384" spans="1:27" ht="13.5" customHeight="1" x14ac:dyDescent="0.2">
      <c r="A384" s="357"/>
      <c r="B384" s="14"/>
      <c r="C384" s="302">
        <v>1002</v>
      </c>
      <c r="D384" s="302">
        <v>113910109</v>
      </c>
      <c r="E384" s="288" t="s">
        <v>905</v>
      </c>
      <c r="F384" s="8">
        <v>7</v>
      </c>
      <c r="G384" s="8">
        <v>4</v>
      </c>
      <c r="H384" s="8">
        <v>51927</v>
      </c>
      <c r="I384" s="18">
        <v>7</v>
      </c>
      <c r="J384" s="18">
        <v>4</v>
      </c>
      <c r="K384" s="165">
        <v>51927</v>
      </c>
      <c r="L384" s="415">
        <v>7</v>
      </c>
      <c r="M384" s="416">
        <v>4</v>
      </c>
      <c r="N384" s="417">
        <v>51927</v>
      </c>
      <c r="O384" s="398">
        <v>3144</v>
      </c>
      <c r="P384" s="419">
        <v>7</v>
      </c>
      <c r="Q384" s="418">
        <v>4</v>
      </c>
      <c r="R384" s="417">
        <v>57177</v>
      </c>
      <c r="S384" s="398">
        <v>3144</v>
      </c>
      <c r="T384" s="419">
        <v>7</v>
      </c>
      <c r="U384" s="418">
        <v>4</v>
      </c>
      <c r="V384" s="417">
        <v>57177</v>
      </c>
      <c r="W384" s="398">
        <v>3144</v>
      </c>
      <c r="X384" s="419">
        <v>7</v>
      </c>
      <c r="Y384" s="418">
        <v>4</v>
      </c>
      <c r="Z384" s="417">
        <v>1</v>
      </c>
      <c r="AA384" s="398">
        <v>3144</v>
      </c>
    </row>
    <row r="385" spans="1:27" ht="13.5" customHeight="1" x14ac:dyDescent="0.2">
      <c r="A385" s="357"/>
      <c r="B385" s="14"/>
      <c r="C385" s="302">
        <v>1003</v>
      </c>
      <c r="D385" s="302">
        <v>113910110</v>
      </c>
      <c r="E385" s="288" t="s">
        <v>209</v>
      </c>
      <c r="F385" s="8">
        <v>13</v>
      </c>
      <c r="G385" s="8">
        <v>2</v>
      </c>
      <c r="H385" s="8">
        <v>46185</v>
      </c>
      <c r="I385" s="18">
        <v>13</v>
      </c>
      <c r="J385" s="18">
        <v>2</v>
      </c>
      <c r="K385" s="165">
        <v>46185</v>
      </c>
      <c r="L385" s="415" t="e">
        <f>#REF!</f>
        <v>#REF!</v>
      </c>
      <c r="M385" s="416" t="e">
        <f>#REF!</f>
        <v>#REF!</v>
      </c>
      <c r="N385" s="417">
        <v>49615</v>
      </c>
      <c r="O385" s="398">
        <v>884</v>
      </c>
      <c r="P385" s="419">
        <v>13</v>
      </c>
      <c r="Q385" s="418">
        <v>2</v>
      </c>
      <c r="R385" s="417">
        <v>50856</v>
      </c>
      <c r="S385" s="398">
        <v>884</v>
      </c>
      <c r="T385" s="419">
        <v>13</v>
      </c>
      <c r="U385" s="418">
        <v>2</v>
      </c>
      <c r="V385" s="417">
        <v>50856</v>
      </c>
      <c r="W385" s="398">
        <v>884</v>
      </c>
      <c r="X385" s="419">
        <v>13</v>
      </c>
      <c r="Y385" s="418">
        <v>2</v>
      </c>
      <c r="Z385" s="417">
        <v>50856</v>
      </c>
      <c r="AA385" s="398">
        <v>884</v>
      </c>
    </row>
    <row r="386" spans="1:27" ht="13.5" customHeight="1" x14ac:dyDescent="0.2">
      <c r="A386" s="357"/>
      <c r="B386" s="14"/>
      <c r="C386" s="302">
        <v>1005</v>
      </c>
      <c r="D386" s="302">
        <v>113910111</v>
      </c>
      <c r="E386" s="288" t="s">
        <v>880</v>
      </c>
      <c r="F386" s="8">
        <v>8</v>
      </c>
      <c r="G386" s="8">
        <v>3</v>
      </c>
      <c r="H386" s="8">
        <v>39544</v>
      </c>
      <c r="I386" s="18">
        <v>8</v>
      </c>
      <c r="J386" s="18">
        <v>3</v>
      </c>
      <c r="K386" s="165">
        <v>39544</v>
      </c>
      <c r="L386" s="415" t="e">
        <f>#REF!</f>
        <v>#REF!</v>
      </c>
      <c r="M386" s="416" t="e">
        <f>#REF!</f>
        <v>#REF!</v>
      </c>
      <c r="N386" s="417">
        <v>42481</v>
      </c>
      <c r="O386" s="398">
        <v>884</v>
      </c>
      <c r="P386" s="419">
        <v>8</v>
      </c>
      <c r="Q386" s="418">
        <v>3</v>
      </c>
      <c r="R386" s="417">
        <v>43544</v>
      </c>
      <c r="S386" s="398">
        <v>884</v>
      </c>
      <c r="T386" s="419">
        <v>8</v>
      </c>
      <c r="U386" s="418">
        <v>3</v>
      </c>
      <c r="V386" s="417">
        <v>0</v>
      </c>
      <c r="W386" s="398">
        <v>884</v>
      </c>
      <c r="X386" s="419">
        <v>8</v>
      </c>
      <c r="Y386" s="418">
        <v>3</v>
      </c>
      <c r="Z386" s="417">
        <v>0</v>
      </c>
      <c r="AA386" s="398">
        <v>884</v>
      </c>
    </row>
    <row r="387" spans="1:27" ht="13.5" customHeight="1" x14ac:dyDescent="0.2">
      <c r="A387" s="357"/>
      <c r="B387" s="14"/>
      <c r="C387" s="302">
        <v>1007</v>
      </c>
      <c r="D387" s="302"/>
      <c r="E387" s="288" t="s">
        <v>403</v>
      </c>
      <c r="F387" s="8"/>
      <c r="G387" s="8"/>
      <c r="H387" s="8"/>
      <c r="L387" s="415"/>
      <c r="M387" s="416"/>
      <c r="N387" s="417"/>
      <c r="O387" s="398"/>
      <c r="P387" s="419"/>
      <c r="Q387" s="418"/>
      <c r="R387" s="417"/>
      <c r="S387" s="398"/>
      <c r="T387" s="419">
        <v>9</v>
      </c>
      <c r="U387" s="418">
        <v>3</v>
      </c>
      <c r="V387" s="417">
        <v>44915</v>
      </c>
      <c r="W387" s="398">
        <v>884</v>
      </c>
      <c r="X387" s="419">
        <v>9</v>
      </c>
      <c r="Y387" s="418">
        <v>3</v>
      </c>
      <c r="Z387" s="417">
        <v>44915</v>
      </c>
      <c r="AA387" s="398">
        <v>884</v>
      </c>
    </row>
    <row r="388" spans="1:27" ht="13.5" customHeight="1" x14ac:dyDescent="0.2">
      <c r="A388" s="357"/>
      <c r="B388" s="14"/>
      <c r="C388" s="302">
        <v>1006</v>
      </c>
      <c r="D388" s="302">
        <v>113910112</v>
      </c>
      <c r="E388" s="288" t="s">
        <v>172</v>
      </c>
      <c r="F388" s="8">
        <v>8</v>
      </c>
      <c r="G388" s="8">
        <v>1</v>
      </c>
      <c r="H388" s="8">
        <v>37883</v>
      </c>
      <c r="I388" s="18">
        <v>8</v>
      </c>
      <c r="J388" s="18">
        <v>1</v>
      </c>
      <c r="K388" s="165">
        <v>37883</v>
      </c>
      <c r="L388" s="415" t="e">
        <f>#REF!</f>
        <v>#REF!</v>
      </c>
      <c r="M388" s="416" t="e">
        <f>#REF!</f>
        <v>#REF!</v>
      </c>
      <c r="N388" s="417">
        <v>40697</v>
      </c>
      <c r="O388" s="398">
        <v>884</v>
      </c>
      <c r="P388" s="419">
        <v>8</v>
      </c>
      <c r="Q388" s="418">
        <v>3</v>
      </c>
      <c r="R388" s="417">
        <v>43544</v>
      </c>
      <c r="S388" s="398">
        <v>884</v>
      </c>
      <c r="T388" s="419">
        <v>8</v>
      </c>
      <c r="U388" s="418">
        <v>3</v>
      </c>
      <c r="V388" s="417">
        <v>43544</v>
      </c>
      <c r="W388" s="398">
        <v>884</v>
      </c>
      <c r="X388" s="419">
        <v>8</v>
      </c>
      <c r="Y388" s="418">
        <v>3</v>
      </c>
      <c r="Z388" s="417">
        <v>43544</v>
      </c>
      <c r="AA388" s="398">
        <v>884</v>
      </c>
    </row>
    <row r="389" spans="1:27" ht="13.5" customHeight="1" x14ac:dyDescent="0.2">
      <c r="A389" s="357"/>
      <c r="B389" s="14"/>
      <c r="C389" s="302"/>
      <c r="D389" s="302"/>
      <c r="E389" s="288"/>
      <c r="F389" s="8"/>
      <c r="G389" s="8"/>
      <c r="H389" s="8"/>
      <c r="L389" s="415"/>
      <c r="M389" s="416"/>
      <c r="N389" s="417"/>
      <c r="O389" s="398"/>
      <c r="P389" s="419"/>
      <c r="Q389" s="418"/>
      <c r="R389" s="417"/>
      <c r="S389" s="398"/>
      <c r="T389" s="419"/>
      <c r="U389" s="418"/>
      <c r="V389" s="417"/>
      <c r="W389" s="398"/>
      <c r="X389" s="419"/>
      <c r="Y389" s="418"/>
      <c r="Z389" s="417"/>
      <c r="AA389" s="398"/>
    </row>
    <row r="390" spans="1:27" ht="7.5" customHeight="1" x14ac:dyDescent="0.2">
      <c r="A390" s="357"/>
      <c r="B390" s="14"/>
      <c r="C390" s="302"/>
      <c r="D390" s="302"/>
      <c r="E390" s="288"/>
      <c r="F390" s="8"/>
      <c r="G390" s="8"/>
      <c r="H390" s="8"/>
      <c r="L390" s="364"/>
      <c r="O390" s="398"/>
      <c r="P390" s="370"/>
      <c r="S390" s="398"/>
      <c r="T390" s="370"/>
      <c r="W390" s="398"/>
      <c r="X390" s="370"/>
      <c r="AA390" s="398"/>
    </row>
    <row r="391" spans="1:27" ht="15" x14ac:dyDescent="0.25">
      <c r="A391" s="357"/>
      <c r="B391" s="14"/>
      <c r="C391" s="302"/>
      <c r="D391" s="302"/>
      <c r="E391" s="479" t="s">
        <v>381</v>
      </c>
      <c r="F391" s="343"/>
      <c r="G391" s="343"/>
      <c r="H391" s="343">
        <f>SUM(H376:H390)</f>
        <v>725893</v>
      </c>
      <c r="I391" s="261"/>
      <c r="J391" s="261"/>
      <c r="K391" s="344">
        <f>SUM(K376:K390)</f>
        <v>725893</v>
      </c>
      <c r="L391" s="420"/>
      <c r="M391" s="421"/>
      <c r="N391" s="407">
        <f>SUM(N376:N390)</f>
        <v>741952</v>
      </c>
      <c r="O391" s="408"/>
      <c r="P391" s="423"/>
      <c r="Q391" s="422"/>
      <c r="R391" s="407">
        <f>SUM(R376:R390)</f>
        <v>789538</v>
      </c>
      <c r="S391" s="408"/>
      <c r="T391" s="423"/>
      <c r="U391" s="422"/>
      <c r="V391" s="407">
        <f>SUM(V376:V390)</f>
        <v>790909</v>
      </c>
      <c r="W391" s="408"/>
      <c r="X391" s="423"/>
      <c r="Y391" s="422"/>
      <c r="Z391" s="407">
        <f>SUM(Z376:Z390)</f>
        <v>733733</v>
      </c>
      <c r="AA391" s="408"/>
    </row>
    <row r="392" spans="1:27" x14ac:dyDescent="0.2">
      <c r="A392" s="357"/>
      <c r="B392" s="14"/>
      <c r="C392" s="302"/>
      <c r="D392" s="302"/>
      <c r="E392" s="288"/>
      <c r="F392" s="292"/>
      <c r="G392" s="292"/>
      <c r="H392" s="292"/>
      <c r="I392" s="21"/>
      <c r="J392" s="21"/>
      <c r="K392" s="293"/>
      <c r="L392" s="364"/>
      <c r="O392" s="398"/>
      <c r="P392" s="370"/>
      <c r="S392" s="398"/>
      <c r="T392" s="370"/>
      <c r="W392" s="398"/>
      <c r="X392" s="370"/>
      <c r="AA392" s="398"/>
    </row>
    <row r="393" spans="1:27" ht="19.5" x14ac:dyDescent="0.55000000000000004">
      <c r="A393" s="357"/>
      <c r="B393" s="14"/>
      <c r="C393" s="302"/>
      <c r="D393" s="302"/>
      <c r="E393" s="376" t="s">
        <v>1333</v>
      </c>
      <c r="F393" s="292"/>
      <c r="G393" s="292"/>
      <c r="H393" s="292"/>
      <c r="I393" s="21"/>
      <c r="J393" s="21"/>
      <c r="K393" s="293"/>
      <c r="L393" s="364"/>
      <c r="N393" s="293">
        <f>COUNTIFS($C$376:$C$390,"&gt;0",N376:N390,"&gt;0")</f>
        <v>12</v>
      </c>
      <c r="O393" s="398"/>
      <c r="P393" s="370"/>
      <c r="R393" s="293">
        <f>COUNTIFS($C$376:$C$390,"&gt;0",R376:R390,"&gt;0")</f>
        <v>12</v>
      </c>
      <c r="S393" s="398"/>
      <c r="T393" s="370"/>
      <c r="V393" s="293">
        <f>COUNTIFS($C$376:$C$390,"&gt;0",V376:V390,"&gt;0")</f>
        <v>12</v>
      </c>
      <c r="W393" s="398"/>
      <c r="X393" s="370"/>
      <c r="Z393" s="293">
        <f>COUNTIFS($C$376:$C$390,"&gt;0",Z376:Z390,"&gt;0")</f>
        <v>12</v>
      </c>
      <c r="AA393" s="398"/>
    </row>
    <row r="394" spans="1:27" x14ac:dyDescent="0.2">
      <c r="A394" s="357"/>
      <c r="B394" s="14"/>
      <c r="C394" s="302"/>
      <c r="D394" s="302"/>
      <c r="E394" s="281" t="s">
        <v>1441</v>
      </c>
      <c r="F394" s="292"/>
      <c r="G394" s="292"/>
      <c r="H394" s="292"/>
      <c r="I394" s="21"/>
      <c r="J394" s="21"/>
      <c r="K394" s="293"/>
      <c r="L394" s="364"/>
      <c r="N394" s="293">
        <f>COUNTIFS($C$376:$C$390,"**",N376:N390,"&gt;0")</f>
        <v>0</v>
      </c>
      <c r="O394" s="398"/>
      <c r="P394" s="370"/>
      <c r="R394" s="293">
        <f>COUNTIFS($C$376:$C$390,"**",R376:R390,"&gt;0")</f>
        <v>0</v>
      </c>
      <c r="S394" s="398"/>
      <c r="T394" s="370"/>
      <c r="V394" s="293">
        <f>COUNTIFS($C$376:$C$390,"**",V376:V390,"&gt;0")</f>
        <v>0</v>
      </c>
      <c r="W394" s="398"/>
      <c r="X394" s="370"/>
      <c r="Z394" s="293">
        <f>COUNTIFS($C$376:$C$390,"**",Z376:Z390,"&gt;0")</f>
        <v>0</v>
      </c>
      <c r="AA394" s="398"/>
    </row>
    <row r="395" spans="1:27" x14ac:dyDescent="0.2">
      <c r="A395" s="359"/>
      <c r="B395" s="20"/>
      <c r="C395" s="303"/>
      <c r="D395" s="303"/>
      <c r="E395" s="305" t="s">
        <v>1332</v>
      </c>
      <c r="F395" s="306"/>
      <c r="G395" s="306"/>
      <c r="H395" s="306"/>
      <c r="I395" s="307"/>
      <c r="J395" s="307"/>
      <c r="K395" s="308"/>
      <c r="L395" s="366"/>
      <c r="M395" s="307"/>
      <c r="N395" s="308"/>
      <c r="O395" s="424"/>
      <c r="P395" s="372"/>
      <c r="Q395" s="326"/>
      <c r="R395" s="308"/>
      <c r="S395" s="424"/>
      <c r="T395" s="372"/>
      <c r="U395" s="326"/>
      <c r="V395" s="308"/>
      <c r="W395" s="424"/>
      <c r="X395" s="372"/>
      <c r="Y395" s="326"/>
      <c r="Z395" s="308"/>
      <c r="AA395" s="424"/>
    </row>
    <row r="396" spans="1:27" x14ac:dyDescent="0.2">
      <c r="A396" s="360"/>
      <c r="B396" s="285"/>
      <c r="C396" s="309"/>
      <c r="D396" s="309"/>
      <c r="E396" s="274"/>
      <c r="F396" s="257"/>
      <c r="G396" s="257"/>
      <c r="H396" s="257"/>
      <c r="I396" s="270"/>
      <c r="J396" s="270"/>
      <c r="K396" s="270"/>
      <c r="L396" s="10"/>
      <c r="M396" s="11"/>
      <c r="N396" s="11"/>
      <c r="O396" s="401"/>
      <c r="P396" s="426"/>
      <c r="Q396" s="425"/>
      <c r="R396" s="427"/>
      <c r="S396" s="401"/>
      <c r="T396" s="426"/>
      <c r="U396" s="425"/>
      <c r="V396" s="427"/>
      <c r="W396" s="401"/>
      <c r="X396" s="426"/>
      <c r="Y396" s="425"/>
      <c r="Z396" s="427"/>
      <c r="AA396" s="401"/>
    </row>
    <row r="397" spans="1:27" ht="15.75" x14ac:dyDescent="0.25">
      <c r="A397" s="330" t="s">
        <v>615</v>
      </c>
      <c r="B397" s="14"/>
      <c r="C397" s="302"/>
      <c r="D397" s="302"/>
      <c r="E397" s="288"/>
      <c r="F397" s="8"/>
      <c r="G397" s="8"/>
      <c r="H397" s="8"/>
      <c r="I397" s="4"/>
      <c r="J397" s="4"/>
      <c r="K397" s="4"/>
      <c r="L397" s="12"/>
      <c r="M397" s="13"/>
      <c r="N397" s="13"/>
      <c r="O397" s="398"/>
      <c r="P397" s="404"/>
      <c r="Q397" s="403"/>
      <c r="R397" s="414"/>
      <c r="S397" s="398"/>
      <c r="T397" s="404"/>
      <c r="U397" s="403"/>
      <c r="V397" s="414"/>
      <c r="W397" s="398"/>
      <c r="X397" s="404"/>
      <c r="Y397" s="403"/>
      <c r="Z397" s="414"/>
      <c r="AA397" s="398"/>
    </row>
    <row r="398" spans="1:27" ht="15" x14ac:dyDescent="0.25">
      <c r="A398" s="357"/>
      <c r="B398" s="286" t="s">
        <v>1260</v>
      </c>
      <c r="C398" s="302"/>
      <c r="D398" s="302"/>
      <c r="E398" s="288"/>
      <c r="F398" s="8"/>
      <c r="G398" s="8"/>
      <c r="H398" s="8"/>
      <c r="I398" s="4"/>
      <c r="J398" s="4"/>
      <c r="K398" s="4"/>
      <c r="L398" s="12"/>
      <c r="M398" s="13"/>
      <c r="N398" s="13"/>
      <c r="O398" s="398"/>
      <c r="P398" s="404"/>
      <c r="Q398" s="403"/>
      <c r="R398" s="414"/>
      <c r="S398" s="398"/>
      <c r="T398" s="404"/>
      <c r="U398" s="403"/>
      <c r="V398" s="414"/>
      <c r="W398" s="398"/>
      <c r="X398" s="404"/>
      <c r="Y398" s="403"/>
      <c r="Z398" s="414"/>
      <c r="AA398" s="398"/>
    </row>
    <row r="399" spans="1:27" ht="12.6" customHeight="1" x14ac:dyDescent="0.2">
      <c r="A399" s="357"/>
      <c r="B399" s="14"/>
      <c r="C399" s="302">
        <v>100</v>
      </c>
      <c r="D399" s="302">
        <v>115210101</v>
      </c>
      <c r="E399" s="288" t="s">
        <v>335</v>
      </c>
      <c r="F399" s="8">
        <v>7</v>
      </c>
      <c r="G399" s="8"/>
      <c r="H399" s="8">
        <v>103000</v>
      </c>
      <c r="I399" s="18" t="s">
        <v>1134</v>
      </c>
      <c r="J399" s="4"/>
      <c r="K399" s="165">
        <v>103000</v>
      </c>
      <c r="L399" s="415" t="e">
        <f>#REF!</f>
        <v>#REF!</v>
      </c>
      <c r="M399" s="416"/>
      <c r="N399" s="417">
        <v>103000</v>
      </c>
      <c r="O399" s="398" t="s">
        <v>1124</v>
      </c>
      <c r="P399" s="419" t="s">
        <v>1134</v>
      </c>
      <c r="Q399" s="418"/>
      <c r="R399" s="417">
        <v>110725</v>
      </c>
      <c r="S399" s="398" t="s">
        <v>1124</v>
      </c>
      <c r="T399" s="419" t="s">
        <v>1134</v>
      </c>
      <c r="U399" s="418"/>
      <c r="V399" s="417">
        <v>110725</v>
      </c>
      <c r="W399" s="398" t="s">
        <v>1124</v>
      </c>
      <c r="X399" s="419" t="s">
        <v>1134</v>
      </c>
      <c r="Y399" s="418"/>
      <c r="Z399" s="417">
        <v>110725</v>
      </c>
      <c r="AA399" s="398" t="s">
        <v>1124</v>
      </c>
    </row>
    <row r="400" spans="1:27" ht="7.5" customHeight="1" x14ac:dyDescent="0.2">
      <c r="A400" s="357"/>
      <c r="B400" s="14"/>
      <c r="C400" s="302"/>
      <c r="D400" s="302"/>
      <c r="E400" s="288"/>
      <c r="F400" s="8"/>
      <c r="G400" s="8"/>
      <c r="H400" s="8"/>
      <c r="L400" s="364"/>
      <c r="O400" s="398"/>
      <c r="P400" s="370"/>
      <c r="S400" s="398"/>
      <c r="T400" s="370"/>
      <c r="W400" s="398"/>
      <c r="X400" s="370"/>
      <c r="AA400" s="398"/>
    </row>
    <row r="401" spans="1:27" ht="15" customHeight="1" x14ac:dyDescent="0.25">
      <c r="A401" s="357"/>
      <c r="B401" s="14"/>
      <c r="C401" s="302"/>
      <c r="D401" s="302"/>
      <c r="E401" s="479" t="s">
        <v>381</v>
      </c>
      <c r="F401" s="343"/>
      <c r="G401" s="343"/>
      <c r="H401" s="343">
        <f>H399</f>
        <v>103000</v>
      </c>
      <c r="I401" s="261"/>
      <c r="J401" s="261"/>
      <c r="K401" s="344">
        <f>SUM(K399:K400)</f>
        <v>103000</v>
      </c>
      <c r="L401" s="420"/>
      <c r="M401" s="421"/>
      <c r="N401" s="407">
        <f>SUM(N399:N400)</f>
        <v>103000</v>
      </c>
      <c r="O401" s="408"/>
      <c r="P401" s="423"/>
      <c r="Q401" s="422"/>
      <c r="R401" s="407">
        <f>SUM(R399:R400)</f>
        <v>110725</v>
      </c>
      <c r="S401" s="408"/>
      <c r="T401" s="423"/>
      <c r="U401" s="422"/>
      <c r="V401" s="407">
        <f>SUM(V399:V400)</f>
        <v>110725</v>
      </c>
      <c r="W401" s="408"/>
      <c r="X401" s="423"/>
      <c r="Y401" s="422"/>
      <c r="Z401" s="407">
        <f>SUM(Z399:Z400)</f>
        <v>110725</v>
      </c>
      <c r="AA401" s="408"/>
    </row>
    <row r="402" spans="1:27" ht="9.75" customHeight="1" x14ac:dyDescent="0.2">
      <c r="A402" s="357"/>
      <c r="B402" s="14"/>
      <c r="C402" s="302"/>
      <c r="D402" s="302"/>
      <c r="E402" s="288"/>
      <c r="F402" s="8"/>
      <c r="G402" s="8"/>
      <c r="H402" s="8"/>
      <c r="I402" s="4"/>
      <c r="J402" s="4"/>
      <c r="L402" s="12"/>
      <c r="M402" s="13"/>
      <c r="O402" s="398"/>
      <c r="P402" s="404"/>
      <c r="Q402" s="403"/>
      <c r="S402" s="398"/>
      <c r="T402" s="404"/>
      <c r="U402" s="403"/>
      <c r="W402" s="398"/>
      <c r="X402" s="404"/>
      <c r="Y402" s="403"/>
      <c r="AA402" s="398"/>
    </row>
    <row r="403" spans="1:27" ht="15" customHeight="1" x14ac:dyDescent="0.25">
      <c r="A403" s="357"/>
      <c r="B403" s="14"/>
      <c r="C403" s="302"/>
      <c r="D403" s="302"/>
      <c r="E403" s="375" t="s">
        <v>1441</v>
      </c>
      <c r="F403" s="8"/>
      <c r="G403" s="8"/>
      <c r="H403" s="8"/>
      <c r="I403" s="4"/>
      <c r="J403" s="4"/>
      <c r="L403" s="12"/>
      <c r="M403" s="13"/>
      <c r="N403" s="293">
        <f>COUNTIFS($C$399:$C$400,"&gt;0",N399:N400,"&gt;0")</f>
        <v>1</v>
      </c>
      <c r="O403" s="398"/>
      <c r="P403" s="404"/>
      <c r="Q403" s="403"/>
      <c r="R403" s="293">
        <f>COUNTIFS($C$399:$C$400,"&gt;0",R399:R400,"&gt;0")</f>
        <v>1</v>
      </c>
      <c r="S403" s="398"/>
      <c r="T403" s="404"/>
      <c r="U403" s="403"/>
      <c r="V403" s="293">
        <f>COUNTIFS($C$399:$C$400,"&gt;0",V399:V400,"&gt;0")</f>
        <v>1</v>
      </c>
      <c r="W403" s="398"/>
      <c r="X403" s="404"/>
      <c r="Y403" s="403"/>
      <c r="Z403" s="293">
        <f>COUNTIFS($C$399:$C$400,"&gt;0",Z399:Z400,"&gt;0")</f>
        <v>1</v>
      </c>
      <c r="AA403" s="398"/>
    </row>
    <row r="404" spans="1:27" ht="15" customHeight="1" x14ac:dyDescent="0.25">
      <c r="A404" s="357"/>
      <c r="B404" s="14"/>
      <c r="C404" s="302"/>
      <c r="D404" s="302"/>
      <c r="E404" s="375" t="s">
        <v>1332</v>
      </c>
      <c r="F404" s="8"/>
      <c r="G404" s="8"/>
      <c r="H404" s="8"/>
      <c r="I404" s="4"/>
      <c r="J404" s="4"/>
      <c r="L404" s="12"/>
      <c r="M404" s="13"/>
      <c r="N404" s="293">
        <f>COUNTIFS($C$399:$C$400,"**",N399:N400,"&gt;0")</f>
        <v>0</v>
      </c>
      <c r="O404" s="398"/>
      <c r="P404" s="404"/>
      <c r="Q404" s="403"/>
      <c r="R404" s="293">
        <f>COUNTIFS($C$399:$C$400,"**",R399:R400,"&gt;0")</f>
        <v>0</v>
      </c>
      <c r="S404" s="398"/>
      <c r="T404" s="404"/>
      <c r="U404" s="403"/>
      <c r="V404" s="293">
        <f>COUNTIFS($C$399:$C$400,"**",V399:V400,"&gt;0")</f>
        <v>0</v>
      </c>
      <c r="W404" s="398"/>
      <c r="X404" s="404"/>
      <c r="Y404" s="403"/>
      <c r="Z404" s="293">
        <f>COUNTIFS($C$399:$C$400,"**",Z399:Z400,"&gt;0")</f>
        <v>0</v>
      </c>
      <c r="AA404" s="398"/>
    </row>
    <row r="405" spans="1:27" ht="15" customHeight="1" x14ac:dyDescent="0.2">
      <c r="A405" s="357"/>
      <c r="B405" s="14"/>
      <c r="C405" s="302"/>
      <c r="D405" s="302"/>
      <c r="E405" s="288"/>
      <c r="F405" s="8"/>
      <c r="G405" s="8"/>
      <c r="H405" s="8"/>
      <c r="I405" s="4"/>
      <c r="J405" s="4"/>
      <c r="L405" s="12"/>
      <c r="M405" s="13"/>
      <c r="O405" s="398"/>
      <c r="P405" s="404"/>
      <c r="Q405" s="403"/>
      <c r="S405" s="398"/>
      <c r="T405" s="404"/>
      <c r="U405" s="403"/>
      <c r="W405" s="398"/>
      <c r="X405" s="404"/>
      <c r="Y405" s="403"/>
      <c r="AA405" s="398"/>
    </row>
    <row r="406" spans="1:27" ht="15" x14ac:dyDescent="0.25">
      <c r="A406" s="357"/>
      <c r="B406" s="286" t="s">
        <v>1276</v>
      </c>
      <c r="C406" s="302"/>
      <c r="D406" s="302"/>
      <c r="E406" s="288"/>
      <c r="F406" s="8"/>
      <c r="G406" s="8"/>
      <c r="H406" s="8"/>
      <c r="I406" s="4"/>
      <c r="J406" s="4"/>
      <c r="K406" s="4"/>
      <c r="L406" s="12"/>
      <c r="M406" s="13"/>
      <c r="N406" s="13"/>
      <c r="O406" s="398"/>
      <c r="P406" s="404"/>
      <c r="Q406" s="403"/>
      <c r="R406" s="414"/>
      <c r="S406" s="398"/>
      <c r="T406" s="404"/>
      <c r="U406" s="403"/>
      <c r="V406" s="414"/>
      <c r="W406" s="398"/>
      <c r="X406" s="404"/>
      <c r="Y406" s="403"/>
      <c r="Z406" s="414"/>
      <c r="AA406" s="398"/>
    </row>
    <row r="407" spans="1:27" ht="15" customHeight="1" x14ac:dyDescent="0.2">
      <c r="A407" s="357"/>
      <c r="B407" s="14"/>
      <c r="C407" s="302">
        <v>140</v>
      </c>
      <c r="D407" s="302">
        <v>115211501</v>
      </c>
      <c r="E407" s="288" t="s">
        <v>644</v>
      </c>
      <c r="F407" s="8">
        <v>9</v>
      </c>
      <c r="G407" s="8">
        <v>5</v>
      </c>
      <c r="H407" s="8">
        <v>65953</v>
      </c>
      <c r="I407" s="18">
        <v>9</v>
      </c>
      <c r="J407" s="18">
        <v>1</v>
      </c>
      <c r="K407" s="165">
        <v>65953</v>
      </c>
      <c r="L407" s="415">
        <v>8</v>
      </c>
      <c r="M407" s="416">
        <v>8</v>
      </c>
      <c r="N407" s="417">
        <v>70651</v>
      </c>
      <c r="O407" s="398">
        <v>3144</v>
      </c>
      <c r="P407" s="419">
        <v>8</v>
      </c>
      <c r="Q407" s="418">
        <v>8</v>
      </c>
      <c r="R407" s="417">
        <v>77794</v>
      </c>
      <c r="S407" s="398">
        <v>3144</v>
      </c>
      <c r="T407" s="419">
        <v>8</v>
      </c>
      <c r="U407" s="418">
        <v>8</v>
      </c>
      <c r="V407" s="417">
        <v>77794</v>
      </c>
      <c r="W407" s="398">
        <v>3144</v>
      </c>
      <c r="X407" s="419">
        <v>8</v>
      </c>
      <c r="Y407" s="418">
        <v>8</v>
      </c>
      <c r="Z407" s="417">
        <v>77794</v>
      </c>
      <c r="AA407" s="398">
        <v>3144</v>
      </c>
    </row>
    <row r="408" spans="1:27" ht="6.75" customHeight="1" x14ac:dyDescent="0.2">
      <c r="A408" s="357"/>
      <c r="B408" s="14"/>
      <c r="C408" s="302"/>
      <c r="D408" s="302"/>
      <c r="E408" s="288"/>
      <c r="F408" s="8"/>
      <c r="G408" s="8"/>
      <c r="H408" s="8"/>
      <c r="L408" s="364"/>
      <c r="O408" s="398"/>
      <c r="P408" s="370"/>
      <c r="S408" s="398"/>
      <c r="T408" s="370"/>
      <c r="W408" s="398"/>
      <c r="X408" s="370"/>
      <c r="AA408" s="398"/>
    </row>
    <row r="409" spans="1:27" ht="17.25" customHeight="1" x14ac:dyDescent="0.25">
      <c r="A409" s="357"/>
      <c r="B409" s="14"/>
      <c r="C409" s="292"/>
      <c r="D409" s="292"/>
      <c r="E409" s="479" t="s">
        <v>381</v>
      </c>
      <c r="F409" s="343"/>
      <c r="G409" s="343"/>
      <c r="H409" s="343">
        <f>SUM(H407:H408)</f>
        <v>65953</v>
      </c>
      <c r="I409" s="261"/>
      <c r="J409" s="261"/>
      <c r="K409" s="344">
        <f>SUM(K407:K408)</f>
        <v>65953</v>
      </c>
      <c r="L409" s="420"/>
      <c r="M409" s="421"/>
      <c r="N409" s="407">
        <f>SUM(N407:N408)</f>
        <v>70651</v>
      </c>
      <c r="O409" s="408"/>
      <c r="P409" s="423"/>
      <c r="Q409" s="422"/>
      <c r="R409" s="407">
        <f>SUM(R407:R408)</f>
        <v>77794</v>
      </c>
      <c r="S409" s="408"/>
      <c r="T409" s="423"/>
      <c r="U409" s="422"/>
      <c r="V409" s="407">
        <f>SUM(V407:V408)</f>
        <v>77794</v>
      </c>
      <c r="W409" s="408"/>
      <c r="X409" s="423"/>
      <c r="Y409" s="422"/>
      <c r="Z409" s="407">
        <f>SUM(Z407:Z408)</f>
        <v>77794</v>
      </c>
      <c r="AA409" s="408"/>
    </row>
    <row r="410" spans="1:27" ht="6" customHeight="1" x14ac:dyDescent="0.2">
      <c r="A410" s="357"/>
      <c r="B410" s="14"/>
      <c r="C410" s="302"/>
      <c r="D410" s="302"/>
      <c r="E410" s="288"/>
      <c r="F410" s="8"/>
      <c r="G410" s="8"/>
      <c r="H410" s="8"/>
      <c r="I410" s="4"/>
      <c r="J410" s="4"/>
      <c r="K410" s="4"/>
      <c r="L410" s="12"/>
      <c r="M410" s="13"/>
      <c r="N410" s="13"/>
      <c r="O410" s="398"/>
      <c r="P410" s="404"/>
      <c r="Q410" s="403"/>
      <c r="R410" s="414"/>
      <c r="S410" s="398"/>
      <c r="T410" s="404"/>
      <c r="U410" s="403"/>
      <c r="V410" s="414"/>
      <c r="W410" s="398"/>
      <c r="X410" s="404"/>
      <c r="Y410" s="403"/>
      <c r="Z410" s="414"/>
      <c r="AA410" s="398"/>
    </row>
    <row r="411" spans="1:27" ht="14.25" customHeight="1" x14ac:dyDescent="0.25">
      <c r="A411" s="357"/>
      <c r="B411" s="14"/>
      <c r="C411" s="302"/>
      <c r="D411" s="302"/>
      <c r="E411" s="375" t="s">
        <v>1441</v>
      </c>
      <c r="F411" s="8"/>
      <c r="G411" s="8"/>
      <c r="H411" s="8"/>
      <c r="I411" s="4"/>
      <c r="J411" s="4"/>
      <c r="L411" s="12"/>
      <c r="M411" s="13"/>
      <c r="N411" s="293">
        <f>COUNTIFS($C$407:$C$408,"&gt;0",N407:N408,"&gt;0")</f>
        <v>1</v>
      </c>
      <c r="O411" s="398"/>
      <c r="P411" s="404"/>
      <c r="Q411" s="403"/>
      <c r="R411" s="293">
        <f>COUNTIFS($C$407:$C$408,"&gt;0",R407:R408,"&gt;0")</f>
        <v>1</v>
      </c>
      <c r="S411" s="398"/>
      <c r="T411" s="404"/>
      <c r="U411" s="403"/>
      <c r="V411" s="293">
        <f>COUNTIFS($C$407:$C$408,"&gt;0",V407:V408,"&gt;0")</f>
        <v>1</v>
      </c>
      <c r="W411" s="398"/>
      <c r="X411" s="404"/>
      <c r="Y411" s="403"/>
      <c r="Z411" s="293">
        <f>COUNTIFS($C$407:$C$408,"&gt;0",Z407:Z408,"&gt;0")</f>
        <v>1</v>
      </c>
      <c r="AA411" s="398"/>
    </row>
    <row r="412" spans="1:27" ht="14.25" customHeight="1" x14ac:dyDescent="0.25">
      <c r="A412" s="357"/>
      <c r="B412" s="14"/>
      <c r="C412" s="302"/>
      <c r="D412" s="302"/>
      <c r="E412" s="375" t="s">
        <v>1332</v>
      </c>
      <c r="F412" s="8"/>
      <c r="G412" s="8"/>
      <c r="H412" s="8"/>
      <c r="I412" s="4"/>
      <c r="J412" s="4"/>
      <c r="L412" s="12"/>
      <c r="M412" s="13"/>
      <c r="N412" s="293">
        <f>COUNTIFS($C$407:$C$408,"**",N407:N408,"&gt;0")</f>
        <v>0</v>
      </c>
      <c r="O412" s="398"/>
      <c r="P412" s="404"/>
      <c r="Q412" s="403"/>
      <c r="R412" s="293">
        <f>COUNTIFS($C$407:$C$408,"**",R407:R408,"&gt;0")</f>
        <v>0</v>
      </c>
      <c r="S412" s="398"/>
      <c r="T412" s="404"/>
      <c r="U412" s="403"/>
      <c r="V412" s="293">
        <f>COUNTIFS($C$407:$C$408,"**",V407:V408,"&gt;0")</f>
        <v>0</v>
      </c>
      <c r="W412" s="398"/>
      <c r="X412" s="404"/>
      <c r="Y412" s="403"/>
      <c r="Z412" s="293">
        <f>COUNTIFS($C$407:$C$408,"**",Z407:Z408,"&gt;0")</f>
        <v>0</v>
      </c>
      <c r="AA412" s="398"/>
    </row>
    <row r="413" spans="1:27" ht="14.25" customHeight="1" x14ac:dyDescent="0.2">
      <c r="A413" s="357"/>
      <c r="B413" s="14"/>
      <c r="C413" s="302"/>
      <c r="D413" s="302"/>
      <c r="E413" s="288"/>
      <c r="F413" s="8"/>
      <c r="G413" s="8"/>
      <c r="H413" s="8"/>
      <c r="I413" s="4"/>
      <c r="J413" s="4"/>
      <c r="K413" s="4"/>
      <c r="L413" s="12"/>
      <c r="M413" s="13"/>
      <c r="N413" s="13"/>
      <c r="O413" s="398"/>
      <c r="P413" s="404"/>
      <c r="Q413" s="403"/>
      <c r="R413" s="414"/>
      <c r="S413" s="398"/>
      <c r="T413" s="404"/>
      <c r="U413" s="403"/>
      <c r="V413" s="414"/>
      <c r="W413" s="398"/>
      <c r="X413" s="404"/>
      <c r="Y413" s="403"/>
      <c r="Z413" s="414"/>
      <c r="AA413" s="398"/>
    </row>
    <row r="414" spans="1:27" ht="15" x14ac:dyDescent="0.25">
      <c r="A414" s="357"/>
      <c r="B414" s="286" t="s">
        <v>1277</v>
      </c>
      <c r="C414" s="302"/>
      <c r="D414" s="302"/>
      <c r="E414" s="288"/>
      <c r="F414" s="8"/>
      <c r="G414" s="8"/>
      <c r="H414" s="8"/>
      <c r="I414" s="4"/>
      <c r="J414" s="4"/>
      <c r="K414" s="4"/>
      <c r="L414" s="12"/>
      <c r="M414" s="13"/>
      <c r="N414" s="13"/>
      <c r="O414" s="398"/>
      <c r="P414" s="404"/>
      <c r="Q414" s="403"/>
      <c r="R414" s="414"/>
      <c r="S414" s="398"/>
      <c r="T414" s="404"/>
      <c r="U414" s="403"/>
      <c r="V414" s="414"/>
      <c r="W414" s="398"/>
      <c r="X414" s="404"/>
      <c r="Y414" s="403"/>
      <c r="Z414" s="414"/>
      <c r="AA414" s="398"/>
    </row>
    <row r="415" spans="1:27" ht="12.95" customHeight="1" x14ac:dyDescent="0.2">
      <c r="A415" s="357"/>
      <c r="B415" s="14"/>
      <c r="C415" s="302">
        <v>180</v>
      </c>
      <c r="D415" s="302">
        <v>115211601</v>
      </c>
      <c r="E415" s="288" t="s">
        <v>879</v>
      </c>
      <c r="F415" s="8">
        <v>7</v>
      </c>
      <c r="G415" s="8">
        <v>7</v>
      </c>
      <c r="H415" s="8">
        <v>60276</v>
      </c>
      <c r="I415" s="18">
        <v>7</v>
      </c>
      <c r="J415" s="18">
        <v>8</v>
      </c>
      <c r="K415" s="165">
        <v>63409</v>
      </c>
      <c r="L415" s="415">
        <v>7</v>
      </c>
      <c r="M415" s="416">
        <v>8</v>
      </c>
      <c r="N415" s="417">
        <v>63409</v>
      </c>
      <c r="O415" s="398">
        <v>3144</v>
      </c>
      <c r="P415" s="419">
        <v>7</v>
      </c>
      <c r="Q415" s="418">
        <v>8</v>
      </c>
      <c r="R415" s="417">
        <v>69819</v>
      </c>
      <c r="S415" s="398">
        <v>3144</v>
      </c>
      <c r="T415" s="419">
        <v>7</v>
      </c>
      <c r="U415" s="418">
        <v>8</v>
      </c>
      <c r="V415" s="417">
        <v>69819</v>
      </c>
      <c r="W415" s="398">
        <v>3144</v>
      </c>
      <c r="X415" s="419">
        <v>7</v>
      </c>
      <c r="Y415" s="418">
        <v>8</v>
      </c>
      <c r="Z415" s="417">
        <v>69819</v>
      </c>
      <c r="AA415" s="398">
        <v>3144</v>
      </c>
    </row>
    <row r="416" spans="1:27" ht="12.95" customHeight="1" x14ac:dyDescent="0.2">
      <c r="A416" s="357"/>
      <c r="B416" s="14"/>
      <c r="C416" s="302">
        <v>190</v>
      </c>
      <c r="D416" s="302">
        <v>115211602</v>
      </c>
      <c r="E416" s="288" t="s">
        <v>789</v>
      </c>
      <c r="F416" s="8">
        <v>12</v>
      </c>
      <c r="G416" s="8">
        <v>3</v>
      </c>
      <c r="H416" s="8">
        <v>45657</v>
      </c>
      <c r="I416" s="18">
        <v>12</v>
      </c>
      <c r="J416" s="18">
        <v>3</v>
      </c>
      <c r="K416" s="165">
        <v>45657</v>
      </c>
      <c r="L416" s="415" t="e">
        <f>#REF!</f>
        <v>#REF!</v>
      </c>
      <c r="M416" s="416" t="e">
        <f>#REF!</f>
        <v>#REF!</v>
      </c>
      <c r="N416" s="417">
        <v>49048</v>
      </c>
      <c r="O416" s="398">
        <v>884</v>
      </c>
      <c r="P416" s="419">
        <v>12</v>
      </c>
      <c r="Q416" s="418">
        <v>3</v>
      </c>
      <c r="R416" s="417">
        <v>50274</v>
      </c>
      <c r="S416" s="398">
        <v>884</v>
      </c>
      <c r="T416" s="419">
        <v>12</v>
      </c>
      <c r="U416" s="418">
        <v>3</v>
      </c>
      <c r="V416" s="417">
        <v>50274</v>
      </c>
      <c r="W416" s="398">
        <v>884</v>
      </c>
      <c r="X416" s="419">
        <v>12</v>
      </c>
      <c r="Y416" s="418">
        <v>3</v>
      </c>
      <c r="Z416" s="417">
        <v>50274</v>
      </c>
      <c r="AA416" s="398">
        <v>884</v>
      </c>
    </row>
    <row r="417" spans="1:27" ht="12.95" customHeight="1" x14ac:dyDescent="0.2">
      <c r="A417" s="357"/>
      <c r="B417" s="14"/>
      <c r="C417" s="302"/>
      <c r="D417" s="302"/>
      <c r="E417" s="288"/>
      <c r="F417" s="8"/>
      <c r="G417" s="8"/>
      <c r="H417" s="8"/>
      <c r="L417" s="415"/>
      <c r="M417" s="416"/>
      <c r="N417" s="417"/>
      <c r="O417" s="398"/>
      <c r="P417" s="419"/>
      <c r="Q417" s="418"/>
      <c r="R417" s="417"/>
      <c r="S417" s="398"/>
      <c r="T417" s="419"/>
      <c r="U417" s="418"/>
      <c r="V417" s="417"/>
      <c r="W417" s="398"/>
      <c r="X417" s="419"/>
      <c r="Y417" s="418"/>
      <c r="Z417" s="417"/>
      <c r="AA417" s="398"/>
    </row>
    <row r="418" spans="1:27" ht="5.25" customHeight="1" x14ac:dyDescent="0.2">
      <c r="A418" s="357"/>
      <c r="B418" s="14"/>
      <c r="C418" s="302"/>
      <c r="D418" s="302"/>
      <c r="E418" s="288"/>
      <c r="F418" s="8"/>
      <c r="G418" s="8"/>
      <c r="H418" s="8"/>
      <c r="L418" s="364"/>
      <c r="O418" s="398"/>
      <c r="P418" s="370"/>
      <c r="S418" s="398"/>
      <c r="T418" s="370"/>
      <c r="W418" s="398"/>
      <c r="X418" s="370"/>
      <c r="AA418" s="398"/>
    </row>
    <row r="419" spans="1:27" ht="15" customHeight="1" x14ac:dyDescent="0.25">
      <c r="A419" s="357"/>
      <c r="B419" s="14"/>
      <c r="C419" s="302"/>
      <c r="D419" s="302"/>
      <c r="E419" s="479" t="s">
        <v>381</v>
      </c>
      <c r="F419" s="343"/>
      <c r="G419" s="343"/>
      <c r="H419" s="343">
        <f>SUM(H415:H416)</f>
        <v>105933</v>
      </c>
      <c r="I419" s="261"/>
      <c r="J419" s="261"/>
      <c r="K419" s="344">
        <f>SUM(K415:K416)</f>
        <v>109066</v>
      </c>
      <c r="L419" s="420"/>
      <c r="M419" s="421"/>
      <c r="N419" s="407">
        <f>SUM(N415:N416)</f>
        <v>112457</v>
      </c>
      <c r="O419" s="408"/>
      <c r="P419" s="423"/>
      <c r="Q419" s="422"/>
      <c r="R419" s="407">
        <f>SUM(R415:R416)</f>
        <v>120093</v>
      </c>
      <c r="S419" s="408"/>
      <c r="T419" s="423"/>
      <c r="U419" s="422"/>
      <c r="V419" s="407">
        <f>SUM(V415:V416)</f>
        <v>120093</v>
      </c>
      <c r="W419" s="408"/>
      <c r="X419" s="423"/>
      <c r="Y419" s="422"/>
      <c r="Z419" s="407">
        <f>SUM(Z415:Z417)</f>
        <v>120093</v>
      </c>
      <c r="AA419" s="408"/>
    </row>
    <row r="420" spans="1:27" ht="9.75" customHeight="1" x14ac:dyDescent="0.2">
      <c r="A420" s="357"/>
      <c r="B420" s="14"/>
      <c r="C420" s="302"/>
      <c r="D420" s="302"/>
      <c r="E420" s="288"/>
      <c r="F420" s="8"/>
      <c r="G420" s="8"/>
      <c r="H420" s="8"/>
      <c r="I420" s="4"/>
      <c r="J420" s="4"/>
      <c r="L420" s="12"/>
      <c r="M420" s="13"/>
      <c r="O420" s="398"/>
      <c r="P420" s="404"/>
      <c r="Q420" s="403"/>
      <c r="S420" s="398"/>
      <c r="T420" s="404"/>
      <c r="U420" s="403"/>
      <c r="W420" s="398"/>
      <c r="X420" s="404"/>
      <c r="Y420" s="403"/>
      <c r="AA420" s="398"/>
    </row>
    <row r="421" spans="1:27" ht="15" customHeight="1" x14ac:dyDescent="0.25">
      <c r="A421" s="357"/>
      <c r="B421" s="14"/>
      <c r="C421" s="302"/>
      <c r="D421" s="302"/>
      <c r="E421" s="375" t="s">
        <v>1441</v>
      </c>
      <c r="F421" s="8"/>
      <c r="G421" s="8"/>
      <c r="H421" s="8"/>
      <c r="I421" s="4"/>
      <c r="J421" s="4"/>
      <c r="L421" s="12"/>
      <c r="M421" s="13"/>
      <c r="N421" s="293">
        <f>COUNTIFS($C$415:$C$418,"&gt;0",N415:N418,"&gt;0")</f>
        <v>2</v>
      </c>
      <c r="O421" s="398"/>
      <c r="P421" s="404"/>
      <c r="Q421" s="403"/>
      <c r="R421" s="293">
        <f>COUNTIFS($C$415:$C$418,"&gt;0",R415:R418,"&gt;0")</f>
        <v>2</v>
      </c>
      <c r="S421" s="398"/>
      <c r="T421" s="404"/>
      <c r="U421" s="403"/>
      <c r="V421" s="293">
        <f>COUNTIFS($C$415:$C$418,"&gt;0",V415:V418,"&gt;0")</f>
        <v>2</v>
      </c>
      <c r="W421" s="398"/>
      <c r="X421" s="404"/>
      <c r="Y421" s="403"/>
      <c r="Z421" s="293">
        <f>COUNTIFS($C$415:$C$418,"&gt;0",Z415:Z418,"&gt;0")</f>
        <v>2</v>
      </c>
      <c r="AA421" s="398"/>
    </row>
    <row r="422" spans="1:27" ht="15" customHeight="1" x14ac:dyDescent="0.25">
      <c r="A422" s="359"/>
      <c r="B422" s="20"/>
      <c r="C422" s="303"/>
      <c r="D422" s="303"/>
      <c r="E422" s="481" t="s">
        <v>1332</v>
      </c>
      <c r="F422" s="22"/>
      <c r="G422" s="22"/>
      <c r="H422" s="22"/>
      <c r="I422" s="3"/>
      <c r="J422" s="3"/>
      <c r="K422" s="255"/>
      <c r="L422" s="428"/>
      <c r="M422" s="429"/>
      <c r="N422" s="308">
        <f>COUNTIFS($C$415:$C$418,"**",N415:N418,"&gt;0")</f>
        <v>0</v>
      </c>
      <c r="O422" s="424"/>
      <c r="P422" s="431"/>
      <c r="Q422" s="430"/>
      <c r="R422" s="308">
        <f>COUNTIFS($C$415:$C$418,"**",R415:R418,"&gt;0")</f>
        <v>0</v>
      </c>
      <c r="S422" s="424"/>
      <c r="T422" s="431"/>
      <c r="U422" s="430"/>
      <c r="V422" s="308">
        <f>COUNTIFS($C$415:$C$418,"**",V415:V418,"&gt;0")</f>
        <v>0</v>
      </c>
      <c r="W422" s="424"/>
      <c r="X422" s="431"/>
      <c r="Y422" s="430"/>
      <c r="Z422" s="308">
        <f>COUNTIFS($C$415:$C$418,"**",Z415:Z418,"&gt;0")</f>
        <v>0</v>
      </c>
      <c r="AA422" s="424"/>
    </row>
    <row r="423" spans="1:27" ht="15" customHeight="1" x14ac:dyDescent="0.2">
      <c r="A423" s="360"/>
      <c r="B423" s="285"/>
      <c r="C423" s="309"/>
      <c r="D423" s="309"/>
      <c r="E423" s="274"/>
      <c r="F423" s="257"/>
      <c r="G423" s="257"/>
      <c r="H423" s="257"/>
      <c r="I423" s="270"/>
      <c r="J423" s="270"/>
      <c r="K423" s="167"/>
      <c r="L423" s="10"/>
      <c r="M423" s="11"/>
      <c r="N423" s="310"/>
      <c r="O423" s="401"/>
      <c r="P423" s="426"/>
      <c r="Q423" s="425"/>
      <c r="R423" s="310"/>
      <c r="S423" s="401"/>
      <c r="T423" s="426"/>
      <c r="U423" s="425"/>
      <c r="V423" s="310"/>
      <c r="W423" s="401"/>
      <c r="X423" s="426"/>
      <c r="Y423" s="425"/>
      <c r="Z423" s="310"/>
      <c r="AA423" s="401"/>
    </row>
    <row r="424" spans="1:27" ht="15" customHeight="1" x14ac:dyDescent="0.25">
      <c r="A424" s="330" t="s">
        <v>615</v>
      </c>
      <c r="B424" s="14"/>
      <c r="C424" s="302"/>
      <c r="D424" s="302"/>
      <c r="E424" s="288"/>
      <c r="F424" s="8"/>
      <c r="G424" s="8"/>
      <c r="H424" s="8"/>
      <c r="I424" s="4"/>
      <c r="J424" s="4"/>
      <c r="L424" s="12"/>
      <c r="M424" s="13"/>
      <c r="O424" s="398"/>
      <c r="P424" s="404"/>
      <c r="Q424" s="403"/>
      <c r="S424" s="398"/>
      <c r="T424" s="404"/>
      <c r="U424" s="403"/>
      <c r="W424" s="398"/>
      <c r="X424" s="404"/>
      <c r="Y424" s="403"/>
      <c r="AA424" s="398"/>
    </row>
    <row r="425" spans="1:27" ht="15" x14ac:dyDescent="0.25">
      <c r="A425" s="357"/>
      <c r="B425" s="286" t="s">
        <v>1278</v>
      </c>
      <c r="C425" s="302"/>
      <c r="D425" s="302"/>
      <c r="E425" s="288"/>
      <c r="F425" s="8"/>
      <c r="G425" s="8"/>
      <c r="H425" s="8"/>
      <c r="I425" s="4"/>
      <c r="J425" s="4"/>
      <c r="K425" s="4"/>
      <c r="L425" s="12"/>
      <c r="M425" s="13"/>
      <c r="N425" s="13"/>
      <c r="O425" s="398"/>
      <c r="P425" s="404"/>
      <c r="Q425" s="403"/>
      <c r="R425" s="414"/>
      <c r="S425" s="398"/>
      <c r="T425" s="404"/>
      <c r="U425" s="403"/>
      <c r="V425" s="414"/>
      <c r="W425" s="398"/>
      <c r="X425" s="404"/>
      <c r="Y425" s="403"/>
      <c r="Z425" s="414"/>
      <c r="AA425" s="398"/>
    </row>
    <row r="426" spans="1:27" ht="14.1" customHeight="1" x14ac:dyDescent="0.2">
      <c r="A426" s="357"/>
      <c r="B426" s="14"/>
      <c r="C426" s="302">
        <v>250</v>
      </c>
      <c r="D426" s="302">
        <v>115211701</v>
      </c>
      <c r="E426" s="288" t="s">
        <v>891</v>
      </c>
      <c r="F426" s="8">
        <v>11</v>
      </c>
      <c r="G426" s="8">
        <v>5</v>
      </c>
      <c r="H426" s="8">
        <v>79851</v>
      </c>
      <c r="I426" s="18">
        <v>11</v>
      </c>
      <c r="J426" s="18">
        <v>6</v>
      </c>
      <c r="K426" s="165">
        <v>84026</v>
      </c>
      <c r="L426" s="415">
        <v>11</v>
      </c>
      <c r="M426" s="416">
        <v>4</v>
      </c>
      <c r="N426" s="417">
        <v>75936</v>
      </c>
      <c r="O426" s="398">
        <v>3144</v>
      </c>
      <c r="P426" s="419">
        <v>11</v>
      </c>
      <c r="Q426" s="418">
        <v>4</v>
      </c>
      <c r="R426" s="417">
        <v>75856</v>
      </c>
      <c r="S426" s="398">
        <v>3144</v>
      </c>
      <c r="T426" s="419">
        <v>11</v>
      </c>
      <c r="U426" s="418">
        <v>2</v>
      </c>
      <c r="V426" s="417">
        <v>75856</v>
      </c>
      <c r="W426" s="398">
        <v>3144</v>
      </c>
      <c r="X426" s="419">
        <v>11</v>
      </c>
      <c r="Y426" s="418">
        <v>4</v>
      </c>
      <c r="Z426" s="417">
        <v>75856</v>
      </c>
      <c r="AA426" s="398">
        <v>3144</v>
      </c>
    </row>
    <row r="427" spans="1:27" ht="14.1" customHeight="1" x14ac:dyDescent="0.2">
      <c r="A427" s="357"/>
      <c r="B427" s="14"/>
      <c r="C427" s="302">
        <v>260</v>
      </c>
      <c r="D427" s="302">
        <v>115211702</v>
      </c>
      <c r="E427" s="288" t="s">
        <v>608</v>
      </c>
      <c r="F427" s="8">
        <v>12</v>
      </c>
      <c r="G427" s="8">
        <v>5</v>
      </c>
      <c r="H427" s="8">
        <v>87809</v>
      </c>
      <c r="I427" s="18">
        <v>12</v>
      </c>
      <c r="J427" s="18">
        <v>5</v>
      </c>
      <c r="K427" s="165">
        <v>87809</v>
      </c>
      <c r="L427" s="415">
        <v>12</v>
      </c>
      <c r="M427" s="416">
        <v>4</v>
      </c>
      <c r="N427" s="417">
        <v>83374</v>
      </c>
      <c r="O427" s="398">
        <v>3144</v>
      </c>
      <c r="P427" s="419">
        <v>12</v>
      </c>
      <c r="Q427" s="418">
        <v>4</v>
      </c>
      <c r="R427" s="417">
        <v>91804</v>
      </c>
      <c r="S427" s="398">
        <v>3144</v>
      </c>
      <c r="T427" s="419">
        <v>12</v>
      </c>
      <c r="U427" s="418">
        <v>4</v>
      </c>
      <c r="V427" s="417">
        <v>91804</v>
      </c>
      <c r="W427" s="398">
        <v>3144</v>
      </c>
      <c r="X427" s="419">
        <v>12</v>
      </c>
      <c r="Y427" s="418">
        <v>4</v>
      </c>
      <c r="Z427" s="417">
        <v>91804</v>
      </c>
      <c r="AA427" s="398">
        <v>3144</v>
      </c>
    </row>
    <row r="428" spans="1:27" ht="14.1" customHeight="1" x14ac:dyDescent="0.2">
      <c r="A428" s="357"/>
      <c r="B428" s="14"/>
      <c r="C428" s="302">
        <v>290</v>
      </c>
      <c r="D428" s="302">
        <v>115211703</v>
      </c>
      <c r="E428" s="288" t="s">
        <v>891</v>
      </c>
      <c r="F428" s="8">
        <v>11</v>
      </c>
      <c r="G428" s="8">
        <v>2</v>
      </c>
      <c r="H428" s="8">
        <v>68891</v>
      </c>
      <c r="I428" s="18">
        <v>11</v>
      </c>
      <c r="J428" s="18">
        <v>3</v>
      </c>
      <c r="K428" s="165">
        <v>72544</v>
      </c>
      <c r="L428" s="415">
        <v>11</v>
      </c>
      <c r="M428" s="416">
        <v>3</v>
      </c>
      <c r="N428" s="417">
        <v>75396</v>
      </c>
      <c r="O428" s="398">
        <v>3144</v>
      </c>
      <c r="P428" s="419">
        <v>11</v>
      </c>
      <c r="Q428" s="418">
        <v>3</v>
      </c>
      <c r="R428" s="417">
        <v>79879</v>
      </c>
      <c r="S428" s="398">
        <v>3144</v>
      </c>
      <c r="T428" s="419">
        <v>11</v>
      </c>
      <c r="U428" s="418">
        <v>3</v>
      </c>
      <c r="V428" s="417">
        <v>79879</v>
      </c>
      <c r="W428" s="398">
        <v>3144</v>
      </c>
      <c r="X428" s="419">
        <v>11</v>
      </c>
      <c r="Y428" s="418">
        <v>3</v>
      </c>
      <c r="Z428" s="417">
        <v>79879</v>
      </c>
      <c r="AA428" s="398">
        <v>3144</v>
      </c>
    </row>
    <row r="429" spans="1:27" ht="14.1" customHeight="1" x14ac:dyDescent="0.2">
      <c r="A429" s="357"/>
      <c r="B429" s="14"/>
      <c r="C429" s="302">
        <v>300</v>
      </c>
      <c r="D429" s="302">
        <v>115211704</v>
      </c>
      <c r="E429" s="288" t="s">
        <v>889</v>
      </c>
      <c r="F429" s="8">
        <v>10</v>
      </c>
      <c r="G429" s="8">
        <v>4</v>
      </c>
      <c r="H429" s="8">
        <v>69478</v>
      </c>
      <c r="I429" s="18">
        <v>10</v>
      </c>
      <c r="J429" s="18">
        <v>5</v>
      </c>
      <c r="K429" s="165">
        <v>72868</v>
      </c>
      <c r="L429" s="415">
        <v>10</v>
      </c>
      <c r="M429" s="416">
        <v>5</v>
      </c>
      <c r="N429" s="417">
        <v>72868</v>
      </c>
      <c r="O429" s="398">
        <v>3144</v>
      </c>
      <c r="P429" s="419">
        <v>10</v>
      </c>
      <c r="Q429" s="418">
        <v>5</v>
      </c>
      <c r="R429" s="417">
        <v>80234</v>
      </c>
      <c r="S429" s="398">
        <v>3144</v>
      </c>
      <c r="T429" s="419">
        <v>10</v>
      </c>
      <c r="U429" s="418">
        <v>5</v>
      </c>
      <c r="V429" s="417">
        <v>80234</v>
      </c>
      <c r="W429" s="398">
        <v>3144</v>
      </c>
      <c r="X429" s="419">
        <v>10</v>
      </c>
      <c r="Y429" s="418">
        <v>5</v>
      </c>
      <c r="Z429" s="417">
        <v>80234</v>
      </c>
      <c r="AA429" s="398">
        <v>3144</v>
      </c>
    </row>
    <row r="430" spans="1:27" ht="14.1" customHeight="1" x14ac:dyDescent="0.2">
      <c r="A430" s="357"/>
      <c r="B430" s="14"/>
      <c r="C430" s="302">
        <v>320</v>
      </c>
      <c r="D430" s="302">
        <v>115211705</v>
      </c>
      <c r="E430" s="288" t="s">
        <v>889</v>
      </c>
      <c r="F430" s="8">
        <v>10</v>
      </c>
      <c r="G430" s="8">
        <v>1</v>
      </c>
      <c r="H430" s="8">
        <v>59559</v>
      </c>
      <c r="I430" s="18">
        <v>10</v>
      </c>
      <c r="J430" s="18">
        <v>2</v>
      </c>
      <c r="K430" s="165">
        <v>62690</v>
      </c>
      <c r="L430" s="415">
        <v>10</v>
      </c>
      <c r="M430" s="416">
        <v>2</v>
      </c>
      <c r="N430" s="417">
        <v>65823</v>
      </c>
      <c r="O430" s="398">
        <v>3144</v>
      </c>
      <c r="P430" s="419">
        <v>10</v>
      </c>
      <c r="Q430" s="418">
        <v>2</v>
      </c>
      <c r="R430" s="417">
        <v>69028</v>
      </c>
      <c r="S430" s="398">
        <v>3144</v>
      </c>
      <c r="T430" s="419">
        <v>10</v>
      </c>
      <c r="U430" s="418">
        <v>2</v>
      </c>
      <c r="V430" s="417">
        <v>69028</v>
      </c>
      <c r="W430" s="398">
        <v>3144</v>
      </c>
      <c r="X430" s="419">
        <v>10</v>
      </c>
      <c r="Y430" s="418">
        <v>2</v>
      </c>
      <c r="Z430" s="417">
        <v>69028</v>
      </c>
      <c r="AA430" s="398">
        <v>3144</v>
      </c>
    </row>
    <row r="431" spans="1:27" ht="14.1" customHeight="1" x14ac:dyDescent="0.2">
      <c r="A431" s="357"/>
      <c r="B431" s="14"/>
      <c r="C431" s="302">
        <v>340</v>
      </c>
      <c r="D431" s="302">
        <v>115211706</v>
      </c>
      <c r="E431" s="288" t="s">
        <v>336</v>
      </c>
      <c r="F431" s="8">
        <v>9</v>
      </c>
      <c r="G431" s="8">
        <v>4</v>
      </c>
      <c r="H431" s="8">
        <v>62690</v>
      </c>
      <c r="I431" s="18">
        <v>9</v>
      </c>
      <c r="J431" s="18">
        <v>5</v>
      </c>
      <c r="K431" s="165">
        <v>65953</v>
      </c>
      <c r="L431" s="415">
        <v>9</v>
      </c>
      <c r="M431" s="416">
        <v>5</v>
      </c>
      <c r="N431" s="417">
        <v>65953</v>
      </c>
      <c r="O431" s="398">
        <v>3144</v>
      </c>
      <c r="P431" s="419">
        <v>9</v>
      </c>
      <c r="Q431" s="418">
        <v>5</v>
      </c>
      <c r="R431" s="417">
        <v>72621</v>
      </c>
      <c r="S431" s="398">
        <v>3144</v>
      </c>
      <c r="T431" s="419">
        <v>9</v>
      </c>
      <c r="U431" s="418">
        <v>5</v>
      </c>
      <c r="V431" s="417">
        <v>72621</v>
      </c>
      <c r="W431" s="398">
        <v>3144</v>
      </c>
      <c r="X431" s="419">
        <v>9</v>
      </c>
      <c r="Y431" s="418">
        <v>5</v>
      </c>
      <c r="Z431" s="417">
        <v>72621</v>
      </c>
      <c r="AA431" s="398">
        <v>3144</v>
      </c>
    </row>
    <row r="432" spans="1:27" ht="14.1" customHeight="1" x14ac:dyDescent="0.2">
      <c r="A432" s="357"/>
      <c r="B432" s="14"/>
      <c r="C432" s="302">
        <v>370</v>
      </c>
      <c r="D432" s="302">
        <v>115211707</v>
      </c>
      <c r="E432" s="288" t="s">
        <v>494</v>
      </c>
      <c r="F432" s="8">
        <v>10</v>
      </c>
      <c r="G432" s="8">
        <v>1</v>
      </c>
      <c r="H432" s="8">
        <v>59559</v>
      </c>
      <c r="I432" s="18">
        <v>10</v>
      </c>
      <c r="J432" s="18">
        <v>2</v>
      </c>
      <c r="K432" s="165">
        <v>62690</v>
      </c>
      <c r="L432" s="415">
        <v>10</v>
      </c>
      <c r="M432" s="416">
        <v>2</v>
      </c>
      <c r="N432" s="417">
        <v>65823</v>
      </c>
      <c r="O432" s="398">
        <v>3144</v>
      </c>
      <c r="P432" s="419">
        <v>10</v>
      </c>
      <c r="Q432" s="418">
        <v>2</v>
      </c>
      <c r="R432" s="417">
        <v>69028</v>
      </c>
      <c r="S432" s="398">
        <v>3144</v>
      </c>
      <c r="T432" s="419">
        <v>10</v>
      </c>
      <c r="U432" s="418">
        <v>2</v>
      </c>
      <c r="V432" s="417">
        <v>69028</v>
      </c>
      <c r="W432" s="398">
        <v>3144</v>
      </c>
      <c r="X432" s="419">
        <v>10</v>
      </c>
      <c r="Y432" s="418">
        <v>2</v>
      </c>
      <c r="Z432" s="417">
        <v>69028</v>
      </c>
      <c r="AA432" s="398">
        <v>3144</v>
      </c>
    </row>
    <row r="433" spans="1:27" ht="14.1" customHeight="1" x14ac:dyDescent="0.2">
      <c r="A433" s="357"/>
      <c r="B433" s="14"/>
      <c r="C433" s="302">
        <v>380</v>
      </c>
      <c r="D433" s="302">
        <v>115211708</v>
      </c>
      <c r="E433" s="288" t="s">
        <v>894</v>
      </c>
      <c r="F433" s="8">
        <v>8</v>
      </c>
      <c r="G433" s="8">
        <v>7</v>
      </c>
      <c r="H433" s="8">
        <v>66935</v>
      </c>
      <c r="I433" s="18">
        <v>8</v>
      </c>
      <c r="J433" s="18">
        <v>8</v>
      </c>
      <c r="K433" s="165">
        <v>70651</v>
      </c>
      <c r="L433" s="415">
        <v>8</v>
      </c>
      <c r="M433" s="416">
        <v>8</v>
      </c>
      <c r="N433" s="417">
        <v>70651</v>
      </c>
      <c r="O433" s="398">
        <v>3144</v>
      </c>
      <c r="P433" s="419">
        <v>8</v>
      </c>
      <c r="Q433" s="418">
        <v>8</v>
      </c>
      <c r="R433" s="417">
        <v>77794</v>
      </c>
      <c r="S433" s="398">
        <v>3144</v>
      </c>
      <c r="T433" s="419">
        <v>8</v>
      </c>
      <c r="U433" s="418">
        <v>8</v>
      </c>
      <c r="V433" s="417">
        <v>77794</v>
      </c>
      <c r="W433" s="398">
        <v>3144</v>
      </c>
      <c r="X433" s="419">
        <v>8</v>
      </c>
      <c r="Y433" s="418">
        <v>8</v>
      </c>
      <c r="Z433" s="417">
        <v>77794</v>
      </c>
      <c r="AA433" s="398">
        <v>3144</v>
      </c>
    </row>
    <row r="434" spans="1:27" ht="14.1" customHeight="1" x14ac:dyDescent="0.2">
      <c r="A434" s="357"/>
      <c r="B434" s="14"/>
      <c r="C434" s="302">
        <v>400</v>
      </c>
      <c r="D434" s="302">
        <v>115211709</v>
      </c>
      <c r="E434" s="288" t="s">
        <v>879</v>
      </c>
      <c r="F434" s="8">
        <v>7</v>
      </c>
      <c r="G434" s="8">
        <v>6</v>
      </c>
      <c r="H434" s="8">
        <v>57148</v>
      </c>
      <c r="I434" s="18">
        <v>7</v>
      </c>
      <c r="J434" s="18">
        <v>7</v>
      </c>
      <c r="K434" s="165">
        <v>60276</v>
      </c>
      <c r="L434" s="415">
        <v>7</v>
      </c>
      <c r="M434" s="416">
        <v>7</v>
      </c>
      <c r="N434" s="417">
        <v>51927</v>
      </c>
      <c r="O434" s="398">
        <v>3144</v>
      </c>
      <c r="P434" s="419">
        <v>7</v>
      </c>
      <c r="Q434" s="418">
        <v>2</v>
      </c>
      <c r="R434" s="417">
        <v>51648</v>
      </c>
      <c r="S434" s="398">
        <v>3144</v>
      </c>
      <c r="T434" s="419">
        <v>7</v>
      </c>
      <c r="U434" s="418">
        <v>2</v>
      </c>
      <c r="V434" s="417">
        <v>51648</v>
      </c>
      <c r="W434" s="398">
        <v>3144</v>
      </c>
      <c r="X434" s="419">
        <v>7</v>
      </c>
      <c r="Y434" s="418">
        <v>2</v>
      </c>
      <c r="Z434" s="417">
        <v>51648</v>
      </c>
      <c r="AA434" s="398">
        <v>3144</v>
      </c>
    </row>
    <row r="435" spans="1:27" ht="14.1" customHeight="1" x14ac:dyDescent="0.2">
      <c r="A435" s="357"/>
      <c r="B435" s="14"/>
      <c r="C435" s="302">
        <v>410</v>
      </c>
      <c r="D435" s="302">
        <v>115211710</v>
      </c>
      <c r="E435" s="288" t="s">
        <v>879</v>
      </c>
      <c r="F435" s="8">
        <v>7</v>
      </c>
      <c r="G435" s="8">
        <v>6</v>
      </c>
      <c r="H435" s="8">
        <v>57148</v>
      </c>
      <c r="I435" s="18">
        <v>7</v>
      </c>
      <c r="J435" s="18">
        <v>7</v>
      </c>
      <c r="K435" s="165">
        <v>60276</v>
      </c>
      <c r="L435" s="415">
        <v>7</v>
      </c>
      <c r="M435" s="416">
        <v>7</v>
      </c>
      <c r="N435" s="417">
        <v>60276</v>
      </c>
      <c r="O435" s="398">
        <v>3144</v>
      </c>
      <c r="P435" s="419">
        <v>7</v>
      </c>
      <c r="Q435" s="418">
        <v>7</v>
      </c>
      <c r="R435" s="417">
        <v>66370</v>
      </c>
      <c r="S435" s="398">
        <v>3144</v>
      </c>
      <c r="T435" s="419">
        <v>7</v>
      </c>
      <c r="U435" s="418">
        <v>7</v>
      </c>
      <c r="V435" s="417">
        <v>66370</v>
      </c>
      <c r="W435" s="398">
        <v>3144</v>
      </c>
      <c r="X435" s="419">
        <v>7</v>
      </c>
      <c r="Y435" s="418">
        <v>7</v>
      </c>
      <c r="Z435" s="417">
        <v>66370</v>
      </c>
      <c r="AA435" s="398">
        <v>3144</v>
      </c>
    </row>
    <row r="436" spans="1:27" ht="14.1" customHeight="1" x14ac:dyDescent="0.2">
      <c r="A436" s="357"/>
      <c r="B436" s="14"/>
      <c r="C436" s="302">
        <v>420</v>
      </c>
      <c r="D436" s="302">
        <v>115211711</v>
      </c>
      <c r="E436" s="288" t="s">
        <v>894</v>
      </c>
      <c r="F436" s="8">
        <v>8</v>
      </c>
      <c r="G436" s="8">
        <v>2</v>
      </c>
      <c r="H436" s="8">
        <v>51800</v>
      </c>
      <c r="I436" s="18">
        <v>8</v>
      </c>
      <c r="J436" s="18">
        <v>3</v>
      </c>
      <c r="K436" s="165">
        <v>54411</v>
      </c>
      <c r="L436" s="415">
        <v>8</v>
      </c>
      <c r="M436" s="416">
        <v>3</v>
      </c>
      <c r="N436" s="417">
        <v>54411</v>
      </c>
      <c r="O436" s="398">
        <v>3144</v>
      </c>
      <c r="P436" s="419">
        <v>8</v>
      </c>
      <c r="Q436" s="418">
        <v>3</v>
      </c>
      <c r="R436" s="417">
        <v>59912</v>
      </c>
      <c r="S436" s="398">
        <v>3144</v>
      </c>
      <c r="T436" s="419">
        <v>8</v>
      </c>
      <c r="U436" s="418">
        <v>3</v>
      </c>
      <c r="V436" s="417">
        <v>59912</v>
      </c>
      <c r="W436" s="398">
        <v>3144</v>
      </c>
      <c r="X436" s="419">
        <v>8</v>
      </c>
      <c r="Y436" s="418">
        <v>3</v>
      </c>
      <c r="Z436" s="417">
        <v>59912</v>
      </c>
      <c r="AA436" s="398">
        <v>3144</v>
      </c>
    </row>
    <row r="437" spans="1:27" ht="14.1" customHeight="1" x14ac:dyDescent="0.2">
      <c r="A437" s="357"/>
      <c r="B437" s="14"/>
      <c r="C437" s="302">
        <v>430</v>
      </c>
      <c r="D437" s="302">
        <v>115211712</v>
      </c>
      <c r="E437" s="288" t="s">
        <v>879</v>
      </c>
      <c r="F437" s="8">
        <v>7</v>
      </c>
      <c r="G437" s="8">
        <v>6</v>
      </c>
      <c r="H437" s="8">
        <v>57148</v>
      </c>
      <c r="I437" s="18">
        <v>7</v>
      </c>
      <c r="J437" s="18">
        <v>7</v>
      </c>
      <c r="K437" s="165">
        <v>60276</v>
      </c>
      <c r="L437" s="415">
        <v>7</v>
      </c>
      <c r="M437" s="416">
        <v>7</v>
      </c>
      <c r="N437" s="417">
        <v>60276</v>
      </c>
      <c r="O437" s="398">
        <v>3144</v>
      </c>
      <c r="P437" s="419">
        <v>7</v>
      </c>
      <c r="Q437" s="418">
        <v>7</v>
      </c>
      <c r="R437" s="417">
        <v>66370</v>
      </c>
      <c r="S437" s="398">
        <v>3144</v>
      </c>
      <c r="T437" s="419">
        <v>7</v>
      </c>
      <c r="U437" s="418">
        <v>7</v>
      </c>
      <c r="V437" s="417">
        <v>66370</v>
      </c>
      <c r="W437" s="398">
        <v>3144</v>
      </c>
      <c r="X437" s="419">
        <v>7</v>
      </c>
      <c r="Y437" s="418">
        <v>7</v>
      </c>
      <c r="Z437" s="417">
        <v>66370</v>
      </c>
      <c r="AA437" s="398">
        <v>3144</v>
      </c>
    </row>
    <row r="438" spans="1:27" ht="14.1" customHeight="1" x14ac:dyDescent="0.2">
      <c r="A438" s="357"/>
      <c r="B438" s="14"/>
      <c r="C438" s="302">
        <v>450</v>
      </c>
      <c r="D438" s="302">
        <v>115211713</v>
      </c>
      <c r="E438" s="288" t="s">
        <v>336</v>
      </c>
      <c r="F438" s="8">
        <v>9</v>
      </c>
      <c r="G438" s="8">
        <v>1</v>
      </c>
      <c r="H438" s="8">
        <v>53954</v>
      </c>
      <c r="I438" s="18">
        <v>9</v>
      </c>
      <c r="J438" s="18">
        <v>2</v>
      </c>
      <c r="K438" s="165">
        <v>56692</v>
      </c>
      <c r="L438" s="415">
        <v>9</v>
      </c>
      <c r="M438" s="416">
        <v>2</v>
      </c>
      <c r="N438" s="417">
        <v>62690</v>
      </c>
      <c r="O438" s="398">
        <v>3144</v>
      </c>
      <c r="P438" s="419">
        <v>9</v>
      </c>
      <c r="Q438" s="418">
        <v>2</v>
      </c>
      <c r="R438" s="417">
        <v>62424</v>
      </c>
      <c r="S438" s="398">
        <v>3144</v>
      </c>
      <c r="T438" s="419">
        <v>9</v>
      </c>
      <c r="U438" s="418">
        <v>2</v>
      </c>
      <c r="V438" s="417">
        <v>62424</v>
      </c>
      <c r="W438" s="398">
        <v>3144</v>
      </c>
      <c r="X438" s="419">
        <v>9</v>
      </c>
      <c r="Y438" s="418">
        <v>2</v>
      </c>
      <c r="Z438" s="417">
        <v>62424</v>
      </c>
      <c r="AA438" s="398">
        <v>3144</v>
      </c>
    </row>
    <row r="439" spans="1:27" ht="14.1" customHeight="1" x14ac:dyDescent="0.2">
      <c r="A439" s="357"/>
      <c r="B439" s="14"/>
      <c r="C439" s="302">
        <v>460</v>
      </c>
      <c r="D439" s="302">
        <v>115211714</v>
      </c>
      <c r="E439" s="288" t="s">
        <v>879</v>
      </c>
      <c r="F439" s="8">
        <v>7</v>
      </c>
      <c r="G439" s="8">
        <v>6</v>
      </c>
      <c r="H439" s="8">
        <v>57148</v>
      </c>
      <c r="I439" s="18">
        <v>7</v>
      </c>
      <c r="J439" s="18">
        <v>2</v>
      </c>
      <c r="K439" s="165">
        <v>46906</v>
      </c>
      <c r="L439" s="415">
        <v>7</v>
      </c>
      <c r="M439" s="416">
        <v>2</v>
      </c>
      <c r="N439" s="417">
        <v>51927</v>
      </c>
      <c r="O439" s="398">
        <v>3144</v>
      </c>
      <c r="P439" s="419">
        <v>7</v>
      </c>
      <c r="Q439" s="418">
        <v>2</v>
      </c>
      <c r="R439" s="417">
        <v>51648</v>
      </c>
      <c r="S439" s="398">
        <v>3144</v>
      </c>
      <c r="T439" s="419">
        <v>7</v>
      </c>
      <c r="U439" s="418">
        <v>2</v>
      </c>
      <c r="V439" s="417">
        <v>51648</v>
      </c>
      <c r="W439" s="398">
        <v>3144</v>
      </c>
      <c r="X439" s="419">
        <v>7</v>
      </c>
      <c r="Y439" s="418">
        <v>2</v>
      </c>
      <c r="Z439" s="417">
        <v>51648</v>
      </c>
      <c r="AA439" s="398">
        <v>3144</v>
      </c>
    </row>
    <row r="440" spans="1:27" ht="14.1" customHeight="1" x14ac:dyDescent="0.2">
      <c r="A440" s="357"/>
      <c r="B440" s="14"/>
      <c r="C440" s="302">
        <v>570</v>
      </c>
      <c r="D440" s="302">
        <v>115211715</v>
      </c>
      <c r="E440" s="288" t="s">
        <v>951</v>
      </c>
      <c r="F440" s="8">
        <v>16</v>
      </c>
      <c r="G440" s="8">
        <v>2</v>
      </c>
      <c r="H440" s="8">
        <v>50915</v>
      </c>
      <c r="I440" s="18">
        <v>16</v>
      </c>
      <c r="J440" s="18">
        <v>2</v>
      </c>
      <c r="K440" s="165">
        <v>50915</v>
      </c>
      <c r="L440" s="415">
        <v>16</v>
      </c>
      <c r="M440" s="416">
        <v>2</v>
      </c>
      <c r="N440" s="417">
        <v>54696</v>
      </c>
      <c r="O440" s="398">
        <v>884</v>
      </c>
      <c r="P440" s="419">
        <v>16</v>
      </c>
      <c r="Q440" s="418">
        <v>2</v>
      </c>
      <c r="R440" s="417">
        <v>56064</v>
      </c>
      <c r="S440" s="398">
        <v>884</v>
      </c>
      <c r="T440" s="419">
        <v>16</v>
      </c>
      <c r="U440" s="418">
        <v>2</v>
      </c>
      <c r="V440" s="417">
        <v>56064</v>
      </c>
      <c r="W440" s="398">
        <v>884</v>
      </c>
      <c r="X440" s="419">
        <v>16</v>
      </c>
      <c r="Y440" s="418">
        <v>2</v>
      </c>
      <c r="Z440" s="417">
        <v>56064</v>
      </c>
      <c r="AA440" s="398">
        <v>884</v>
      </c>
    </row>
    <row r="441" spans="1:27" ht="14.1" customHeight="1" x14ac:dyDescent="0.2">
      <c r="A441" s="357"/>
      <c r="B441" s="14"/>
      <c r="C441" s="483">
        <v>590</v>
      </c>
      <c r="D441" s="302">
        <v>115211716</v>
      </c>
      <c r="E441" s="484" t="s">
        <v>789</v>
      </c>
      <c r="F441" s="8">
        <v>12</v>
      </c>
      <c r="G441" s="8">
        <v>1</v>
      </c>
      <c r="H441" s="8">
        <v>43552</v>
      </c>
      <c r="I441" s="18">
        <v>12</v>
      </c>
      <c r="J441" s="18">
        <v>1</v>
      </c>
      <c r="K441" s="165">
        <v>43552</v>
      </c>
      <c r="L441" s="415">
        <v>12</v>
      </c>
      <c r="M441" s="416">
        <v>1</v>
      </c>
      <c r="N441" s="417">
        <v>46787</v>
      </c>
      <c r="O441" s="398">
        <v>884</v>
      </c>
      <c r="P441" s="419">
        <v>12</v>
      </c>
      <c r="Q441" s="418">
        <v>1</v>
      </c>
      <c r="R441" s="417">
        <v>47957</v>
      </c>
      <c r="S441" s="398">
        <v>884</v>
      </c>
      <c r="T441" s="419">
        <v>12</v>
      </c>
      <c r="U441" s="418">
        <v>1</v>
      </c>
      <c r="V441" s="417">
        <v>47957</v>
      </c>
      <c r="W441" s="398">
        <v>884</v>
      </c>
      <c r="X441" s="419">
        <v>12</v>
      </c>
      <c r="Y441" s="418">
        <v>1</v>
      </c>
      <c r="Z441" s="417">
        <v>47957</v>
      </c>
      <c r="AA441" s="398">
        <v>884</v>
      </c>
    </row>
    <row r="442" spans="1:27" ht="14.1" customHeight="1" x14ac:dyDescent="0.2">
      <c r="A442" s="357"/>
      <c r="B442" s="14"/>
      <c r="C442" s="302">
        <v>650</v>
      </c>
      <c r="D442" s="302">
        <v>115211717</v>
      </c>
      <c r="E442" s="288" t="s">
        <v>789</v>
      </c>
      <c r="F442" s="8">
        <v>12</v>
      </c>
      <c r="G442" s="8">
        <v>1</v>
      </c>
      <c r="H442" s="8">
        <v>43552</v>
      </c>
      <c r="I442" s="18">
        <v>12</v>
      </c>
      <c r="J442" s="18">
        <v>1</v>
      </c>
      <c r="K442" s="165">
        <v>43552</v>
      </c>
      <c r="L442" s="415">
        <v>12</v>
      </c>
      <c r="M442" s="416">
        <v>1</v>
      </c>
      <c r="N442" s="417">
        <v>46787</v>
      </c>
      <c r="O442" s="398">
        <v>884</v>
      </c>
      <c r="P442" s="419">
        <v>12</v>
      </c>
      <c r="Q442" s="418">
        <v>1</v>
      </c>
      <c r="R442" s="417">
        <v>47957</v>
      </c>
      <c r="S442" s="398">
        <v>884</v>
      </c>
      <c r="T442" s="419">
        <v>12</v>
      </c>
      <c r="U442" s="418">
        <v>1</v>
      </c>
      <c r="V442" s="417">
        <v>47957</v>
      </c>
      <c r="W442" s="398">
        <v>884</v>
      </c>
      <c r="X442" s="419">
        <v>12</v>
      </c>
      <c r="Y442" s="418">
        <v>1</v>
      </c>
      <c r="Z442" s="417">
        <v>47957</v>
      </c>
      <c r="AA442" s="398">
        <v>884</v>
      </c>
    </row>
    <row r="443" spans="1:27" ht="14.1" customHeight="1" x14ac:dyDescent="0.2">
      <c r="A443" s="357"/>
      <c r="B443" s="14"/>
      <c r="C443" s="302">
        <v>660</v>
      </c>
      <c r="D443" s="302">
        <v>115211718</v>
      </c>
      <c r="E443" s="288" t="s">
        <v>460</v>
      </c>
      <c r="F443" s="8">
        <v>10</v>
      </c>
      <c r="G443" s="8">
        <v>2</v>
      </c>
      <c r="H443" s="8">
        <v>41207</v>
      </c>
      <c r="I443" s="18">
        <v>10</v>
      </c>
      <c r="J443" s="18">
        <v>2</v>
      </c>
      <c r="K443" s="165">
        <v>41207</v>
      </c>
      <c r="L443" s="415">
        <v>10</v>
      </c>
      <c r="M443" s="416">
        <v>2</v>
      </c>
      <c r="N443" s="417">
        <v>44268</v>
      </c>
      <c r="O443" s="398">
        <v>884</v>
      </c>
      <c r="P443" s="419">
        <v>10</v>
      </c>
      <c r="Q443" s="418">
        <v>2</v>
      </c>
      <c r="R443" s="417">
        <v>45374</v>
      </c>
      <c r="S443" s="398">
        <v>884</v>
      </c>
      <c r="T443" s="419">
        <v>10</v>
      </c>
      <c r="U443" s="418">
        <v>2</v>
      </c>
      <c r="V443" s="417">
        <v>45374</v>
      </c>
      <c r="W443" s="398">
        <v>884</v>
      </c>
      <c r="X443" s="419">
        <v>10</v>
      </c>
      <c r="Y443" s="418">
        <v>2</v>
      </c>
      <c r="Z443" s="417">
        <v>45374</v>
      </c>
      <c r="AA443" s="398">
        <v>884</v>
      </c>
    </row>
    <row r="444" spans="1:27" ht="14.1" customHeight="1" x14ac:dyDescent="0.2">
      <c r="A444" s="357"/>
      <c r="B444" s="14"/>
      <c r="C444" s="302" t="s">
        <v>660</v>
      </c>
      <c r="D444" s="302"/>
      <c r="E444" s="288" t="s">
        <v>182</v>
      </c>
      <c r="F444" s="8"/>
      <c r="G444" s="8"/>
      <c r="H444" s="8">
        <v>365000</v>
      </c>
      <c r="I444" s="4"/>
      <c r="J444" s="4"/>
      <c r="K444" s="165">
        <v>365000</v>
      </c>
      <c r="L444" s="364">
        <v>0</v>
      </c>
      <c r="M444" s="21">
        <v>0</v>
      </c>
      <c r="N444" s="293">
        <v>350000</v>
      </c>
      <c r="O444" s="455" t="s">
        <v>596</v>
      </c>
      <c r="P444" s="370">
        <v>0</v>
      </c>
      <c r="Q444" s="294">
        <v>0</v>
      </c>
      <c r="R444" s="417">
        <v>350000</v>
      </c>
      <c r="S444" s="455" t="s">
        <v>596</v>
      </c>
      <c r="T444" s="370">
        <v>0</v>
      </c>
      <c r="U444" s="294">
        <v>0</v>
      </c>
      <c r="V444" s="417">
        <v>350000</v>
      </c>
      <c r="W444" s="455" t="s">
        <v>596</v>
      </c>
      <c r="X444" s="370">
        <v>0</v>
      </c>
      <c r="Y444" s="294">
        <v>0</v>
      </c>
      <c r="Z444" s="417">
        <v>350000</v>
      </c>
      <c r="AA444" s="455" t="s">
        <v>596</v>
      </c>
    </row>
    <row r="445" spans="1:27" ht="14.1" customHeight="1" x14ac:dyDescent="0.2">
      <c r="A445" s="357"/>
      <c r="B445" s="14"/>
      <c r="C445" s="302">
        <v>760</v>
      </c>
      <c r="D445" s="302">
        <v>115211719</v>
      </c>
      <c r="E445" s="288" t="s">
        <v>891</v>
      </c>
      <c r="F445" s="8">
        <v>11</v>
      </c>
      <c r="G445" s="8">
        <v>1</v>
      </c>
      <c r="H445" s="8">
        <v>65497</v>
      </c>
      <c r="I445" s="18">
        <v>11</v>
      </c>
      <c r="J445" s="18">
        <v>2</v>
      </c>
      <c r="K445" s="165">
        <v>68891</v>
      </c>
      <c r="L445" s="415">
        <v>11</v>
      </c>
      <c r="M445" s="416">
        <v>2</v>
      </c>
      <c r="N445" s="417">
        <v>75936</v>
      </c>
      <c r="O445" s="398">
        <v>3144</v>
      </c>
      <c r="P445" s="419">
        <v>11</v>
      </c>
      <c r="Q445" s="418">
        <v>2</v>
      </c>
      <c r="R445" s="417">
        <v>75856</v>
      </c>
      <c r="S445" s="398">
        <v>3144</v>
      </c>
      <c r="T445" s="419">
        <v>11</v>
      </c>
      <c r="U445" s="418">
        <v>2</v>
      </c>
      <c r="V445" s="417">
        <v>75856</v>
      </c>
      <c r="W445" s="398">
        <v>3144</v>
      </c>
      <c r="X445" s="419">
        <v>11</v>
      </c>
      <c r="Y445" s="418">
        <v>2</v>
      </c>
      <c r="Z445" s="417">
        <v>75856</v>
      </c>
      <c r="AA445" s="398">
        <v>3144</v>
      </c>
    </row>
    <row r="446" spans="1:27" ht="14.1" customHeight="1" x14ac:dyDescent="0.2">
      <c r="A446" s="357"/>
      <c r="B446" s="14"/>
      <c r="C446" s="302">
        <v>770</v>
      </c>
      <c r="D446" s="302">
        <v>115211720</v>
      </c>
      <c r="E446" s="288" t="s">
        <v>879</v>
      </c>
      <c r="F446" s="8">
        <v>7</v>
      </c>
      <c r="G446" s="8">
        <v>1</v>
      </c>
      <c r="H446" s="8">
        <v>44623</v>
      </c>
      <c r="I446" s="18">
        <v>7</v>
      </c>
      <c r="J446" s="18">
        <v>2</v>
      </c>
      <c r="K446" s="165">
        <v>46906</v>
      </c>
      <c r="L446" s="415">
        <v>7</v>
      </c>
      <c r="M446" s="416">
        <v>2</v>
      </c>
      <c r="N446" s="417">
        <v>51927</v>
      </c>
      <c r="O446" s="398">
        <v>3144</v>
      </c>
      <c r="P446" s="419">
        <v>7</v>
      </c>
      <c r="Q446" s="418">
        <v>2</v>
      </c>
      <c r="R446" s="417">
        <v>51648</v>
      </c>
      <c r="S446" s="398">
        <v>3144</v>
      </c>
      <c r="T446" s="419">
        <v>7</v>
      </c>
      <c r="U446" s="418">
        <v>2</v>
      </c>
      <c r="V446" s="417">
        <v>51648</v>
      </c>
      <c r="W446" s="398">
        <v>3144</v>
      </c>
      <c r="X446" s="419">
        <v>7</v>
      </c>
      <c r="Y446" s="418">
        <v>2</v>
      </c>
      <c r="Z446" s="417">
        <v>51648</v>
      </c>
      <c r="AA446" s="398">
        <v>3144</v>
      </c>
    </row>
    <row r="447" spans="1:27" ht="14.1" customHeight="1" x14ac:dyDescent="0.2">
      <c r="A447" s="357"/>
      <c r="B447" s="14"/>
      <c r="C447" s="302">
        <v>790</v>
      </c>
      <c r="D447" s="302">
        <v>115211721</v>
      </c>
      <c r="E447" s="288" t="s">
        <v>894</v>
      </c>
      <c r="F447" s="8">
        <v>8</v>
      </c>
      <c r="G447" s="8">
        <v>5</v>
      </c>
      <c r="H447" s="8">
        <v>60146</v>
      </c>
      <c r="I447" s="18">
        <v>8</v>
      </c>
      <c r="J447" s="18">
        <v>6</v>
      </c>
      <c r="K447" s="165">
        <v>63277</v>
      </c>
      <c r="L447" s="415">
        <v>8</v>
      </c>
      <c r="M447" s="416">
        <v>6</v>
      </c>
      <c r="N447" s="417">
        <v>63277</v>
      </c>
      <c r="O447" s="398">
        <v>3144</v>
      </c>
      <c r="P447" s="419">
        <v>8</v>
      </c>
      <c r="Q447" s="418">
        <v>6</v>
      </c>
      <c r="R447" s="417">
        <v>69675</v>
      </c>
      <c r="S447" s="398">
        <v>3144</v>
      </c>
      <c r="T447" s="419">
        <v>8</v>
      </c>
      <c r="U447" s="418">
        <v>6</v>
      </c>
      <c r="V447" s="417">
        <v>69675</v>
      </c>
      <c r="W447" s="398">
        <v>3144</v>
      </c>
      <c r="X447" s="419">
        <v>8</v>
      </c>
      <c r="Y447" s="418">
        <v>6</v>
      </c>
      <c r="Z447" s="417">
        <v>69675</v>
      </c>
      <c r="AA447" s="398">
        <v>3144</v>
      </c>
    </row>
    <row r="448" spans="1:27" ht="14.1" customHeight="1" x14ac:dyDescent="0.2">
      <c r="A448" s="357"/>
      <c r="B448" s="14"/>
      <c r="C448" s="302">
        <v>910</v>
      </c>
      <c r="D448" s="302">
        <v>115211722</v>
      </c>
      <c r="E448" s="288" t="s">
        <v>789</v>
      </c>
      <c r="F448" s="8">
        <v>12</v>
      </c>
      <c r="G448" s="8">
        <v>1</v>
      </c>
      <c r="H448" s="8">
        <v>43552</v>
      </c>
      <c r="I448" s="18">
        <v>12</v>
      </c>
      <c r="J448" s="18">
        <v>1</v>
      </c>
      <c r="K448" s="165">
        <v>43552</v>
      </c>
      <c r="L448" s="415">
        <v>12</v>
      </c>
      <c r="M448" s="416">
        <v>1</v>
      </c>
      <c r="N448" s="417">
        <v>46787</v>
      </c>
      <c r="O448" s="398">
        <v>884</v>
      </c>
      <c r="P448" s="419">
        <v>12</v>
      </c>
      <c r="Q448" s="418">
        <v>1</v>
      </c>
      <c r="R448" s="417">
        <v>47957</v>
      </c>
      <c r="S448" s="398">
        <v>884</v>
      </c>
      <c r="T448" s="419">
        <v>12</v>
      </c>
      <c r="U448" s="418">
        <v>1</v>
      </c>
      <c r="V448" s="417">
        <v>47957</v>
      </c>
      <c r="W448" s="398">
        <v>884</v>
      </c>
      <c r="X448" s="419">
        <v>12</v>
      </c>
      <c r="Y448" s="418">
        <v>1</v>
      </c>
      <c r="Z448" s="417">
        <v>47957</v>
      </c>
      <c r="AA448" s="398">
        <v>884</v>
      </c>
    </row>
    <row r="449" spans="1:27" ht="14.1" customHeight="1" x14ac:dyDescent="0.2">
      <c r="A449" s="357"/>
      <c r="B449" s="14"/>
      <c r="C449" s="302">
        <v>920</v>
      </c>
      <c r="D449" s="302">
        <v>115211723</v>
      </c>
      <c r="E449" s="288" t="s">
        <v>460</v>
      </c>
      <c r="F449" s="8">
        <v>12</v>
      </c>
      <c r="G449" s="8">
        <v>1</v>
      </c>
      <c r="H449" s="8">
        <v>43552</v>
      </c>
      <c r="I449" s="18">
        <v>10</v>
      </c>
      <c r="J449" s="18">
        <v>2</v>
      </c>
      <c r="K449" s="165">
        <v>41207</v>
      </c>
      <c r="L449" s="415">
        <v>10</v>
      </c>
      <c r="M449" s="416">
        <v>2</v>
      </c>
      <c r="N449" s="417">
        <v>44268</v>
      </c>
      <c r="O449" s="398">
        <v>884</v>
      </c>
      <c r="P449" s="419">
        <v>10</v>
      </c>
      <c r="Q449" s="418">
        <v>2</v>
      </c>
      <c r="R449" s="417">
        <v>0</v>
      </c>
      <c r="S449" s="398">
        <v>884</v>
      </c>
      <c r="T449" s="419">
        <v>10</v>
      </c>
      <c r="U449" s="418">
        <v>2</v>
      </c>
      <c r="V449" s="417">
        <v>0</v>
      </c>
      <c r="W449" s="398">
        <v>884</v>
      </c>
      <c r="X449" s="419">
        <v>10</v>
      </c>
      <c r="Y449" s="418">
        <v>2</v>
      </c>
      <c r="Z449" s="417">
        <v>0</v>
      </c>
      <c r="AA449" s="398">
        <v>884</v>
      </c>
    </row>
    <row r="450" spans="1:27" ht="14.1" customHeight="1" x14ac:dyDescent="0.2">
      <c r="A450" s="357"/>
      <c r="B450" s="14"/>
      <c r="C450" s="302">
        <v>920</v>
      </c>
      <c r="D450" s="302"/>
      <c r="E450" s="288" t="s">
        <v>789</v>
      </c>
      <c r="F450" s="8"/>
      <c r="G450" s="8"/>
      <c r="H450" s="8"/>
      <c r="L450" s="415"/>
      <c r="M450" s="416"/>
      <c r="N450" s="417">
        <v>0</v>
      </c>
      <c r="O450" s="398">
        <v>884</v>
      </c>
      <c r="P450" s="419">
        <v>12</v>
      </c>
      <c r="Q450" s="418">
        <v>1</v>
      </c>
      <c r="R450" s="417">
        <v>47957</v>
      </c>
      <c r="S450" s="398">
        <v>884</v>
      </c>
      <c r="T450" s="419">
        <v>12</v>
      </c>
      <c r="U450" s="418">
        <v>1</v>
      </c>
      <c r="V450" s="417">
        <v>47957</v>
      </c>
      <c r="W450" s="398">
        <v>884</v>
      </c>
      <c r="X450" s="419">
        <v>12</v>
      </c>
      <c r="Y450" s="418">
        <v>1</v>
      </c>
      <c r="Z450" s="417">
        <v>47957</v>
      </c>
      <c r="AA450" s="398">
        <v>884</v>
      </c>
    </row>
    <row r="451" spans="1:27" ht="14.1" customHeight="1" x14ac:dyDescent="0.2">
      <c r="A451" s="357"/>
      <c r="B451" s="14"/>
      <c r="C451" s="302">
        <v>930</v>
      </c>
      <c r="D451" s="302">
        <v>115211724</v>
      </c>
      <c r="E451" s="288" t="s">
        <v>1577</v>
      </c>
      <c r="F451" s="8">
        <v>10</v>
      </c>
      <c r="G451" s="8">
        <v>2</v>
      </c>
      <c r="H451" s="8">
        <v>41207</v>
      </c>
      <c r="I451" s="18">
        <v>10</v>
      </c>
      <c r="J451" s="18">
        <v>2</v>
      </c>
      <c r="K451" s="165">
        <v>41207</v>
      </c>
      <c r="L451" s="415">
        <v>10</v>
      </c>
      <c r="M451" s="416">
        <v>2</v>
      </c>
      <c r="N451" s="417">
        <v>44268</v>
      </c>
      <c r="O451" s="398">
        <v>884</v>
      </c>
      <c r="P451" s="419">
        <v>10</v>
      </c>
      <c r="Q451" s="418">
        <v>2</v>
      </c>
      <c r="R451" s="417">
        <v>45374</v>
      </c>
      <c r="S451" s="398">
        <v>884</v>
      </c>
      <c r="T451" s="419">
        <v>10</v>
      </c>
      <c r="U451" s="418">
        <v>2</v>
      </c>
      <c r="V451" s="417">
        <v>45374</v>
      </c>
      <c r="W451" s="398">
        <v>884</v>
      </c>
      <c r="X451" s="419">
        <v>10</v>
      </c>
      <c r="Y451" s="418">
        <v>2</v>
      </c>
      <c r="Z451" s="417">
        <v>45374</v>
      </c>
      <c r="AA451" s="398">
        <v>884</v>
      </c>
    </row>
    <row r="452" spans="1:27" ht="14.1" customHeight="1" x14ac:dyDescent="0.2">
      <c r="A452" s="357"/>
      <c r="B452" s="14"/>
      <c r="C452" s="302">
        <v>940</v>
      </c>
      <c r="D452" s="302">
        <v>115211725</v>
      </c>
      <c r="E452" s="288" t="s">
        <v>336</v>
      </c>
      <c r="F452" s="8">
        <v>9</v>
      </c>
      <c r="G452" s="8">
        <v>1</v>
      </c>
      <c r="H452" s="8">
        <v>53954</v>
      </c>
      <c r="I452" s="18">
        <v>9</v>
      </c>
      <c r="J452" s="18">
        <v>2</v>
      </c>
      <c r="K452" s="165">
        <v>56692</v>
      </c>
      <c r="L452" s="415">
        <v>9</v>
      </c>
      <c r="M452" s="416">
        <v>5</v>
      </c>
      <c r="N452" s="417">
        <v>65953</v>
      </c>
      <c r="O452" s="398">
        <v>3144</v>
      </c>
      <c r="P452" s="419">
        <v>9</v>
      </c>
      <c r="Q452" s="418">
        <v>5</v>
      </c>
      <c r="R452" s="417">
        <v>72621</v>
      </c>
      <c r="S452" s="398">
        <v>3144</v>
      </c>
      <c r="T452" s="419">
        <v>9</v>
      </c>
      <c r="U452" s="418">
        <v>5</v>
      </c>
      <c r="V452" s="417">
        <v>72621</v>
      </c>
      <c r="W452" s="398">
        <v>3144</v>
      </c>
      <c r="X452" s="419">
        <v>9</v>
      </c>
      <c r="Y452" s="418">
        <v>5</v>
      </c>
      <c r="Z452" s="417">
        <v>72621</v>
      </c>
      <c r="AA452" s="398">
        <v>3144</v>
      </c>
    </row>
    <row r="453" spans="1:27" ht="14.1" customHeight="1" x14ac:dyDescent="0.2">
      <c r="A453" s="357"/>
      <c r="B453" s="14"/>
      <c r="C453" s="302">
        <v>950</v>
      </c>
      <c r="D453" s="302">
        <v>115211726</v>
      </c>
      <c r="E453" s="288" t="s">
        <v>879</v>
      </c>
      <c r="F453" s="8">
        <v>7</v>
      </c>
      <c r="G453" s="8">
        <v>6</v>
      </c>
      <c r="H453" s="8">
        <v>57148</v>
      </c>
      <c r="I453" s="18">
        <v>7</v>
      </c>
      <c r="J453" s="18">
        <v>7</v>
      </c>
      <c r="K453" s="165">
        <v>60276</v>
      </c>
      <c r="L453" s="415">
        <v>7</v>
      </c>
      <c r="M453" s="416">
        <v>7</v>
      </c>
      <c r="N453" s="417">
        <v>60276</v>
      </c>
      <c r="O453" s="398">
        <v>3144</v>
      </c>
      <c r="P453" s="419">
        <v>7</v>
      </c>
      <c r="Q453" s="418">
        <v>7</v>
      </c>
      <c r="R453" s="417">
        <v>66370</v>
      </c>
      <c r="S453" s="398">
        <v>3144</v>
      </c>
      <c r="T453" s="419">
        <v>7</v>
      </c>
      <c r="U453" s="418">
        <v>7</v>
      </c>
      <c r="V453" s="417">
        <v>66370</v>
      </c>
      <c r="W453" s="398">
        <v>3144</v>
      </c>
      <c r="X453" s="419">
        <v>7</v>
      </c>
      <c r="Y453" s="418">
        <v>7</v>
      </c>
      <c r="Z453" s="417">
        <v>66370</v>
      </c>
      <c r="AA453" s="398">
        <v>3144</v>
      </c>
    </row>
    <row r="454" spans="1:27" ht="14.1" customHeight="1" x14ac:dyDescent="0.2">
      <c r="A454" s="357"/>
      <c r="B454" s="14"/>
      <c r="C454" s="302">
        <v>960</v>
      </c>
      <c r="D454" s="302">
        <v>115211727</v>
      </c>
      <c r="E454" s="288" t="s">
        <v>879</v>
      </c>
      <c r="F454" s="8">
        <v>7</v>
      </c>
      <c r="G454" s="8">
        <v>1</v>
      </c>
      <c r="H454" s="8">
        <v>44623</v>
      </c>
      <c r="I454" s="18">
        <v>7</v>
      </c>
      <c r="J454" s="18">
        <v>2</v>
      </c>
      <c r="K454" s="165">
        <v>46906</v>
      </c>
      <c r="L454" s="415">
        <v>7</v>
      </c>
      <c r="M454" s="416">
        <v>2</v>
      </c>
      <c r="N454" s="417">
        <v>51927</v>
      </c>
      <c r="O454" s="398">
        <v>3144</v>
      </c>
      <c r="P454" s="419">
        <v>7</v>
      </c>
      <c r="Q454" s="418">
        <v>2</v>
      </c>
      <c r="R454" s="417">
        <v>51648</v>
      </c>
      <c r="S454" s="398">
        <v>3144</v>
      </c>
      <c r="T454" s="419">
        <v>7</v>
      </c>
      <c r="U454" s="418">
        <v>2</v>
      </c>
      <c r="V454" s="417">
        <v>51648</v>
      </c>
      <c r="W454" s="398">
        <v>3144</v>
      </c>
      <c r="X454" s="419">
        <v>7</v>
      </c>
      <c r="Y454" s="418">
        <v>2</v>
      </c>
      <c r="Z454" s="417">
        <v>51648</v>
      </c>
      <c r="AA454" s="398">
        <v>3144</v>
      </c>
    </row>
    <row r="455" spans="1:27" ht="14.1" customHeight="1" x14ac:dyDescent="0.2">
      <c r="A455" s="357"/>
      <c r="B455" s="14"/>
      <c r="C455" s="302">
        <v>1000</v>
      </c>
      <c r="D455" s="302">
        <v>115211728</v>
      </c>
      <c r="E455" s="288" t="s">
        <v>789</v>
      </c>
      <c r="F455" s="8">
        <v>12</v>
      </c>
      <c r="G455" s="8">
        <v>3</v>
      </c>
      <c r="H455" s="8">
        <v>45657</v>
      </c>
      <c r="I455" s="18">
        <v>12</v>
      </c>
      <c r="J455" s="18">
        <v>1</v>
      </c>
      <c r="K455" s="165">
        <v>43552</v>
      </c>
      <c r="L455" s="415">
        <v>12</v>
      </c>
      <c r="M455" s="416">
        <v>1</v>
      </c>
      <c r="N455" s="417">
        <v>46787</v>
      </c>
      <c r="O455" s="398">
        <v>884</v>
      </c>
      <c r="P455" s="419">
        <v>12</v>
      </c>
      <c r="Q455" s="418">
        <v>1</v>
      </c>
      <c r="R455" s="417">
        <v>47957</v>
      </c>
      <c r="S455" s="398">
        <v>884</v>
      </c>
      <c r="T455" s="419">
        <v>12</v>
      </c>
      <c r="U455" s="418">
        <v>1</v>
      </c>
      <c r="V455" s="417">
        <v>47957</v>
      </c>
      <c r="W455" s="398">
        <v>884</v>
      </c>
      <c r="X455" s="419">
        <v>12</v>
      </c>
      <c r="Y455" s="418">
        <v>1</v>
      </c>
      <c r="Z455" s="417">
        <v>47957</v>
      </c>
      <c r="AA455" s="398">
        <v>884</v>
      </c>
    </row>
    <row r="456" spans="1:27" ht="14.1" customHeight="1" x14ac:dyDescent="0.2">
      <c r="A456" s="357"/>
      <c r="B456" s="14"/>
      <c r="C456" s="302">
        <v>1010</v>
      </c>
      <c r="D456" s="302">
        <v>115211729</v>
      </c>
      <c r="E456" s="288" t="s">
        <v>963</v>
      </c>
      <c r="F456" s="8">
        <v>9</v>
      </c>
      <c r="G456" s="8">
        <v>7</v>
      </c>
      <c r="H456" s="8">
        <v>72937</v>
      </c>
      <c r="I456" s="18">
        <v>9</v>
      </c>
      <c r="J456" s="18">
        <v>8</v>
      </c>
      <c r="K456" s="165">
        <v>76518</v>
      </c>
      <c r="L456" s="415">
        <v>9</v>
      </c>
      <c r="M456" s="416">
        <v>8</v>
      </c>
      <c r="N456" s="417">
        <v>76518</v>
      </c>
      <c r="O456" s="398">
        <v>3144</v>
      </c>
      <c r="P456" s="419">
        <v>9</v>
      </c>
      <c r="Q456" s="418">
        <v>8</v>
      </c>
      <c r="R456" s="417">
        <v>84254</v>
      </c>
      <c r="S456" s="398">
        <v>3144</v>
      </c>
      <c r="T456" s="419">
        <v>9</v>
      </c>
      <c r="U456" s="418">
        <v>8</v>
      </c>
      <c r="V456" s="417">
        <v>84254</v>
      </c>
      <c r="W456" s="398">
        <v>3144</v>
      </c>
      <c r="X456" s="419">
        <v>9</v>
      </c>
      <c r="Y456" s="418">
        <v>8</v>
      </c>
      <c r="Z456" s="417">
        <v>84254</v>
      </c>
      <c r="AA456" s="398">
        <v>3144</v>
      </c>
    </row>
    <row r="457" spans="1:27" ht="14.1" customHeight="1" x14ac:dyDescent="0.2">
      <c r="A457" s="357"/>
      <c r="B457" s="14"/>
      <c r="C457" s="302">
        <v>2000</v>
      </c>
      <c r="D457" s="302">
        <v>115211730</v>
      </c>
      <c r="E457" s="288" t="s">
        <v>889</v>
      </c>
      <c r="F457" s="8">
        <v>10</v>
      </c>
      <c r="G457" s="8">
        <v>2</v>
      </c>
      <c r="H457" s="8">
        <v>62690</v>
      </c>
      <c r="I457" s="18">
        <v>10</v>
      </c>
      <c r="J457" s="18">
        <v>3</v>
      </c>
      <c r="K457" s="165">
        <v>65823</v>
      </c>
      <c r="L457" s="415">
        <v>10</v>
      </c>
      <c r="M457" s="416">
        <v>3</v>
      </c>
      <c r="N457" s="417">
        <v>65823</v>
      </c>
      <c r="O457" s="398">
        <v>3144</v>
      </c>
      <c r="P457" s="419">
        <v>10</v>
      </c>
      <c r="Q457" s="418">
        <v>2</v>
      </c>
      <c r="R457" s="417">
        <v>69028</v>
      </c>
      <c r="S457" s="398">
        <v>3144</v>
      </c>
      <c r="T457" s="419">
        <v>10</v>
      </c>
      <c r="U457" s="418">
        <v>2</v>
      </c>
      <c r="V457" s="417">
        <v>69028</v>
      </c>
      <c r="W457" s="398">
        <v>3144</v>
      </c>
      <c r="X457" s="419">
        <v>10</v>
      </c>
      <c r="Y457" s="418">
        <v>2</v>
      </c>
      <c r="Z457" s="417">
        <v>69028</v>
      </c>
      <c r="AA457" s="398">
        <v>3144</v>
      </c>
    </row>
    <row r="458" spans="1:27" ht="14.1" customHeight="1" x14ac:dyDescent="0.2">
      <c r="A458" s="357"/>
      <c r="B458" s="14"/>
      <c r="C458" s="302">
        <v>2010</v>
      </c>
      <c r="D458" s="302">
        <v>115211731</v>
      </c>
      <c r="E458" s="288" t="s">
        <v>336</v>
      </c>
      <c r="F458" s="8">
        <v>9</v>
      </c>
      <c r="G458" s="8">
        <v>1</v>
      </c>
      <c r="H458" s="8">
        <v>53954</v>
      </c>
      <c r="I458" s="18">
        <v>9</v>
      </c>
      <c r="J458" s="18">
        <v>2</v>
      </c>
      <c r="K458" s="165">
        <v>56692</v>
      </c>
      <c r="L458" s="415">
        <v>9</v>
      </c>
      <c r="M458" s="416">
        <v>2</v>
      </c>
      <c r="N458" s="417">
        <v>62690</v>
      </c>
      <c r="O458" s="398">
        <v>3144</v>
      </c>
      <c r="P458" s="419">
        <v>9</v>
      </c>
      <c r="Q458" s="418">
        <v>2</v>
      </c>
      <c r="R458" s="417">
        <v>62424</v>
      </c>
      <c r="S458" s="398">
        <v>3144</v>
      </c>
      <c r="T458" s="419">
        <v>9</v>
      </c>
      <c r="U458" s="418">
        <v>2</v>
      </c>
      <c r="V458" s="417">
        <v>62424</v>
      </c>
      <c r="W458" s="398">
        <v>3144</v>
      </c>
      <c r="X458" s="419">
        <v>9</v>
      </c>
      <c r="Y458" s="418">
        <v>2</v>
      </c>
      <c r="Z458" s="417">
        <v>62424</v>
      </c>
      <c r="AA458" s="398">
        <v>3144</v>
      </c>
    </row>
    <row r="459" spans="1:27" ht="14.1" customHeight="1" x14ac:dyDescent="0.2">
      <c r="A459" s="357"/>
      <c r="B459" s="14"/>
      <c r="C459" s="302">
        <v>2020</v>
      </c>
      <c r="D459" s="302">
        <v>115211732</v>
      </c>
      <c r="E459" s="288" t="s">
        <v>879</v>
      </c>
      <c r="F459" s="8">
        <v>7</v>
      </c>
      <c r="G459" s="8">
        <v>1</v>
      </c>
      <c r="H459" s="8">
        <v>44623</v>
      </c>
      <c r="I459" s="18">
        <v>7</v>
      </c>
      <c r="J459" s="18">
        <v>2</v>
      </c>
      <c r="K459" s="165">
        <v>46906</v>
      </c>
      <c r="L459" s="415">
        <v>7</v>
      </c>
      <c r="M459" s="416">
        <v>2</v>
      </c>
      <c r="N459" s="417">
        <v>51927</v>
      </c>
      <c r="O459" s="398">
        <v>3144</v>
      </c>
      <c r="P459" s="419">
        <v>7</v>
      </c>
      <c r="Q459" s="418">
        <v>2</v>
      </c>
      <c r="R459" s="417">
        <v>51648</v>
      </c>
      <c r="S459" s="398">
        <v>3144</v>
      </c>
      <c r="T459" s="419">
        <v>7</v>
      </c>
      <c r="U459" s="418">
        <v>2</v>
      </c>
      <c r="V459" s="417">
        <v>51648</v>
      </c>
      <c r="W459" s="398">
        <v>3144</v>
      </c>
      <c r="X459" s="419">
        <v>7</v>
      </c>
      <c r="Y459" s="418">
        <v>2</v>
      </c>
      <c r="Z459" s="417">
        <v>51648</v>
      </c>
      <c r="AA459" s="398">
        <v>3144</v>
      </c>
    </row>
    <row r="460" spans="1:27" ht="14.1" customHeight="1" x14ac:dyDescent="0.2">
      <c r="A460" s="357"/>
      <c r="B460" s="14"/>
      <c r="C460" s="302">
        <v>2030</v>
      </c>
      <c r="D460" s="302">
        <v>115211733</v>
      </c>
      <c r="E460" s="288" t="s">
        <v>789</v>
      </c>
      <c r="F460" s="8">
        <v>12</v>
      </c>
      <c r="G460" s="8">
        <v>4</v>
      </c>
      <c r="H460" s="8">
        <v>46708</v>
      </c>
      <c r="I460" s="18">
        <v>12</v>
      </c>
      <c r="J460" s="18">
        <v>1</v>
      </c>
      <c r="K460" s="165">
        <v>43552</v>
      </c>
      <c r="L460" s="415">
        <v>12</v>
      </c>
      <c r="M460" s="416">
        <v>1</v>
      </c>
      <c r="N460" s="417">
        <v>46787</v>
      </c>
      <c r="O460" s="398">
        <v>884</v>
      </c>
      <c r="P460" s="419">
        <v>12</v>
      </c>
      <c r="Q460" s="418">
        <v>1</v>
      </c>
      <c r="R460" s="417">
        <v>47957</v>
      </c>
      <c r="S460" s="398">
        <v>884</v>
      </c>
      <c r="T460" s="419">
        <v>12</v>
      </c>
      <c r="U460" s="418">
        <v>1</v>
      </c>
      <c r="V460" s="417">
        <v>47957</v>
      </c>
      <c r="W460" s="398">
        <v>884</v>
      </c>
      <c r="X460" s="419">
        <v>12</v>
      </c>
      <c r="Y460" s="418">
        <v>1</v>
      </c>
      <c r="Z460" s="417">
        <v>47957</v>
      </c>
      <c r="AA460" s="398">
        <v>884</v>
      </c>
    </row>
    <row r="461" spans="1:27" ht="14.1" customHeight="1" x14ac:dyDescent="0.2">
      <c r="A461" s="357"/>
      <c r="B461" s="14"/>
      <c r="C461" s="302">
        <v>2040</v>
      </c>
      <c r="D461" s="302">
        <v>115211734</v>
      </c>
      <c r="E461" s="288" t="s">
        <v>789</v>
      </c>
      <c r="F461" s="8">
        <v>12</v>
      </c>
      <c r="G461" s="8">
        <v>3</v>
      </c>
      <c r="H461" s="8">
        <v>45657</v>
      </c>
      <c r="I461" s="18">
        <v>12</v>
      </c>
      <c r="J461" s="18">
        <v>3</v>
      </c>
      <c r="K461" s="165">
        <v>45657</v>
      </c>
      <c r="L461" s="415">
        <v>12</v>
      </c>
      <c r="M461" s="416">
        <v>3</v>
      </c>
      <c r="N461" s="417">
        <v>49048</v>
      </c>
      <c r="O461" s="398">
        <v>884</v>
      </c>
      <c r="P461" s="419">
        <v>12</v>
      </c>
      <c r="Q461" s="418">
        <v>3</v>
      </c>
      <c r="R461" s="417">
        <v>50274</v>
      </c>
      <c r="S461" s="398">
        <v>884</v>
      </c>
      <c r="T461" s="419">
        <v>12</v>
      </c>
      <c r="U461" s="418">
        <v>3</v>
      </c>
      <c r="V461" s="417">
        <v>50274</v>
      </c>
      <c r="W461" s="398">
        <v>884</v>
      </c>
      <c r="X461" s="419">
        <v>12</v>
      </c>
      <c r="Y461" s="418">
        <v>3</v>
      </c>
      <c r="Z461" s="417">
        <v>50274</v>
      </c>
      <c r="AA461" s="398">
        <v>884</v>
      </c>
    </row>
    <row r="462" spans="1:27" ht="14.1" customHeight="1" x14ac:dyDescent="0.2">
      <c r="A462" s="357"/>
      <c r="B462" s="14"/>
      <c r="C462" s="302">
        <v>16001</v>
      </c>
      <c r="D462" s="302">
        <v>115211735</v>
      </c>
      <c r="E462" s="288" t="s">
        <v>879</v>
      </c>
      <c r="F462" s="8">
        <v>7</v>
      </c>
      <c r="G462" s="8">
        <v>1</v>
      </c>
      <c r="H462" s="8">
        <v>44623</v>
      </c>
      <c r="I462" s="18">
        <v>7</v>
      </c>
      <c r="J462" s="18">
        <v>2</v>
      </c>
      <c r="K462" s="165">
        <v>46906</v>
      </c>
      <c r="L462" s="415">
        <v>7</v>
      </c>
      <c r="M462" s="416">
        <v>2</v>
      </c>
      <c r="N462" s="417">
        <v>51927</v>
      </c>
      <c r="O462" s="398">
        <v>3144</v>
      </c>
      <c r="P462" s="419">
        <v>7</v>
      </c>
      <c r="Q462" s="418">
        <v>2</v>
      </c>
      <c r="R462" s="417">
        <v>51648</v>
      </c>
      <c r="S462" s="398">
        <v>3144</v>
      </c>
      <c r="T462" s="419">
        <v>7</v>
      </c>
      <c r="U462" s="418">
        <v>2</v>
      </c>
      <c r="V462" s="417">
        <v>51648</v>
      </c>
      <c r="W462" s="398">
        <v>3144</v>
      </c>
      <c r="X462" s="419">
        <v>7</v>
      </c>
      <c r="Y462" s="418">
        <v>2</v>
      </c>
      <c r="Z462" s="417">
        <v>51648</v>
      </c>
      <c r="AA462" s="398">
        <v>3144</v>
      </c>
    </row>
    <row r="463" spans="1:27" ht="14.1" customHeight="1" x14ac:dyDescent="0.2">
      <c r="A463" s="357"/>
      <c r="B463" s="14"/>
      <c r="C463" s="302">
        <v>16002</v>
      </c>
      <c r="D463" s="302">
        <v>115211736</v>
      </c>
      <c r="E463" s="288" t="s">
        <v>879</v>
      </c>
      <c r="F463" s="8">
        <v>7</v>
      </c>
      <c r="G463" s="8">
        <v>1</v>
      </c>
      <c r="H463" s="8">
        <v>44623</v>
      </c>
      <c r="I463" s="18">
        <v>7</v>
      </c>
      <c r="J463" s="18">
        <v>2</v>
      </c>
      <c r="K463" s="165">
        <v>46906</v>
      </c>
      <c r="L463" s="415">
        <v>7</v>
      </c>
      <c r="M463" s="416">
        <v>2</v>
      </c>
      <c r="N463" s="417">
        <v>51927</v>
      </c>
      <c r="O463" s="398">
        <v>3144</v>
      </c>
      <c r="P463" s="419">
        <v>7</v>
      </c>
      <c r="Q463" s="418">
        <v>2</v>
      </c>
      <c r="R463" s="417">
        <v>51648</v>
      </c>
      <c r="S463" s="398">
        <v>3144</v>
      </c>
      <c r="T463" s="419">
        <v>7</v>
      </c>
      <c r="U463" s="418">
        <v>2</v>
      </c>
      <c r="V463" s="417">
        <v>51648</v>
      </c>
      <c r="W463" s="398">
        <v>3144</v>
      </c>
      <c r="X463" s="419">
        <v>7</v>
      </c>
      <c r="Y463" s="418">
        <v>2</v>
      </c>
      <c r="Z463" s="417">
        <v>51648</v>
      </c>
      <c r="AA463" s="398">
        <v>3144</v>
      </c>
    </row>
    <row r="464" spans="1:27" ht="14.1" customHeight="1" x14ac:dyDescent="0.2">
      <c r="A464" s="357"/>
      <c r="B464" s="14"/>
      <c r="C464" s="302">
        <v>16005</v>
      </c>
      <c r="D464" s="302">
        <v>115211737</v>
      </c>
      <c r="E464" s="288" t="s">
        <v>789</v>
      </c>
      <c r="F464" s="8">
        <v>12</v>
      </c>
      <c r="G464" s="8">
        <v>1</v>
      </c>
      <c r="H464" s="8">
        <v>43552</v>
      </c>
      <c r="I464" s="18">
        <v>12</v>
      </c>
      <c r="J464" s="18">
        <v>1</v>
      </c>
      <c r="K464" s="165">
        <v>43552</v>
      </c>
      <c r="L464" s="415">
        <v>12</v>
      </c>
      <c r="M464" s="416">
        <v>1</v>
      </c>
      <c r="N464" s="417">
        <v>46787</v>
      </c>
      <c r="O464" s="398">
        <v>884</v>
      </c>
      <c r="P464" s="419">
        <v>12</v>
      </c>
      <c r="Q464" s="418">
        <v>1</v>
      </c>
      <c r="R464" s="417">
        <v>47957</v>
      </c>
      <c r="S464" s="398">
        <v>884</v>
      </c>
      <c r="T464" s="419">
        <v>12</v>
      </c>
      <c r="U464" s="418">
        <v>1</v>
      </c>
      <c r="V464" s="417">
        <v>47957</v>
      </c>
      <c r="W464" s="398">
        <v>884</v>
      </c>
      <c r="X464" s="419">
        <v>12</v>
      </c>
      <c r="Y464" s="418">
        <v>1</v>
      </c>
      <c r="Z464" s="417">
        <v>47957</v>
      </c>
      <c r="AA464" s="398">
        <v>884</v>
      </c>
    </row>
    <row r="465" spans="1:27" ht="14.1" customHeight="1" x14ac:dyDescent="0.2">
      <c r="A465" s="357"/>
      <c r="B465" s="14"/>
      <c r="C465" s="302">
        <v>16006</v>
      </c>
      <c r="D465" s="302">
        <v>115211738</v>
      </c>
      <c r="E465" s="288" t="s">
        <v>789</v>
      </c>
      <c r="F465" s="8">
        <v>12</v>
      </c>
      <c r="G465" s="8">
        <v>1</v>
      </c>
      <c r="H465" s="8">
        <v>43552</v>
      </c>
      <c r="I465" s="18">
        <v>12</v>
      </c>
      <c r="J465" s="18">
        <v>1</v>
      </c>
      <c r="K465" s="165">
        <v>43552</v>
      </c>
      <c r="L465" s="415">
        <v>12</v>
      </c>
      <c r="M465" s="416">
        <v>1</v>
      </c>
      <c r="N465" s="417">
        <v>46787</v>
      </c>
      <c r="O465" s="398">
        <v>884</v>
      </c>
      <c r="P465" s="419">
        <v>12</v>
      </c>
      <c r="Q465" s="418">
        <v>1</v>
      </c>
      <c r="R465" s="417">
        <v>47957</v>
      </c>
      <c r="S465" s="398">
        <v>884</v>
      </c>
      <c r="T465" s="419">
        <v>12</v>
      </c>
      <c r="U465" s="418">
        <v>1</v>
      </c>
      <c r="V465" s="417">
        <v>47957</v>
      </c>
      <c r="W465" s="398">
        <v>884</v>
      </c>
      <c r="X465" s="419">
        <v>12</v>
      </c>
      <c r="Y465" s="418">
        <v>1</v>
      </c>
      <c r="Z465" s="417">
        <v>47957</v>
      </c>
      <c r="AA465" s="398">
        <v>884</v>
      </c>
    </row>
    <row r="466" spans="1:27" ht="14.1" customHeight="1" x14ac:dyDescent="0.2">
      <c r="A466" s="357"/>
      <c r="B466" s="14"/>
      <c r="C466" s="302">
        <v>17001</v>
      </c>
      <c r="D466" s="302">
        <v>115211739</v>
      </c>
      <c r="E466" s="288" t="s">
        <v>423</v>
      </c>
      <c r="F466" s="8">
        <v>8</v>
      </c>
      <c r="G466" s="8">
        <v>2</v>
      </c>
      <c r="H466" s="8">
        <v>51800</v>
      </c>
      <c r="I466" s="18">
        <v>8</v>
      </c>
      <c r="J466" s="18">
        <v>2</v>
      </c>
      <c r="K466" s="165">
        <v>51800</v>
      </c>
      <c r="L466" s="415">
        <v>8</v>
      </c>
      <c r="M466" s="416">
        <v>2</v>
      </c>
      <c r="N466" s="417">
        <v>54411</v>
      </c>
      <c r="O466" s="398">
        <v>3144</v>
      </c>
      <c r="P466" s="419">
        <v>8</v>
      </c>
      <c r="Q466" s="418">
        <v>2</v>
      </c>
      <c r="R466" s="417">
        <v>57037</v>
      </c>
      <c r="S466" s="398">
        <v>3144</v>
      </c>
      <c r="T466" s="419">
        <v>8</v>
      </c>
      <c r="U466" s="418">
        <v>2</v>
      </c>
      <c r="V466" s="417">
        <v>57037</v>
      </c>
      <c r="W466" s="398">
        <v>3144</v>
      </c>
      <c r="X466" s="419">
        <v>8</v>
      </c>
      <c r="Y466" s="418">
        <v>2</v>
      </c>
      <c r="Z466" s="417">
        <v>57037</v>
      </c>
      <c r="AA466" s="398">
        <v>3144</v>
      </c>
    </row>
    <row r="467" spans="1:27" ht="14.1" customHeight="1" x14ac:dyDescent="0.2">
      <c r="A467" s="357"/>
      <c r="B467" s="14"/>
      <c r="C467" s="302">
        <v>17004</v>
      </c>
      <c r="D467" s="302">
        <v>115211740</v>
      </c>
      <c r="E467" s="288" t="s">
        <v>789</v>
      </c>
      <c r="F467" s="8">
        <v>12</v>
      </c>
      <c r="G467" s="8">
        <v>1</v>
      </c>
      <c r="H467" s="8">
        <v>43552</v>
      </c>
      <c r="I467" s="18">
        <v>12</v>
      </c>
      <c r="J467" s="18">
        <v>1</v>
      </c>
      <c r="K467" s="165">
        <v>43552</v>
      </c>
      <c r="L467" s="415">
        <v>12</v>
      </c>
      <c r="M467" s="416">
        <v>1</v>
      </c>
      <c r="N467" s="417">
        <v>46787</v>
      </c>
      <c r="O467" s="398">
        <v>884</v>
      </c>
      <c r="P467" s="419">
        <v>12</v>
      </c>
      <c r="Q467" s="418">
        <v>1</v>
      </c>
      <c r="R467" s="417">
        <v>47957</v>
      </c>
      <c r="S467" s="398">
        <v>884</v>
      </c>
      <c r="T467" s="419">
        <v>12</v>
      </c>
      <c r="U467" s="418">
        <v>1</v>
      </c>
      <c r="V467" s="417">
        <v>47957</v>
      </c>
      <c r="W467" s="398">
        <v>884</v>
      </c>
      <c r="X467" s="419">
        <v>12</v>
      </c>
      <c r="Y467" s="418">
        <v>1</v>
      </c>
      <c r="Z467" s="417">
        <v>47957</v>
      </c>
      <c r="AA467" s="398">
        <v>884</v>
      </c>
    </row>
    <row r="468" spans="1:27" ht="14.1" customHeight="1" x14ac:dyDescent="0.2">
      <c r="A468" s="357"/>
      <c r="B468" s="14"/>
      <c r="C468" s="302">
        <v>17006</v>
      </c>
      <c r="D468" s="302">
        <v>115211741</v>
      </c>
      <c r="E468" s="288" t="s">
        <v>879</v>
      </c>
      <c r="F468" s="8">
        <v>7</v>
      </c>
      <c r="G468" s="8">
        <v>1</v>
      </c>
      <c r="H468" s="8">
        <v>44623</v>
      </c>
      <c r="I468" s="18">
        <v>7</v>
      </c>
      <c r="J468" s="18">
        <v>2</v>
      </c>
      <c r="K468" s="165">
        <v>46906</v>
      </c>
      <c r="L468" s="364">
        <v>7</v>
      </c>
      <c r="M468" s="21">
        <v>2</v>
      </c>
      <c r="N468" s="293">
        <v>51927</v>
      </c>
      <c r="O468" s="398">
        <v>3144</v>
      </c>
      <c r="P468" s="370">
        <v>7</v>
      </c>
      <c r="Q468" s="294">
        <v>2</v>
      </c>
      <c r="R468" s="417">
        <v>51648</v>
      </c>
      <c r="S468" s="398">
        <v>3144</v>
      </c>
      <c r="T468" s="370">
        <v>7</v>
      </c>
      <c r="U468" s="294">
        <v>2</v>
      </c>
      <c r="V468" s="417">
        <v>51648</v>
      </c>
      <c r="W468" s="398">
        <v>3144</v>
      </c>
      <c r="X468" s="370">
        <v>7</v>
      </c>
      <c r="Y468" s="294">
        <v>2</v>
      </c>
      <c r="Z468" s="417">
        <v>51648</v>
      </c>
      <c r="AA468" s="398">
        <v>3144</v>
      </c>
    </row>
    <row r="469" spans="1:27" ht="14.1" customHeight="1" x14ac:dyDescent="0.2">
      <c r="A469" s="357"/>
      <c r="B469" s="14"/>
      <c r="C469" s="302">
        <v>20000</v>
      </c>
      <c r="D469" s="302"/>
      <c r="E469" s="288" t="s">
        <v>1304</v>
      </c>
      <c r="F469" s="8"/>
      <c r="G469" s="8"/>
      <c r="H469" s="8"/>
      <c r="L469" s="364"/>
      <c r="O469" s="398"/>
      <c r="P469" s="370">
        <v>5</v>
      </c>
      <c r="Q469" s="294">
        <v>4</v>
      </c>
      <c r="R469" s="417">
        <v>47411</v>
      </c>
      <c r="S469" s="398">
        <v>3144</v>
      </c>
      <c r="T469" s="370">
        <v>5</v>
      </c>
      <c r="U469" s="294">
        <v>4</v>
      </c>
      <c r="V469" s="417">
        <v>47411</v>
      </c>
      <c r="W469" s="398">
        <v>3144</v>
      </c>
      <c r="X469" s="370">
        <v>5</v>
      </c>
      <c r="Y469" s="294">
        <v>4</v>
      </c>
      <c r="Z469" s="417">
        <v>47411</v>
      </c>
      <c r="AA469" s="398">
        <v>3144</v>
      </c>
    </row>
    <row r="470" spans="1:27" ht="14.1" customHeight="1" x14ac:dyDescent="0.2">
      <c r="A470" s="357"/>
      <c r="B470" s="14"/>
      <c r="C470" s="302">
        <v>20001</v>
      </c>
      <c r="D470" s="302"/>
      <c r="E470" s="288" t="s">
        <v>337</v>
      </c>
      <c r="F470" s="8"/>
      <c r="G470" s="8"/>
      <c r="H470" s="8"/>
      <c r="L470" s="364"/>
      <c r="O470" s="398"/>
      <c r="P470" s="370">
        <v>7</v>
      </c>
      <c r="Q470" s="294">
        <v>2</v>
      </c>
      <c r="R470" s="417">
        <v>1</v>
      </c>
      <c r="S470" s="398">
        <v>3144</v>
      </c>
      <c r="T470" s="370">
        <v>7</v>
      </c>
      <c r="U470" s="294">
        <v>2</v>
      </c>
      <c r="V470" s="417">
        <v>1</v>
      </c>
      <c r="W470" s="398">
        <v>3144</v>
      </c>
      <c r="X470" s="370">
        <v>7</v>
      </c>
      <c r="Y470" s="294">
        <v>2</v>
      </c>
      <c r="Z470" s="417">
        <v>1</v>
      </c>
      <c r="AA470" s="398">
        <v>3144</v>
      </c>
    </row>
    <row r="471" spans="1:27" ht="14.1" customHeight="1" x14ac:dyDescent="0.2">
      <c r="A471" s="357"/>
      <c r="B471" s="14"/>
      <c r="C471" s="302">
        <v>20002</v>
      </c>
      <c r="D471" s="302"/>
      <c r="E471" s="288" t="s">
        <v>789</v>
      </c>
      <c r="F471" s="8"/>
      <c r="G471" s="8"/>
      <c r="H471" s="8"/>
      <c r="L471" s="364"/>
      <c r="O471" s="398"/>
      <c r="P471" s="370">
        <v>12</v>
      </c>
      <c r="Q471" s="294">
        <v>1</v>
      </c>
      <c r="R471" s="417">
        <v>1</v>
      </c>
      <c r="S471" s="398">
        <v>884</v>
      </c>
      <c r="T471" s="370">
        <v>12</v>
      </c>
      <c r="U471" s="294">
        <v>1</v>
      </c>
      <c r="V471" s="417">
        <v>1</v>
      </c>
      <c r="W471" s="398">
        <v>884</v>
      </c>
      <c r="X471" s="370">
        <v>12</v>
      </c>
      <c r="Y471" s="294">
        <v>1</v>
      </c>
      <c r="Z471" s="417">
        <v>1</v>
      </c>
      <c r="AA471" s="398">
        <v>884</v>
      </c>
    </row>
    <row r="472" spans="1:27" ht="14.1" customHeight="1" x14ac:dyDescent="0.2">
      <c r="A472" s="357"/>
      <c r="B472" s="14"/>
      <c r="C472" s="302"/>
      <c r="D472" s="302"/>
      <c r="E472" s="288"/>
      <c r="F472" s="8"/>
      <c r="G472" s="8"/>
      <c r="H472" s="8"/>
      <c r="L472" s="364"/>
      <c r="O472" s="398"/>
      <c r="P472" s="370"/>
      <c r="S472" s="398"/>
      <c r="T472" s="370"/>
      <c r="W472" s="398"/>
      <c r="X472" s="370"/>
      <c r="AA472" s="398"/>
    </row>
    <row r="473" spans="1:27" ht="13.7" customHeight="1" x14ac:dyDescent="0.25">
      <c r="A473" s="357"/>
      <c r="B473" s="14"/>
      <c r="C473" s="292"/>
      <c r="D473" s="292"/>
      <c r="E473" s="479" t="s">
        <v>381</v>
      </c>
      <c r="F473" s="343"/>
      <c r="G473" s="343"/>
      <c r="H473" s="343">
        <f>SUM(H426:H472)</f>
        <v>2576197</v>
      </c>
      <c r="I473" s="261"/>
      <c r="J473" s="261"/>
      <c r="K473" s="344">
        <f>SUM(K426:K472)</f>
        <v>2633082</v>
      </c>
      <c r="L473" s="420"/>
      <c r="M473" s="421"/>
      <c r="N473" s="407">
        <f>SUM(N426:N472)</f>
        <v>2714621</v>
      </c>
      <c r="O473" s="408"/>
      <c r="P473" s="423"/>
      <c r="Q473" s="422"/>
      <c r="R473" s="407">
        <f>SUM(R426:R472)</f>
        <v>2867881</v>
      </c>
      <c r="S473" s="408"/>
      <c r="T473" s="423"/>
      <c r="U473" s="422"/>
      <c r="V473" s="407">
        <f>SUM(V426:V472)</f>
        <v>2867881</v>
      </c>
      <c r="W473" s="408"/>
      <c r="X473" s="423"/>
      <c r="Y473" s="422"/>
      <c r="Z473" s="407">
        <f>SUM(Z426:Z472)</f>
        <v>2867881</v>
      </c>
      <c r="AA473" s="408"/>
    </row>
    <row r="474" spans="1:27" ht="5.25" customHeight="1" x14ac:dyDescent="0.2">
      <c r="A474" s="357"/>
      <c r="B474" s="14"/>
      <c r="C474" s="302"/>
      <c r="D474" s="302"/>
      <c r="E474" s="288"/>
      <c r="F474" s="292"/>
      <c r="G474" s="292"/>
      <c r="H474" s="292"/>
      <c r="I474" s="21"/>
      <c r="J474" s="21"/>
      <c r="K474" s="293"/>
      <c r="L474" s="364"/>
      <c r="O474" s="398"/>
      <c r="P474" s="370"/>
      <c r="S474" s="398"/>
      <c r="T474" s="370"/>
      <c r="W474" s="398"/>
      <c r="X474" s="370"/>
      <c r="AA474" s="398"/>
    </row>
    <row r="475" spans="1:27" ht="15" x14ac:dyDescent="0.25">
      <c r="A475" s="357"/>
      <c r="B475" s="14"/>
      <c r="C475" s="302"/>
      <c r="D475" s="302"/>
      <c r="E475" s="375" t="s">
        <v>1441</v>
      </c>
      <c r="F475" s="8"/>
      <c r="G475" s="8"/>
      <c r="H475" s="8"/>
      <c r="I475" s="4"/>
      <c r="J475" s="4"/>
      <c r="L475" s="12"/>
      <c r="M475" s="13"/>
      <c r="N475" s="293">
        <f>COUNTIFS($C$426:$C$472,"&gt;0",N426:N472,"&gt;0")</f>
        <v>41</v>
      </c>
      <c r="O475" s="398"/>
      <c r="P475" s="404"/>
      <c r="Q475" s="403"/>
      <c r="R475" s="293">
        <f>COUNTIFS($C$426:$C$472,"&gt;0",R426:R472,"&gt;0")</f>
        <v>44</v>
      </c>
      <c r="S475" s="398"/>
      <c r="T475" s="404"/>
      <c r="U475" s="403"/>
      <c r="V475" s="293">
        <f>COUNTIFS($C$426:$C$472,"&gt;0",V426:V472,"&gt;0")</f>
        <v>44</v>
      </c>
      <c r="W475" s="398"/>
      <c r="X475" s="404"/>
      <c r="Y475" s="403"/>
      <c r="Z475" s="293">
        <f>COUNTIFS($C$426:$C$472,"&gt;0",Z426:Z472,"&gt;0")</f>
        <v>44</v>
      </c>
      <c r="AA475" s="398"/>
    </row>
    <row r="476" spans="1:27" ht="15" x14ac:dyDescent="0.25">
      <c r="A476" s="357"/>
      <c r="B476" s="14"/>
      <c r="C476" s="302"/>
      <c r="D476" s="302"/>
      <c r="E476" s="375" t="s">
        <v>1332</v>
      </c>
      <c r="F476" s="8"/>
      <c r="G476" s="8"/>
      <c r="H476" s="8"/>
      <c r="I476" s="4"/>
      <c r="J476" s="4"/>
      <c r="L476" s="12"/>
      <c r="M476" s="13"/>
      <c r="N476" s="293">
        <f>COUNTIFS($C$426:$C$472,"**",N426:N472,"&gt;0")</f>
        <v>1</v>
      </c>
      <c r="O476" s="398"/>
      <c r="P476" s="404"/>
      <c r="Q476" s="403"/>
      <c r="R476" s="293">
        <f>COUNTIFS($C$426:$C$472,"**",R426:R472,"&gt;0")</f>
        <v>1</v>
      </c>
      <c r="S476" s="398"/>
      <c r="T476" s="404"/>
      <c r="U476" s="403"/>
      <c r="V476" s="293">
        <f>COUNTIFS($C$426:$C$472,"**",V426:V472,"&gt;0")</f>
        <v>1</v>
      </c>
      <c r="W476" s="398"/>
      <c r="X476" s="404"/>
      <c r="Y476" s="403"/>
      <c r="Z476" s="293">
        <f>COUNTIFS($C$426:$C$472,"**",Z426:Z472,"&gt;0")</f>
        <v>1</v>
      </c>
      <c r="AA476" s="398"/>
    </row>
    <row r="477" spans="1:27" x14ac:dyDescent="0.2">
      <c r="A477" s="357"/>
      <c r="B477" s="14"/>
      <c r="C477" s="302"/>
      <c r="D477" s="302"/>
      <c r="F477" s="292"/>
      <c r="G477" s="292"/>
      <c r="H477" s="292"/>
      <c r="I477" s="21"/>
      <c r="J477" s="21"/>
      <c r="K477" s="293"/>
      <c r="L477" s="367"/>
      <c r="M477" s="293"/>
      <c r="O477" s="398"/>
      <c r="P477" s="370"/>
      <c r="S477" s="398"/>
      <c r="T477" s="370"/>
      <c r="W477" s="398"/>
      <c r="X477" s="370"/>
      <c r="AA477" s="398"/>
    </row>
    <row r="478" spans="1:27" ht="20.25" x14ac:dyDescent="0.55000000000000004">
      <c r="A478" s="357"/>
      <c r="B478" s="14"/>
      <c r="C478" s="302"/>
      <c r="D478" s="302"/>
      <c r="E478" s="376" t="s">
        <v>1333</v>
      </c>
      <c r="F478" s="295"/>
      <c r="G478" s="295"/>
      <c r="H478" s="295"/>
      <c r="I478" s="296"/>
      <c r="J478" s="296"/>
      <c r="K478" s="297"/>
      <c r="L478" s="364"/>
      <c r="O478" s="398"/>
      <c r="P478" s="370"/>
      <c r="S478" s="398"/>
      <c r="T478" s="370"/>
      <c r="W478" s="398"/>
      <c r="X478" s="370"/>
      <c r="AA478" s="398"/>
    </row>
    <row r="479" spans="1:27" ht="15" x14ac:dyDescent="0.2">
      <c r="A479" s="357"/>
      <c r="B479" s="14"/>
      <c r="C479" s="302"/>
      <c r="D479" s="302"/>
      <c r="E479" s="281" t="s">
        <v>1441</v>
      </c>
      <c r="F479" s="295"/>
      <c r="G479" s="295"/>
      <c r="H479" s="295"/>
      <c r="I479" s="296"/>
      <c r="J479" s="296"/>
      <c r="K479" s="297"/>
      <c r="L479" s="364"/>
      <c r="N479" s="293">
        <f>+N403+N411+N421+N475</f>
        <v>45</v>
      </c>
      <c r="O479" s="398"/>
      <c r="P479" s="370"/>
      <c r="R479" s="293">
        <f>+R403+R411+R421+R475</f>
        <v>48</v>
      </c>
      <c r="S479" s="398"/>
      <c r="T479" s="370"/>
      <c r="V479" s="293">
        <f>+V403+V411+V421+V475</f>
        <v>48</v>
      </c>
      <c r="W479" s="398"/>
      <c r="X479" s="370"/>
      <c r="Z479" s="293">
        <f>+Z403+Z411+Z421+Z475</f>
        <v>48</v>
      </c>
      <c r="AA479" s="398"/>
    </row>
    <row r="480" spans="1:27" ht="15" x14ac:dyDescent="0.2">
      <c r="A480" s="359"/>
      <c r="B480" s="20"/>
      <c r="C480" s="303"/>
      <c r="D480" s="303"/>
      <c r="E480" s="377" t="s">
        <v>1332</v>
      </c>
      <c r="F480" s="298"/>
      <c r="G480" s="298"/>
      <c r="H480" s="298"/>
      <c r="I480" s="299"/>
      <c r="J480" s="299"/>
      <c r="K480" s="300"/>
      <c r="L480" s="366"/>
      <c r="M480" s="307"/>
      <c r="N480" s="308">
        <f>+N404+N412+N422+N476</f>
        <v>1</v>
      </c>
      <c r="O480" s="424"/>
      <c r="P480" s="372"/>
      <c r="Q480" s="326"/>
      <c r="R480" s="308">
        <f>+R404+R412+R422+R476</f>
        <v>1</v>
      </c>
      <c r="S480" s="424"/>
      <c r="T480" s="372"/>
      <c r="U480" s="326"/>
      <c r="V480" s="308">
        <f>+V404+V412+V422+V476</f>
        <v>1</v>
      </c>
      <c r="W480" s="424"/>
      <c r="X480" s="372"/>
      <c r="Y480" s="326"/>
      <c r="Z480" s="308">
        <f>+Z404+Z412+Z422+Z476</f>
        <v>1</v>
      </c>
      <c r="AA480" s="424"/>
    </row>
    <row r="481" spans="1:27" x14ac:dyDescent="0.2">
      <c r="A481" s="360"/>
      <c r="B481" s="285"/>
      <c r="C481" s="309"/>
      <c r="D481" s="309"/>
      <c r="E481" s="274"/>
      <c r="F481" s="257"/>
      <c r="G481" s="257"/>
      <c r="H481" s="257"/>
      <c r="I481" s="270"/>
      <c r="J481" s="270"/>
      <c r="K481" s="270"/>
      <c r="L481" s="10"/>
      <c r="M481" s="11"/>
      <c r="N481" s="11"/>
      <c r="O481" s="401"/>
      <c r="P481" s="426"/>
      <c r="Q481" s="425"/>
      <c r="R481" s="427"/>
      <c r="S481" s="401"/>
      <c r="T481" s="426"/>
      <c r="U481" s="425"/>
      <c r="V481" s="427"/>
      <c r="W481" s="401"/>
      <c r="X481" s="426"/>
      <c r="Y481" s="425"/>
      <c r="Z481" s="427"/>
      <c r="AA481" s="401"/>
    </row>
    <row r="482" spans="1:27" ht="15.75" x14ac:dyDescent="0.25">
      <c r="A482" s="322" t="s">
        <v>602</v>
      </c>
      <c r="B482" s="14"/>
      <c r="C482" s="302"/>
      <c r="D482" s="302"/>
      <c r="E482" s="288"/>
      <c r="F482" s="8"/>
      <c r="G482" s="8"/>
      <c r="H482" s="8"/>
      <c r="I482" s="4"/>
      <c r="J482" s="4"/>
      <c r="K482" s="4"/>
      <c r="L482" s="12"/>
      <c r="M482" s="13"/>
      <c r="N482" s="13"/>
      <c r="O482" s="398"/>
      <c r="P482" s="404"/>
      <c r="Q482" s="403"/>
      <c r="R482" s="414"/>
      <c r="S482" s="398"/>
      <c r="T482" s="404"/>
      <c r="U482" s="403"/>
      <c r="V482" s="414"/>
      <c r="W482" s="398"/>
      <c r="X482" s="404"/>
      <c r="Y482" s="403"/>
      <c r="Z482" s="414"/>
      <c r="AA482" s="398"/>
    </row>
    <row r="483" spans="1:27" ht="15" x14ac:dyDescent="0.25">
      <c r="A483" s="357"/>
      <c r="B483" s="286" t="s">
        <v>1260</v>
      </c>
      <c r="C483" s="302"/>
      <c r="D483" s="302"/>
      <c r="E483" s="288"/>
      <c r="F483" s="8"/>
      <c r="G483" s="8"/>
      <c r="H483" s="8"/>
      <c r="I483" s="4"/>
      <c r="J483" s="4"/>
      <c r="K483" s="4"/>
      <c r="L483" s="12"/>
      <c r="M483" s="13"/>
      <c r="N483" s="13"/>
      <c r="O483" s="398"/>
      <c r="P483" s="404"/>
      <c r="Q483" s="403"/>
      <c r="R483" s="414"/>
      <c r="S483" s="398"/>
      <c r="T483" s="404"/>
      <c r="U483" s="403"/>
      <c r="V483" s="414"/>
      <c r="W483" s="398"/>
      <c r="X483" s="404"/>
      <c r="Y483" s="403"/>
      <c r="Z483" s="414"/>
      <c r="AA483" s="398"/>
    </row>
    <row r="484" spans="1:27" ht="14.1" customHeight="1" x14ac:dyDescent="0.2">
      <c r="A484" s="357"/>
      <c r="B484" s="14"/>
      <c r="C484" s="302">
        <v>100</v>
      </c>
      <c r="D484" s="302">
        <v>116010100</v>
      </c>
      <c r="E484" s="288" t="s">
        <v>290</v>
      </c>
      <c r="F484" s="8">
        <v>7</v>
      </c>
      <c r="G484" s="8"/>
      <c r="H484" s="8">
        <v>100000</v>
      </c>
      <c r="I484" s="18" t="s">
        <v>1134</v>
      </c>
      <c r="J484" s="4"/>
      <c r="K484" s="165">
        <v>100000</v>
      </c>
      <c r="L484" s="364" t="s">
        <v>1134</v>
      </c>
      <c r="M484" s="13"/>
      <c r="N484" s="293">
        <v>100000</v>
      </c>
      <c r="O484" s="398" t="s">
        <v>1124</v>
      </c>
      <c r="P484" s="370" t="s">
        <v>1134</v>
      </c>
      <c r="Q484" s="403"/>
      <c r="R484" s="293">
        <v>107500</v>
      </c>
      <c r="S484" s="398" t="s">
        <v>1124</v>
      </c>
      <c r="T484" s="370" t="s">
        <v>1134</v>
      </c>
      <c r="U484" s="403"/>
      <c r="V484" s="293">
        <v>107500</v>
      </c>
      <c r="W484" s="398" t="s">
        <v>1124</v>
      </c>
      <c r="X484" s="370" t="s">
        <v>1134</v>
      </c>
      <c r="Y484" s="403"/>
      <c r="Z484" s="293">
        <v>0</v>
      </c>
      <c r="AA484" s="398" t="s">
        <v>1124</v>
      </c>
    </row>
    <row r="485" spans="1:27" ht="14.1" customHeight="1" x14ac:dyDescent="0.2">
      <c r="A485" s="357"/>
      <c r="B485" s="14"/>
      <c r="C485" s="302">
        <v>130</v>
      </c>
      <c r="D485" s="302">
        <v>116010102</v>
      </c>
      <c r="E485" s="288" t="s">
        <v>888</v>
      </c>
      <c r="F485" s="8">
        <v>7</v>
      </c>
      <c r="G485" s="8">
        <v>8</v>
      </c>
      <c r="H485" s="8">
        <v>63409</v>
      </c>
      <c r="I485" s="18">
        <v>7</v>
      </c>
      <c r="J485" s="18">
        <v>8</v>
      </c>
      <c r="K485" s="165">
        <v>63409</v>
      </c>
      <c r="L485" s="364">
        <v>7</v>
      </c>
      <c r="M485" s="21">
        <v>8</v>
      </c>
      <c r="N485" s="293">
        <v>63409</v>
      </c>
      <c r="O485" s="398">
        <v>3144</v>
      </c>
      <c r="P485" s="370">
        <v>7</v>
      </c>
      <c r="Q485" s="294">
        <v>8</v>
      </c>
      <c r="R485" s="293">
        <v>69819</v>
      </c>
      <c r="S485" s="398">
        <v>3144</v>
      </c>
      <c r="T485" s="370">
        <v>7</v>
      </c>
      <c r="U485" s="294">
        <v>8</v>
      </c>
      <c r="V485" s="293">
        <v>69819</v>
      </c>
      <c r="W485" s="398">
        <v>3144</v>
      </c>
      <c r="X485" s="370">
        <v>7</v>
      </c>
      <c r="Y485" s="294">
        <v>8</v>
      </c>
      <c r="Z485" s="293">
        <v>0</v>
      </c>
      <c r="AA485" s="398">
        <v>3144</v>
      </c>
    </row>
    <row r="486" spans="1:27" ht="14.1" customHeight="1" x14ac:dyDescent="0.2">
      <c r="A486" s="357"/>
      <c r="B486" s="14"/>
      <c r="C486" s="302">
        <v>500</v>
      </c>
      <c r="D486" s="302">
        <v>116010103</v>
      </c>
      <c r="E486" s="288" t="s">
        <v>885</v>
      </c>
      <c r="F486" s="8">
        <v>6</v>
      </c>
      <c r="G486" s="8">
        <v>6</v>
      </c>
      <c r="H486" s="8">
        <v>52187</v>
      </c>
      <c r="I486" s="18">
        <v>6</v>
      </c>
      <c r="J486" s="18">
        <v>6</v>
      </c>
      <c r="K486" s="165">
        <v>52187</v>
      </c>
      <c r="L486" s="364">
        <v>6</v>
      </c>
      <c r="M486" s="21">
        <v>6</v>
      </c>
      <c r="N486" s="293">
        <v>52187</v>
      </c>
      <c r="O486" s="398">
        <v>3144</v>
      </c>
      <c r="P486" s="370">
        <v>6</v>
      </c>
      <c r="Q486" s="294">
        <v>7</v>
      </c>
      <c r="R486" s="293">
        <v>60338</v>
      </c>
      <c r="S486" s="398">
        <v>3144</v>
      </c>
      <c r="T486" s="370">
        <v>6</v>
      </c>
      <c r="U486" s="294">
        <v>7</v>
      </c>
      <c r="V486" s="293">
        <v>0</v>
      </c>
      <c r="W486" s="398">
        <v>3144</v>
      </c>
      <c r="X486" s="370">
        <v>6</v>
      </c>
      <c r="Y486" s="294">
        <v>7</v>
      </c>
      <c r="Z486" s="293">
        <f>IF(V486=1,1,ROUNDUP(V486*(1+(VLOOKUP(AA486,pay,3,0))),0.1))</f>
        <v>0</v>
      </c>
      <c r="AA486" s="398">
        <v>3144</v>
      </c>
    </row>
    <row r="487" spans="1:27" ht="14.1" customHeight="1" x14ac:dyDescent="0.2">
      <c r="A487" s="357"/>
      <c r="B487" s="14"/>
      <c r="C487" s="302">
        <v>501</v>
      </c>
      <c r="D487" s="302"/>
      <c r="E487" s="288" t="s">
        <v>403</v>
      </c>
      <c r="F487" s="8"/>
      <c r="G487" s="8"/>
      <c r="H487" s="8"/>
      <c r="L487" s="364"/>
      <c r="O487" s="398"/>
      <c r="P487" s="370"/>
      <c r="S487" s="398"/>
      <c r="T487" s="370">
        <v>15</v>
      </c>
      <c r="U487" s="294">
        <v>7</v>
      </c>
      <c r="V487" s="293">
        <v>61492</v>
      </c>
      <c r="W487" s="398">
        <v>884</v>
      </c>
      <c r="X487" s="370">
        <v>15</v>
      </c>
      <c r="Y487" s="294">
        <v>7</v>
      </c>
      <c r="Z487" s="293">
        <v>0</v>
      </c>
      <c r="AA487" s="398">
        <v>884</v>
      </c>
    </row>
    <row r="488" spans="1:27" ht="14.1" customHeight="1" x14ac:dyDescent="0.2">
      <c r="A488" s="357"/>
      <c r="B488" s="14"/>
      <c r="C488" s="302">
        <v>2000</v>
      </c>
      <c r="D488" s="302">
        <v>116010104</v>
      </c>
      <c r="E488" s="288" t="s">
        <v>967</v>
      </c>
      <c r="F488" s="8">
        <v>10</v>
      </c>
      <c r="G488" s="8">
        <v>8</v>
      </c>
      <c r="H488" s="8">
        <v>84352</v>
      </c>
      <c r="I488" s="18">
        <v>10</v>
      </c>
      <c r="J488" s="18">
        <v>8</v>
      </c>
      <c r="K488" s="165">
        <v>84352</v>
      </c>
      <c r="L488" s="364">
        <v>10</v>
      </c>
      <c r="M488" s="21">
        <v>8</v>
      </c>
      <c r="N488" s="293">
        <v>84352</v>
      </c>
      <c r="O488" s="398">
        <v>3144</v>
      </c>
      <c r="P488" s="370">
        <v>10</v>
      </c>
      <c r="Q488" s="294">
        <v>8</v>
      </c>
      <c r="R488" s="293">
        <v>92880</v>
      </c>
      <c r="S488" s="398">
        <v>3144</v>
      </c>
      <c r="T488" s="370">
        <v>10</v>
      </c>
      <c r="U488" s="294">
        <v>8</v>
      </c>
      <c r="V488" s="293">
        <v>92880</v>
      </c>
      <c r="W488" s="398">
        <v>3144</v>
      </c>
      <c r="X488" s="370">
        <v>10</v>
      </c>
      <c r="Y488" s="294">
        <v>8</v>
      </c>
      <c r="Z488" s="293">
        <v>0</v>
      </c>
      <c r="AA488" s="398">
        <v>3144</v>
      </c>
    </row>
    <row r="489" spans="1:27" ht="14.1" customHeight="1" x14ac:dyDescent="0.2">
      <c r="A489" s="357"/>
      <c r="B489" s="14"/>
      <c r="C489" s="302" t="s">
        <v>661</v>
      </c>
      <c r="D489" s="302"/>
      <c r="E489" s="288" t="s">
        <v>235</v>
      </c>
      <c r="F489" s="8"/>
      <c r="G489" s="8"/>
      <c r="H489" s="8">
        <v>8892</v>
      </c>
      <c r="I489" s="4"/>
      <c r="J489" s="4"/>
      <c r="K489" s="165">
        <v>8892</v>
      </c>
      <c r="L489" s="364">
        <v>0</v>
      </c>
      <c r="M489" s="21">
        <v>0</v>
      </c>
      <c r="N489" s="293">
        <v>10100</v>
      </c>
      <c r="O489" s="398" t="s">
        <v>596</v>
      </c>
      <c r="P489" s="370">
        <v>0</v>
      </c>
      <c r="Q489" s="294">
        <v>0</v>
      </c>
      <c r="R489" s="293">
        <v>10100</v>
      </c>
      <c r="S489" s="398" t="s">
        <v>596</v>
      </c>
      <c r="T489" s="370">
        <v>0</v>
      </c>
      <c r="U489" s="294">
        <v>0</v>
      </c>
      <c r="V489" s="293">
        <v>10100</v>
      </c>
      <c r="W489" s="398" t="s">
        <v>596</v>
      </c>
      <c r="X489" s="370">
        <v>0</v>
      </c>
      <c r="Y489" s="294">
        <v>0</v>
      </c>
      <c r="Z489" s="293">
        <v>0</v>
      </c>
      <c r="AA489" s="398" t="s">
        <v>596</v>
      </c>
    </row>
    <row r="490" spans="1:27" ht="14.1" customHeight="1" x14ac:dyDescent="0.2">
      <c r="A490" s="357"/>
      <c r="B490" s="14"/>
      <c r="C490" s="302" t="s">
        <v>662</v>
      </c>
      <c r="D490" s="302"/>
      <c r="E490" s="288" t="s">
        <v>235</v>
      </c>
      <c r="F490" s="8"/>
      <c r="G490" s="8"/>
      <c r="H490" s="8">
        <v>8892</v>
      </c>
      <c r="I490" s="4"/>
      <c r="J490" s="4"/>
      <c r="K490" s="165">
        <v>8892</v>
      </c>
      <c r="L490" s="364">
        <v>0</v>
      </c>
      <c r="M490" s="21">
        <v>0</v>
      </c>
      <c r="N490" s="293">
        <v>10100</v>
      </c>
      <c r="O490" s="398" t="s">
        <v>596</v>
      </c>
      <c r="P490" s="370">
        <v>0</v>
      </c>
      <c r="Q490" s="294">
        <v>0</v>
      </c>
      <c r="R490" s="293">
        <v>0</v>
      </c>
      <c r="S490" s="398" t="s">
        <v>596</v>
      </c>
      <c r="T490" s="370">
        <v>0</v>
      </c>
      <c r="U490" s="294">
        <v>0</v>
      </c>
      <c r="V490" s="293">
        <v>0</v>
      </c>
      <c r="W490" s="398" t="s">
        <v>596</v>
      </c>
      <c r="X490" s="370">
        <v>0</v>
      </c>
      <c r="Y490" s="294">
        <v>0</v>
      </c>
      <c r="Z490" s="293">
        <f>IF(V490=1,1,ROUNDUP(V490*(1+(VLOOKUP(AA490,pay,3,0))),0.1))</f>
        <v>0</v>
      </c>
      <c r="AA490" s="398" t="s">
        <v>596</v>
      </c>
    </row>
    <row r="491" spans="1:27" ht="2.25" customHeight="1" x14ac:dyDescent="0.2">
      <c r="A491" s="357"/>
      <c r="B491" s="14"/>
      <c r="C491" s="302"/>
      <c r="D491" s="302"/>
      <c r="E491" s="288"/>
      <c r="F491" s="8"/>
      <c r="G491" s="8"/>
      <c r="H491" s="8"/>
      <c r="L491" s="364"/>
      <c r="O491" s="398"/>
      <c r="P491" s="370"/>
      <c r="S491" s="398"/>
      <c r="T491" s="370"/>
      <c r="W491" s="398"/>
      <c r="X491" s="370"/>
      <c r="AA491" s="398"/>
    </row>
    <row r="492" spans="1:27" ht="15" x14ac:dyDescent="0.25">
      <c r="A492" s="357"/>
      <c r="B492" s="14"/>
      <c r="C492" s="302"/>
      <c r="D492" s="302"/>
      <c r="E492" s="479" t="s">
        <v>381</v>
      </c>
      <c r="F492" s="343"/>
      <c r="G492" s="343"/>
      <c r="H492" s="343">
        <f>SUM(H483:H491)</f>
        <v>317732</v>
      </c>
      <c r="I492" s="261"/>
      <c r="J492" s="261"/>
      <c r="K492" s="344">
        <f>SUM(K483:K491)</f>
        <v>317732</v>
      </c>
      <c r="L492" s="420"/>
      <c r="M492" s="421"/>
      <c r="N492" s="407">
        <f>SUM(N483:N491)</f>
        <v>320148</v>
      </c>
      <c r="O492" s="408"/>
      <c r="P492" s="423"/>
      <c r="Q492" s="422"/>
      <c r="R492" s="407">
        <f>SUM(R483:R491)</f>
        <v>340637</v>
      </c>
      <c r="S492" s="408"/>
      <c r="T492" s="423"/>
      <c r="U492" s="422"/>
      <c r="V492" s="407">
        <f>SUM(V483:V491)</f>
        <v>341791</v>
      </c>
      <c r="W492" s="408"/>
      <c r="X492" s="423"/>
      <c r="Y492" s="422"/>
      <c r="Z492" s="407">
        <f>SUM(Z483:Z491)</f>
        <v>0</v>
      </c>
      <c r="AA492" s="408"/>
    </row>
    <row r="493" spans="1:27" x14ac:dyDescent="0.2">
      <c r="A493" s="357"/>
      <c r="B493" s="14"/>
      <c r="C493" s="302"/>
      <c r="D493" s="302"/>
      <c r="E493" s="288"/>
      <c r="F493" s="8"/>
      <c r="G493" s="8"/>
      <c r="H493" s="8"/>
      <c r="I493" s="4"/>
      <c r="J493" s="4"/>
      <c r="L493" s="12"/>
      <c r="M493" s="13"/>
      <c r="O493" s="398"/>
      <c r="P493" s="404"/>
      <c r="Q493" s="403"/>
      <c r="S493" s="398"/>
      <c r="T493" s="404"/>
      <c r="U493" s="403"/>
      <c r="W493" s="398"/>
      <c r="X493" s="404"/>
      <c r="Y493" s="403"/>
      <c r="AA493" s="398"/>
    </row>
    <row r="494" spans="1:27" ht="15" x14ac:dyDescent="0.25">
      <c r="A494" s="357"/>
      <c r="B494" s="14"/>
      <c r="C494" s="302"/>
      <c r="D494" s="302"/>
      <c r="E494" s="375" t="s">
        <v>1441</v>
      </c>
      <c r="F494" s="8"/>
      <c r="G494" s="8"/>
      <c r="H494" s="8"/>
      <c r="I494" s="4"/>
      <c r="J494" s="4"/>
      <c r="L494" s="12"/>
      <c r="M494" s="13"/>
      <c r="N494" s="293">
        <f>COUNTIFS($C$484:$C$491,"&gt;0",N484:N491,"&gt;0")</f>
        <v>4</v>
      </c>
      <c r="O494" s="398"/>
      <c r="P494" s="404"/>
      <c r="Q494" s="403"/>
      <c r="R494" s="293">
        <f>COUNTIFS($C$484:$C$491,"&gt;0",R484:R491,"&gt;0")</f>
        <v>4</v>
      </c>
      <c r="S494" s="398"/>
      <c r="T494" s="404"/>
      <c r="U494" s="403"/>
      <c r="V494" s="293">
        <f>COUNTIFS($C$484:$C$491,"&gt;0",V484:V491,"&gt;0")</f>
        <v>4</v>
      </c>
      <c r="W494" s="398"/>
      <c r="X494" s="404"/>
      <c r="Y494" s="403"/>
      <c r="Z494" s="293">
        <f>COUNTIFS($C$484:$C$491,"&gt;0",Z484:Z491,"&gt;0")</f>
        <v>0</v>
      </c>
      <c r="AA494" s="398"/>
    </row>
    <row r="495" spans="1:27" ht="15" x14ac:dyDescent="0.25">
      <c r="A495" s="357"/>
      <c r="B495" s="14"/>
      <c r="C495" s="302"/>
      <c r="D495" s="302"/>
      <c r="E495" s="375" t="s">
        <v>1332</v>
      </c>
      <c r="F495" s="8"/>
      <c r="G495" s="8"/>
      <c r="H495" s="8"/>
      <c r="I495" s="4"/>
      <c r="J495" s="4"/>
      <c r="L495" s="12"/>
      <c r="M495" s="13"/>
      <c r="N495" s="293">
        <f>COUNTIFS($C$484:$C$491,"**",N484:N491,"&gt;0")</f>
        <v>2</v>
      </c>
      <c r="O495" s="398"/>
      <c r="P495" s="404"/>
      <c r="Q495" s="403"/>
      <c r="R495" s="293">
        <f>COUNTIFS($C$484:$C$491,"**",R484:R491,"&gt;0")</f>
        <v>1</v>
      </c>
      <c r="S495" s="398"/>
      <c r="T495" s="404"/>
      <c r="U495" s="403"/>
      <c r="V495" s="293">
        <f>COUNTIFS($C$484:$C$491,"**",V484:V491,"&gt;0")</f>
        <v>1</v>
      </c>
      <c r="W495" s="398"/>
      <c r="X495" s="404"/>
      <c r="Y495" s="403"/>
      <c r="Z495" s="293">
        <f>COUNTIFS($C$484:$C$491,"**",Z484:Z491,"&gt;0")</f>
        <v>0</v>
      </c>
      <c r="AA495" s="398"/>
    </row>
    <row r="496" spans="1:27" ht="14.25" customHeight="1" x14ac:dyDescent="0.2">
      <c r="A496" s="357"/>
      <c r="B496" s="14"/>
      <c r="C496" s="302"/>
      <c r="D496" s="302"/>
      <c r="E496" s="288"/>
      <c r="F496" s="8"/>
      <c r="G496" s="8"/>
      <c r="H496" s="8"/>
      <c r="I496" s="4"/>
      <c r="J496" s="4"/>
      <c r="K496" s="4"/>
      <c r="L496" s="12"/>
      <c r="M496" s="13"/>
      <c r="N496" s="13"/>
      <c r="O496" s="398"/>
      <c r="P496" s="404"/>
      <c r="Q496" s="403"/>
      <c r="R496" s="414"/>
      <c r="S496" s="398"/>
      <c r="T496" s="404"/>
      <c r="U496" s="403"/>
      <c r="V496" s="414"/>
      <c r="W496" s="398"/>
      <c r="X496" s="404"/>
      <c r="Y496" s="403"/>
      <c r="Z496" s="414"/>
      <c r="AA496" s="398"/>
    </row>
    <row r="497" spans="1:27" ht="15" x14ac:dyDescent="0.25">
      <c r="A497" s="357"/>
      <c r="B497" s="286" t="s">
        <v>1279</v>
      </c>
      <c r="C497" s="302"/>
      <c r="D497" s="302"/>
      <c r="E497" s="288"/>
      <c r="F497" s="8"/>
      <c r="G497" s="8"/>
      <c r="H497" s="8"/>
      <c r="I497" s="4"/>
      <c r="J497" s="4"/>
      <c r="K497" s="4"/>
      <c r="L497" s="12"/>
      <c r="M497" s="13"/>
      <c r="N497" s="13"/>
      <c r="O497" s="398"/>
      <c r="P497" s="404"/>
      <c r="Q497" s="403"/>
      <c r="R497" s="414"/>
      <c r="S497" s="398"/>
      <c r="T497" s="404"/>
      <c r="U497" s="403"/>
      <c r="V497" s="414"/>
      <c r="W497" s="398"/>
      <c r="X497" s="404"/>
      <c r="Y497" s="403"/>
      <c r="Z497" s="414"/>
      <c r="AA497" s="398"/>
    </row>
    <row r="498" spans="1:27" ht="14.1" customHeight="1" x14ac:dyDescent="0.2">
      <c r="A498" s="357"/>
      <c r="B498" s="14"/>
      <c r="C498" s="302">
        <v>770</v>
      </c>
      <c r="D498" s="302">
        <v>116011902</v>
      </c>
      <c r="E498" s="288" t="s">
        <v>582</v>
      </c>
      <c r="F498" s="8">
        <v>4</v>
      </c>
      <c r="G498" s="8">
        <v>1</v>
      </c>
      <c r="H498" s="8">
        <v>45891</v>
      </c>
      <c r="I498" s="18">
        <v>4</v>
      </c>
      <c r="J498" s="18">
        <v>1</v>
      </c>
      <c r="K498" s="165">
        <v>48213</v>
      </c>
      <c r="L498" s="364">
        <v>4</v>
      </c>
      <c r="M498" s="21">
        <v>1</v>
      </c>
      <c r="N498" s="293">
        <v>49298</v>
      </c>
      <c r="O498" s="398">
        <v>71</v>
      </c>
      <c r="P498" s="370">
        <v>4</v>
      </c>
      <c r="Q498" s="294">
        <v>1</v>
      </c>
      <c r="R498" s="293">
        <v>50531</v>
      </c>
      <c r="S498" s="398">
        <v>71</v>
      </c>
      <c r="T498" s="370">
        <v>4</v>
      </c>
      <c r="U498" s="294">
        <v>1</v>
      </c>
      <c r="V498" s="293">
        <v>50531</v>
      </c>
      <c r="W498" s="398">
        <v>71</v>
      </c>
      <c r="X498" s="370">
        <v>4</v>
      </c>
      <c r="Y498" s="294">
        <v>1</v>
      </c>
      <c r="Z498" s="293">
        <v>0</v>
      </c>
      <c r="AA498" s="398">
        <v>71</v>
      </c>
    </row>
    <row r="499" spans="1:27" ht="14.1" customHeight="1" x14ac:dyDescent="0.2">
      <c r="A499" s="362"/>
      <c r="B499" s="14"/>
      <c r="C499" s="302">
        <v>830</v>
      </c>
      <c r="D499" s="302">
        <v>116011903</v>
      </c>
      <c r="E499" s="288" t="s">
        <v>582</v>
      </c>
      <c r="F499" s="8">
        <v>4</v>
      </c>
      <c r="G499" s="8">
        <v>1</v>
      </c>
      <c r="H499" s="8">
        <v>42823</v>
      </c>
      <c r="I499" s="18">
        <v>4</v>
      </c>
      <c r="J499" s="18">
        <v>1</v>
      </c>
      <c r="K499" s="165">
        <v>48213</v>
      </c>
      <c r="L499" s="364">
        <v>4</v>
      </c>
      <c r="M499" s="21">
        <v>1</v>
      </c>
      <c r="N499" s="293">
        <v>49298</v>
      </c>
      <c r="O499" s="398">
        <v>71</v>
      </c>
      <c r="P499" s="370">
        <v>4</v>
      </c>
      <c r="Q499" s="294">
        <v>1</v>
      </c>
      <c r="R499" s="293">
        <v>50531</v>
      </c>
      <c r="S499" s="398">
        <v>71</v>
      </c>
      <c r="T499" s="370">
        <v>4</v>
      </c>
      <c r="U499" s="294">
        <v>1</v>
      </c>
      <c r="V499" s="293">
        <v>50531</v>
      </c>
      <c r="W499" s="398">
        <v>71</v>
      </c>
      <c r="X499" s="370">
        <v>4</v>
      </c>
      <c r="Y499" s="294">
        <v>1</v>
      </c>
      <c r="Z499" s="293">
        <v>0</v>
      </c>
      <c r="AA499" s="398">
        <v>71</v>
      </c>
    </row>
    <row r="500" spans="1:27" ht="14.1" customHeight="1" x14ac:dyDescent="0.2">
      <c r="A500" s="357"/>
      <c r="B500" s="14"/>
      <c r="C500" s="302">
        <v>1190</v>
      </c>
      <c r="D500" s="302">
        <v>116011904</v>
      </c>
      <c r="E500" s="288" t="s">
        <v>346</v>
      </c>
      <c r="F500" s="8">
        <v>7</v>
      </c>
      <c r="G500" s="8">
        <v>9</v>
      </c>
      <c r="H500" s="8">
        <v>66548</v>
      </c>
      <c r="I500" s="18">
        <v>7</v>
      </c>
      <c r="J500" s="18">
        <v>9</v>
      </c>
      <c r="K500" s="165">
        <v>66548</v>
      </c>
      <c r="L500" s="364">
        <v>7</v>
      </c>
      <c r="M500" s="21">
        <v>9</v>
      </c>
      <c r="N500" s="293">
        <v>66548</v>
      </c>
      <c r="O500" s="398">
        <v>3144</v>
      </c>
      <c r="P500" s="370">
        <v>7</v>
      </c>
      <c r="Q500" s="294">
        <v>9</v>
      </c>
      <c r="R500" s="293">
        <v>73276</v>
      </c>
      <c r="S500" s="398">
        <v>3144</v>
      </c>
      <c r="T500" s="370">
        <v>7</v>
      </c>
      <c r="U500" s="294">
        <v>9</v>
      </c>
      <c r="V500" s="293">
        <v>73276</v>
      </c>
      <c r="W500" s="398">
        <v>3144</v>
      </c>
      <c r="X500" s="370">
        <v>7</v>
      </c>
      <c r="Y500" s="294">
        <v>9</v>
      </c>
      <c r="Z500" s="293">
        <v>0</v>
      </c>
      <c r="AA500" s="398">
        <v>3144</v>
      </c>
    </row>
    <row r="501" spans="1:27" ht="14.1" customHeight="1" x14ac:dyDescent="0.2">
      <c r="A501" s="357"/>
      <c r="B501" s="14"/>
      <c r="C501" s="302">
        <v>2150</v>
      </c>
      <c r="D501" s="302">
        <v>116011905</v>
      </c>
      <c r="E501" s="288" t="s">
        <v>105</v>
      </c>
      <c r="F501" s="8">
        <v>1</v>
      </c>
      <c r="G501" s="8">
        <v>3</v>
      </c>
      <c r="H501" s="8">
        <v>39220</v>
      </c>
      <c r="I501" s="18">
        <v>2</v>
      </c>
      <c r="J501" s="18">
        <v>4</v>
      </c>
      <c r="K501" s="165">
        <v>46669</v>
      </c>
      <c r="L501" s="364">
        <v>2</v>
      </c>
      <c r="M501" s="21">
        <v>4</v>
      </c>
      <c r="N501" s="293">
        <v>47719</v>
      </c>
      <c r="O501" s="398">
        <v>71</v>
      </c>
      <c r="P501" s="370">
        <v>2</v>
      </c>
      <c r="Q501" s="294">
        <v>4</v>
      </c>
      <c r="R501" s="293">
        <v>48912</v>
      </c>
      <c r="S501" s="398">
        <v>71</v>
      </c>
      <c r="T501" s="370">
        <v>2</v>
      </c>
      <c r="U501" s="294">
        <v>4</v>
      </c>
      <c r="V501" s="293">
        <v>48912</v>
      </c>
      <c r="W501" s="398">
        <v>71</v>
      </c>
      <c r="X501" s="370">
        <v>2</v>
      </c>
      <c r="Y501" s="294">
        <v>4</v>
      </c>
      <c r="Z501" s="293">
        <v>0</v>
      </c>
      <c r="AA501" s="398">
        <v>71</v>
      </c>
    </row>
    <row r="502" spans="1:27" ht="14.1" customHeight="1" x14ac:dyDescent="0.2">
      <c r="A502" s="357"/>
      <c r="B502" s="14"/>
      <c r="C502" s="302">
        <v>2310</v>
      </c>
      <c r="D502" s="302">
        <v>116011906</v>
      </c>
      <c r="E502" s="288" t="s">
        <v>582</v>
      </c>
      <c r="F502" s="8">
        <v>4</v>
      </c>
      <c r="G502" s="8">
        <v>1</v>
      </c>
      <c r="H502" s="8">
        <v>45891</v>
      </c>
      <c r="I502" s="18">
        <v>4</v>
      </c>
      <c r="J502" s="18">
        <v>1</v>
      </c>
      <c r="K502" s="165">
        <v>48213</v>
      </c>
      <c r="L502" s="364">
        <v>4</v>
      </c>
      <c r="M502" s="21">
        <v>1</v>
      </c>
      <c r="N502" s="293">
        <v>49298</v>
      </c>
      <c r="O502" s="398">
        <v>71</v>
      </c>
      <c r="P502" s="370">
        <v>4</v>
      </c>
      <c r="Q502" s="294">
        <v>1</v>
      </c>
      <c r="R502" s="293">
        <v>50531</v>
      </c>
      <c r="S502" s="398">
        <v>71</v>
      </c>
      <c r="T502" s="370">
        <v>4</v>
      </c>
      <c r="U502" s="294">
        <v>1</v>
      </c>
      <c r="V502" s="293">
        <v>50531</v>
      </c>
      <c r="W502" s="398">
        <v>71</v>
      </c>
      <c r="X502" s="370">
        <v>4</v>
      </c>
      <c r="Y502" s="294">
        <v>1</v>
      </c>
      <c r="Z502" s="293">
        <v>0</v>
      </c>
      <c r="AA502" s="398">
        <v>71</v>
      </c>
    </row>
    <row r="503" spans="1:27" ht="14.1" customHeight="1" x14ac:dyDescent="0.2">
      <c r="A503" s="357"/>
      <c r="B503" s="14"/>
      <c r="C503" s="302">
        <v>2320</v>
      </c>
      <c r="D503" s="302">
        <v>116011907</v>
      </c>
      <c r="E503" s="288" t="s">
        <v>582</v>
      </c>
      <c r="F503" s="8">
        <v>4</v>
      </c>
      <c r="G503" s="8">
        <v>6</v>
      </c>
      <c r="H503" s="8">
        <v>51249</v>
      </c>
      <c r="I503" s="18">
        <v>4</v>
      </c>
      <c r="J503" s="18">
        <v>6</v>
      </c>
      <c r="K503" s="165">
        <v>53842</v>
      </c>
      <c r="L503" s="364">
        <v>4</v>
      </c>
      <c r="M503" s="21">
        <v>6</v>
      </c>
      <c r="N503" s="293">
        <v>55054</v>
      </c>
      <c r="O503" s="398">
        <v>71</v>
      </c>
      <c r="P503" s="370">
        <v>4</v>
      </c>
      <c r="Q503" s="294">
        <v>6</v>
      </c>
      <c r="R503" s="293">
        <v>56430</v>
      </c>
      <c r="S503" s="398">
        <v>71</v>
      </c>
      <c r="T503" s="370">
        <v>4</v>
      </c>
      <c r="U503" s="294">
        <v>1</v>
      </c>
      <c r="V503" s="293">
        <v>50531</v>
      </c>
      <c r="W503" s="398">
        <v>71</v>
      </c>
      <c r="X503" s="370">
        <v>4</v>
      </c>
      <c r="Y503" s="294">
        <v>1</v>
      </c>
      <c r="Z503" s="293">
        <v>0</v>
      </c>
      <c r="AA503" s="398">
        <v>71</v>
      </c>
    </row>
    <row r="504" spans="1:27" ht="14.1" customHeight="1" x14ac:dyDescent="0.2">
      <c r="A504" s="357"/>
      <c r="B504" s="14"/>
      <c r="C504" s="302">
        <v>2330</v>
      </c>
      <c r="D504" s="302">
        <v>116011908</v>
      </c>
      <c r="E504" s="288" t="s">
        <v>927</v>
      </c>
      <c r="F504" s="8">
        <v>4</v>
      </c>
      <c r="G504" s="8">
        <v>4</v>
      </c>
      <c r="H504" s="8">
        <v>48829</v>
      </c>
      <c r="I504" s="18">
        <v>4</v>
      </c>
      <c r="J504" s="18">
        <v>4</v>
      </c>
      <c r="K504" s="165">
        <v>51300</v>
      </c>
      <c r="L504" s="364">
        <v>5</v>
      </c>
      <c r="M504" s="21">
        <v>3</v>
      </c>
      <c r="N504" s="293">
        <v>52980</v>
      </c>
      <c r="O504" s="398">
        <v>71</v>
      </c>
      <c r="P504" s="370">
        <v>5</v>
      </c>
      <c r="Q504" s="294">
        <v>3</v>
      </c>
      <c r="R504" s="293">
        <v>54508</v>
      </c>
      <c r="S504" s="398">
        <v>71</v>
      </c>
      <c r="T504" s="370">
        <v>5</v>
      </c>
      <c r="U504" s="294">
        <v>3</v>
      </c>
      <c r="V504" s="293">
        <v>54508</v>
      </c>
      <c r="W504" s="398">
        <v>71</v>
      </c>
      <c r="X504" s="370">
        <v>5</v>
      </c>
      <c r="Y504" s="294">
        <v>3</v>
      </c>
      <c r="Z504" s="293">
        <v>0</v>
      </c>
      <c r="AA504" s="398">
        <v>71</v>
      </c>
    </row>
    <row r="505" spans="1:27" ht="14.1" customHeight="1" x14ac:dyDescent="0.2">
      <c r="A505" s="357"/>
      <c r="B505" s="14"/>
      <c r="C505" s="302">
        <v>20000</v>
      </c>
      <c r="D505" s="302"/>
      <c r="E505" s="288" t="s">
        <v>582</v>
      </c>
      <c r="F505" s="8"/>
      <c r="G505" s="8"/>
      <c r="H505" s="8"/>
      <c r="L505" s="364"/>
      <c r="O505" s="398"/>
      <c r="P505" s="370">
        <v>4</v>
      </c>
      <c r="Q505" s="294">
        <v>1</v>
      </c>
      <c r="R505" s="293">
        <v>50531</v>
      </c>
      <c r="S505" s="398">
        <v>71</v>
      </c>
      <c r="T505" s="370">
        <v>4</v>
      </c>
      <c r="U505" s="294">
        <v>1</v>
      </c>
      <c r="V505" s="293">
        <v>50531</v>
      </c>
      <c r="W505" s="398">
        <v>71</v>
      </c>
      <c r="X505" s="370">
        <v>4</v>
      </c>
      <c r="Y505" s="294">
        <v>1</v>
      </c>
      <c r="Z505" s="293">
        <v>0</v>
      </c>
      <c r="AA505" s="398">
        <v>71</v>
      </c>
    </row>
    <row r="506" spans="1:27" ht="14.1" customHeight="1" x14ac:dyDescent="0.2">
      <c r="A506" s="357"/>
      <c r="B506" s="14"/>
      <c r="C506" s="302">
        <v>20001</v>
      </c>
      <c r="D506" s="302"/>
      <c r="E506" s="288" t="s">
        <v>582</v>
      </c>
      <c r="F506" s="8"/>
      <c r="G506" s="8"/>
      <c r="H506" s="8"/>
      <c r="L506" s="364"/>
      <c r="O506" s="398"/>
      <c r="P506" s="370">
        <v>4</v>
      </c>
      <c r="Q506" s="294">
        <v>1</v>
      </c>
      <c r="R506" s="293">
        <v>1</v>
      </c>
      <c r="S506" s="398">
        <v>71</v>
      </c>
      <c r="T506" s="370">
        <v>4</v>
      </c>
      <c r="U506" s="294">
        <v>1</v>
      </c>
      <c r="V506" s="293">
        <v>1</v>
      </c>
      <c r="W506" s="398">
        <v>71</v>
      </c>
      <c r="X506" s="370">
        <v>4</v>
      </c>
      <c r="Y506" s="294">
        <v>1</v>
      </c>
      <c r="Z506" s="293">
        <v>0</v>
      </c>
      <c r="AA506" s="398">
        <v>71</v>
      </c>
    </row>
    <row r="507" spans="1:27" ht="14.1" customHeight="1" x14ac:dyDescent="0.2">
      <c r="A507" s="357"/>
      <c r="B507" s="14"/>
      <c r="C507" s="302">
        <v>20002</v>
      </c>
      <c r="D507" s="302"/>
      <c r="E507" s="288" t="s">
        <v>1440</v>
      </c>
      <c r="F507" s="8"/>
      <c r="G507" s="8"/>
      <c r="H507" s="8"/>
      <c r="L507" s="364"/>
      <c r="O507" s="398"/>
      <c r="P507" s="370">
        <v>5</v>
      </c>
      <c r="Q507" s="294">
        <v>5</v>
      </c>
      <c r="R507" s="293">
        <v>56229</v>
      </c>
      <c r="S507" s="398">
        <v>71</v>
      </c>
      <c r="T507" s="370">
        <v>5</v>
      </c>
      <c r="U507" s="294">
        <v>8</v>
      </c>
      <c r="V507" s="293">
        <v>61733</v>
      </c>
      <c r="W507" s="398">
        <v>71</v>
      </c>
      <c r="X507" s="370">
        <v>5</v>
      </c>
      <c r="Y507" s="294">
        <v>8</v>
      </c>
      <c r="Z507" s="293">
        <v>0</v>
      </c>
      <c r="AA507" s="398">
        <v>71</v>
      </c>
    </row>
    <row r="508" spans="1:27" ht="14.1" customHeight="1" x14ac:dyDescent="0.2">
      <c r="A508" s="357"/>
      <c r="B508" s="14"/>
      <c r="C508" s="302"/>
      <c r="D508" s="302"/>
      <c r="E508" s="288"/>
      <c r="F508" s="8"/>
      <c r="G508" s="8"/>
      <c r="H508" s="8"/>
      <c r="I508" s="4"/>
      <c r="J508" s="4"/>
      <c r="K508" s="4"/>
      <c r="L508" s="12"/>
      <c r="M508" s="13"/>
      <c r="N508" s="13"/>
      <c r="O508" s="398"/>
      <c r="P508" s="404"/>
      <c r="Q508" s="403"/>
      <c r="R508" s="414"/>
      <c r="S508" s="398"/>
      <c r="T508" s="404"/>
      <c r="U508" s="403"/>
      <c r="V508" s="414"/>
      <c r="W508" s="398"/>
      <c r="X508" s="404"/>
      <c r="Y508" s="403"/>
      <c r="Z508" s="414"/>
      <c r="AA508" s="398"/>
    </row>
    <row r="509" spans="1:27" ht="3.75" customHeight="1" x14ac:dyDescent="0.2">
      <c r="A509" s="357"/>
      <c r="B509" s="14"/>
      <c r="C509" s="302"/>
      <c r="D509" s="302"/>
      <c r="E509" s="288"/>
      <c r="F509" s="8"/>
      <c r="G509" s="8"/>
      <c r="H509" s="8"/>
      <c r="L509" s="364"/>
      <c r="O509" s="398"/>
      <c r="P509" s="370"/>
      <c r="S509" s="398"/>
      <c r="T509" s="370"/>
      <c r="W509" s="398"/>
      <c r="X509" s="370"/>
      <c r="AA509" s="398"/>
    </row>
    <row r="510" spans="1:27" ht="15" x14ac:dyDescent="0.25">
      <c r="A510" s="357"/>
      <c r="B510" s="288"/>
      <c r="C510" s="302"/>
      <c r="D510" s="302"/>
      <c r="E510" s="479" t="s">
        <v>381</v>
      </c>
      <c r="F510" s="343"/>
      <c r="G510" s="343"/>
      <c r="H510" s="343">
        <f>SUM(H497:H509)</f>
        <v>340451</v>
      </c>
      <c r="I510" s="261"/>
      <c r="J510" s="261"/>
      <c r="K510" s="344">
        <f>SUM(K497:K509)</f>
        <v>362998</v>
      </c>
      <c r="L510" s="420"/>
      <c r="M510" s="421"/>
      <c r="N510" s="407">
        <f>SUM(N497:N509)</f>
        <v>370195</v>
      </c>
      <c r="O510" s="408"/>
      <c r="P510" s="423"/>
      <c r="Q510" s="422"/>
      <c r="R510" s="407">
        <f>SUM(R497:R509)</f>
        <v>491480</v>
      </c>
      <c r="S510" s="408"/>
      <c r="T510" s="423"/>
      <c r="U510" s="422"/>
      <c r="V510" s="407">
        <f>SUM(V497:V509)</f>
        <v>491085</v>
      </c>
      <c r="W510" s="408"/>
      <c r="X510" s="423"/>
      <c r="Y510" s="422"/>
      <c r="Z510" s="407">
        <f>SUM(Z497:Z509)</f>
        <v>0</v>
      </c>
      <c r="AA510" s="408"/>
    </row>
    <row r="511" spans="1:27" ht="7.5" customHeight="1" x14ac:dyDescent="0.2">
      <c r="A511" s="357"/>
      <c r="B511" s="288"/>
      <c r="C511" s="302"/>
      <c r="D511" s="302"/>
      <c r="E511" s="288"/>
      <c r="F511" s="8"/>
      <c r="G511" s="8"/>
      <c r="H511" s="8"/>
      <c r="I511" s="4"/>
      <c r="J511" s="4"/>
      <c r="L511" s="12"/>
      <c r="M511" s="13"/>
      <c r="O511" s="398"/>
      <c r="P511" s="404"/>
      <c r="Q511" s="403"/>
      <c r="S511" s="398"/>
      <c r="T511" s="404"/>
      <c r="U511" s="403"/>
      <c r="W511" s="398"/>
      <c r="X511" s="404"/>
      <c r="Y511" s="403"/>
      <c r="AA511" s="398"/>
    </row>
    <row r="512" spans="1:27" ht="15" x14ac:dyDescent="0.25">
      <c r="A512" s="357"/>
      <c r="B512" s="288"/>
      <c r="C512" s="302"/>
      <c r="D512" s="302"/>
      <c r="E512" s="375" t="s">
        <v>1441</v>
      </c>
      <c r="F512" s="8"/>
      <c r="G512" s="8"/>
      <c r="H512" s="8"/>
      <c r="I512" s="4"/>
      <c r="J512" s="4"/>
      <c r="L512" s="12"/>
      <c r="M512" s="13"/>
      <c r="N512" s="293">
        <f>COUNTIFS($C$498:$C$509,"&gt;0",N498:N509,"&gt;0")</f>
        <v>7</v>
      </c>
      <c r="O512" s="398"/>
      <c r="P512" s="404"/>
      <c r="Q512" s="403"/>
      <c r="R512" s="293">
        <f>COUNTIFS($C$498:$C$509,"&gt;0",R498:R509,"&gt;0")</f>
        <v>10</v>
      </c>
      <c r="S512" s="398"/>
      <c r="T512" s="404"/>
      <c r="U512" s="403"/>
      <c r="V512" s="293">
        <f>COUNTIFS($C$498:$C$509,"&gt;0",V498:V509,"&gt;0")</f>
        <v>10</v>
      </c>
      <c r="W512" s="398"/>
      <c r="X512" s="404"/>
      <c r="Y512" s="403"/>
      <c r="Z512" s="293">
        <f>COUNTIFS($C$498:$C$509,"&gt;0",Z498:Z509,"&gt;0")</f>
        <v>0</v>
      </c>
      <c r="AA512" s="398"/>
    </row>
    <row r="513" spans="1:27" ht="15" x14ac:dyDescent="0.25">
      <c r="A513" s="359"/>
      <c r="B513" s="304"/>
      <c r="C513" s="303"/>
      <c r="D513" s="303"/>
      <c r="E513" s="481" t="s">
        <v>1332</v>
      </c>
      <c r="F513" s="22"/>
      <c r="G513" s="22"/>
      <c r="H513" s="22"/>
      <c r="I513" s="3"/>
      <c r="J513" s="3"/>
      <c r="K513" s="255"/>
      <c r="L513" s="428"/>
      <c r="M513" s="429"/>
      <c r="N513" s="308">
        <f>COUNTIFS($C$498:$C$509,"**",N498:N509,"&gt;0")</f>
        <v>0</v>
      </c>
      <c r="O513" s="424"/>
      <c r="P513" s="431"/>
      <c r="Q513" s="430"/>
      <c r="R513" s="308">
        <f>COUNTIFS($C$498:$C$509,"**",R498:R509,"&gt;0")</f>
        <v>0</v>
      </c>
      <c r="S513" s="424"/>
      <c r="T513" s="431"/>
      <c r="U513" s="430"/>
      <c r="V513" s="308">
        <f>COUNTIFS($C$498:$C$509,"**",V498:V509,"&gt;0")</f>
        <v>0</v>
      </c>
      <c r="W513" s="424"/>
      <c r="X513" s="431"/>
      <c r="Y513" s="430"/>
      <c r="Z513" s="308">
        <f>COUNTIFS($C$498:$C$509,"**",Z498:Z509,"&gt;0")</f>
        <v>0</v>
      </c>
      <c r="AA513" s="424"/>
    </row>
    <row r="514" spans="1:27" ht="15.75" customHeight="1" x14ac:dyDescent="0.25">
      <c r="A514" s="322" t="s">
        <v>602</v>
      </c>
      <c r="B514" s="285"/>
      <c r="C514" s="309"/>
      <c r="D514" s="309"/>
      <c r="E514" s="274"/>
      <c r="F514" s="257"/>
      <c r="G514" s="257"/>
      <c r="H514" s="257"/>
      <c r="I514" s="270"/>
      <c r="J514" s="270"/>
      <c r="K514" s="270"/>
      <c r="L514" s="10"/>
      <c r="M514" s="11"/>
      <c r="N514" s="11"/>
      <c r="O514" s="401"/>
      <c r="P514" s="426"/>
      <c r="Q514" s="425"/>
      <c r="R514" s="427"/>
      <c r="S514" s="401"/>
      <c r="T514" s="426"/>
      <c r="U514" s="425"/>
      <c r="V514" s="427"/>
      <c r="W514" s="401"/>
      <c r="X514" s="426"/>
      <c r="Y514" s="425"/>
      <c r="Z514" s="427"/>
      <c r="AA514" s="401"/>
    </row>
    <row r="515" spans="1:27" ht="15" x14ac:dyDescent="0.25">
      <c r="A515" s="357"/>
      <c r="B515" s="286" t="s">
        <v>1280</v>
      </c>
      <c r="C515" s="302"/>
      <c r="D515" s="302"/>
      <c r="E515" s="288"/>
      <c r="F515" s="8"/>
      <c r="G515" s="8"/>
      <c r="H515" s="8"/>
      <c r="I515" s="4"/>
      <c r="J515" s="4"/>
      <c r="K515" s="4"/>
      <c r="L515" s="12"/>
      <c r="M515" s="414"/>
      <c r="N515" s="13"/>
      <c r="O515" s="398"/>
      <c r="P515" s="404"/>
      <c r="Q515" s="403"/>
      <c r="R515" s="414"/>
      <c r="S515" s="398"/>
      <c r="T515" s="404"/>
      <c r="U515" s="403"/>
      <c r="V515" s="414"/>
      <c r="W515" s="398"/>
      <c r="X515" s="404"/>
      <c r="Y515" s="403"/>
      <c r="Z515" s="414"/>
      <c r="AA515" s="398"/>
    </row>
    <row r="516" spans="1:27" ht="14.1" customHeight="1" x14ac:dyDescent="0.2">
      <c r="A516" s="357"/>
      <c r="B516" s="14"/>
      <c r="C516" s="302">
        <v>230</v>
      </c>
      <c r="D516" s="302">
        <v>116012003</v>
      </c>
      <c r="E516" s="288" t="s">
        <v>899</v>
      </c>
      <c r="F516" s="8">
        <v>7</v>
      </c>
      <c r="G516" s="8">
        <v>9</v>
      </c>
      <c r="H516" s="8">
        <v>66548</v>
      </c>
      <c r="I516" s="18">
        <v>7</v>
      </c>
      <c r="J516" s="18">
        <v>9</v>
      </c>
      <c r="K516" s="165">
        <v>66548</v>
      </c>
      <c r="L516" s="364">
        <v>7</v>
      </c>
      <c r="M516" s="21">
        <v>9</v>
      </c>
      <c r="N516" s="293">
        <v>66548</v>
      </c>
      <c r="O516" s="398">
        <v>3144</v>
      </c>
      <c r="P516" s="370">
        <v>7</v>
      </c>
      <c r="Q516" s="294">
        <v>10</v>
      </c>
      <c r="R516" s="293">
        <v>78213</v>
      </c>
      <c r="S516" s="398">
        <v>3144</v>
      </c>
      <c r="T516" s="370">
        <v>7</v>
      </c>
      <c r="U516" s="294">
        <v>10</v>
      </c>
      <c r="V516" s="293">
        <v>78213</v>
      </c>
      <c r="W516" s="398">
        <v>3144</v>
      </c>
      <c r="X516" s="370">
        <v>7</v>
      </c>
      <c r="Y516" s="294">
        <v>10</v>
      </c>
      <c r="Z516" s="293">
        <v>0</v>
      </c>
      <c r="AA516" s="398">
        <v>3144</v>
      </c>
    </row>
    <row r="517" spans="1:27" ht="14.1" customHeight="1" x14ac:dyDescent="0.2">
      <c r="A517" s="357"/>
      <c r="B517" s="14"/>
      <c r="C517" s="302">
        <v>270</v>
      </c>
      <c r="D517" s="302">
        <v>116012004</v>
      </c>
      <c r="E517" s="288" t="s">
        <v>102</v>
      </c>
      <c r="F517" s="8"/>
      <c r="G517" s="8"/>
      <c r="H517" s="8">
        <v>62186</v>
      </c>
      <c r="I517" s="4"/>
      <c r="J517" s="4"/>
      <c r="K517" s="165">
        <v>71574</v>
      </c>
      <c r="L517" s="364">
        <v>8</v>
      </c>
      <c r="M517" s="21">
        <v>8</v>
      </c>
      <c r="N517" s="293">
        <v>73185</v>
      </c>
      <c r="O517" s="398">
        <v>71</v>
      </c>
      <c r="P517" s="370">
        <v>8</v>
      </c>
      <c r="Q517" s="294">
        <v>8</v>
      </c>
      <c r="R517" s="293">
        <v>75015</v>
      </c>
      <c r="S517" s="398">
        <v>71</v>
      </c>
      <c r="T517" s="370">
        <v>8</v>
      </c>
      <c r="U517" s="294">
        <v>6</v>
      </c>
      <c r="V517" s="293">
        <v>71700</v>
      </c>
      <c r="W517" s="398">
        <v>71</v>
      </c>
      <c r="X517" s="370">
        <v>8</v>
      </c>
      <c r="Y517" s="294">
        <v>6</v>
      </c>
      <c r="Z517" s="293">
        <v>0</v>
      </c>
      <c r="AA517" s="398">
        <v>71</v>
      </c>
    </row>
    <row r="518" spans="1:27" ht="14.1" customHeight="1" x14ac:dyDescent="0.2">
      <c r="A518" s="357"/>
      <c r="B518" s="14"/>
      <c r="C518" s="302">
        <v>340</v>
      </c>
      <c r="D518" s="302">
        <v>116012005</v>
      </c>
      <c r="E518" s="288" t="s">
        <v>1317</v>
      </c>
      <c r="F518" s="8">
        <v>4</v>
      </c>
      <c r="G518" s="8">
        <v>1</v>
      </c>
      <c r="H518" s="8">
        <v>45891</v>
      </c>
      <c r="I518" s="18">
        <v>4</v>
      </c>
      <c r="J518" s="18">
        <v>1</v>
      </c>
      <c r="K518" s="165">
        <v>48213</v>
      </c>
      <c r="L518" s="364">
        <v>5</v>
      </c>
      <c r="M518" s="21">
        <v>2</v>
      </c>
      <c r="N518" s="293">
        <v>51924</v>
      </c>
      <c r="O518" s="398">
        <v>71</v>
      </c>
      <c r="P518" s="370">
        <v>5</v>
      </c>
      <c r="Q518" s="294">
        <v>2</v>
      </c>
      <c r="R518" s="293">
        <v>53223</v>
      </c>
      <c r="S518" s="398">
        <v>71</v>
      </c>
      <c r="T518" s="370">
        <v>5</v>
      </c>
      <c r="U518" s="294">
        <v>2</v>
      </c>
      <c r="V518" s="293">
        <v>53223</v>
      </c>
      <c r="W518" s="398">
        <v>71</v>
      </c>
      <c r="X518" s="370">
        <v>5</v>
      </c>
      <c r="Y518" s="294">
        <v>2</v>
      </c>
      <c r="Z518" s="293">
        <v>0</v>
      </c>
      <c r="AA518" s="398">
        <v>71</v>
      </c>
    </row>
    <row r="519" spans="1:27" ht="14.1" customHeight="1" x14ac:dyDescent="0.2">
      <c r="A519" s="357"/>
      <c r="B519" s="14"/>
      <c r="C519" s="302">
        <v>360</v>
      </c>
      <c r="D519" s="302">
        <v>116012006</v>
      </c>
      <c r="E519" s="288" t="s">
        <v>105</v>
      </c>
      <c r="F519" s="8">
        <v>2</v>
      </c>
      <c r="G519" s="8">
        <v>1</v>
      </c>
      <c r="H519" s="8">
        <v>41483</v>
      </c>
      <c r="I519" s="18">
        <v>2</v>
      </c>
      <c r="J519" s="18">
        <v>1</v>
      </c>
      <c r="K519" s="165">
        <v>43582</v>
      </c>
      <c r="L519" s="364">
        <v>2</v>
      </c>
      <c r="M519" s="21">
        <v>1</v>
      </c>
      <c r="N519" s="293">
        <v>44563</v>
      </c>
      <c r="O519" s="398">
        <v>71</v>
      </c>
      <c r="P519" s="370">
        <v>2</v>
      </c>
      <c r="Q519" s="294">
        <v>1</v>
      </c>
      <c r="R519" s="293">
        <v>45677</v>
      </c>
      <c r="S519" s="398">
        <v>71</v>
      </c>
      <c r="T519" s="370">
        <v>2</v>
      </c>
      <c r="U519" s="294">
        <v>1</v>
      </c>
      <c r="V519" s="293">
        <v>45677</v>
      </c>
      <c r="W519" s="398">
        <v>71</v>
      </c>
      <c r="X519" s="370">
        <v>2</v>
      </c>
      <c r="Y519" s="294">
        <v>1</v>
      </c>
      <c r="Z519" s="293">
        <v>0</v>
      </c>
      <c r="AA519" s="398">
        <v>71</v>
      </c>
    </row>
    <row r="520" spans="1:27" ht="14.1" customHeight="1" x14ac:dyDescent="0.2">
      <c r="A520" s="357"/>
      <c r="B520" s="14"/>
      <c r="C520" s="302">
        <v>370</v>
      </c>
      <c r="D520" s="302">
        <v>116012007</v>
      </c>
      <c r="E520" s="288" t="s">
        <v>934</v>
      </c>
      <c r="F520" s="8">
        <v>5</v>
      </c>
      <c r="G520" s="8">
        <v>8</v>
      </c>
      <c r="H520" s="8">
        <v>56065</v>
      </c>
      <c r="I520" s="18">
        <v>5</v>
      </c>
      <c r="J520" s="18">
        <v>8</v>
      </c>
      <c r="K520" s="165">
        <v>58902</v>
      </c>
      <c r="L520" s="364">
        <v>5</v>
      </c>
      <c r="M520" s="21">
        <v>8</v>
      </c>
      <c r="N520" s="293">
        <v>60227</v>
      </c>
      <c r="O520" s="398">
        <v>71</v>
      </c>
      <c r="P520" s="370">
        <v>5</v>
      </c>
      <c r="Q520" s="294">
        <v>8</v>
      </c>
      <c r="R520" s="293">
        <v>61733</v>
      </c>
      <c r="S520" s="398">
        <v>71</v>
      </c>
      <c r="T520" s="370">
        <v>5</v>
      </c>
      <c r="U520" s="294">
        <v>8</v>
      </c>
      <c r="V520" s="293">
        <v>61733</v>
      </c>
      <c r="W520" s="398">
        <v>71</v>
      </c>
      <c r="X520" s="370">
        <v>5</v>
      </c>
      <c r="Y520" s="294">
        <v>8</v>
      </c>
      <c r="Z520" s="293">
        <v>0</v>
      </c>
      <c r="AA520" s="398">
        <v>71</v>
      </c>
    </row>
    <row r="521" spans="1:27" ht="14.1" customHeight="1" x14ac:dyDescent="0.2">
      <c r="A521" s="357"/>
      <c r="B521" s="14"/>
      <c r="C521" s="302">
        <v>400</v>
      </c>
      <c r="D521" s="302">
        <v>116012008</v>
      </c>
      <c r="E521" s="288" t="s">
        <v>934</v>
      </c>
      <c r="F521" s="8">
        <v>5</v>
      </c>
      <c r="G521" s="8">
        <v>8</v>
      </c>
      <c r="H521" s="8">
        <v>56065</v>
      </c>
      <c r="I521" s="18">
        <v>5</v>
      </c>
      <c r="J521" s="18">
        <v>8</v>
      </c>
      <c r="K521" s="165">
        <v>58902</v>
      </c>
      <c r="L521" s="364">
        <v>5</v>
      </c>
      <c r="M521" s="21">
        <v>8</v>
      </c>
      <c r="N521" s="293">
        <v>60227</v>
      </c>
      <c r="O521" s="398">
        <v>71</v>
      </c>
      <c r="P521" s="370">
        <v>5</v>
      </c>
      <c r="Q521" s="294">
        <v>8</v>
      </c>
      <c r="R521" s="293">
        <v>61733</v>
      </c>
      <c r="S521" s="398">
        <v>71</v>
      </c>
      <c r="T521" s="370">
        <v>5</v>
      </c>
      <c r="U521" s="294">
        <v>8</v>
      </c>
      <c r="V521" s="293">
        <v>61733</v>
      </c>
      <c r="W521" s="398">
        <v>71</v>
      </c>
      <c r="X521" s="370">
        <v>5</v>
      </c>
      <c r="Y521" s="294">
        <v>8</v>
      </c>
      <c r="Z521" s="293">
        <v>0</v>
      </c>
      <c r="AA521" s="398">
        <v>71</v>
      </c>
    </row>
    <row r="522" spans="1:27" ht="14.1" customHeight="1" x14ac:dyDescent="0.2">
      <c r="A522" s="357"/>
      <c r="B522" s="14"/>
      <c r="C522" s="302">
        <v>410</v>
      </c>
      <c r="D522" s="302">
        <v>116012009</v>
      </c>
      <c r="E522" s="288" t="s">
        <v>898</v>
      </c>
      <c r="F522" s="8">
        <v>7</v>
      </c>
      <c r="G522" s="8">
        <v>4</v>
      </c>
      <c r="H522" s="8">
        <v>56923</v>
      </c>
      <c r="I522" s="18">
        <v>7</v>
      </c>
      <c r="J522" s="18">
        <v>4</v>
      </c>
      <c r="K522" s="165">
        <v>59804</v>
      </c>
      <c r="L522" s="364">
        <v>7</v>
      </c>
      <c r="M522" s="21">
        <v>4</v>
      </c>
      <c r="N522" s="293">
        <v>61149</v>
      </c>
      <c r="O522" s="398">
        <v>71</v>
      </c>
      <c r="P522" s="370">
        <v>7</v>
      </c>
      <c r="Q522" s="294">
        <v>4</v>
      </c>
      <c r="R522" s="293">
        <v>62678</v>
      </c>
      <c r="S522" s="398">
        <v>71</v>
      </c>
      <c r="T522" s="370">
        <v>7</v>
      </c>
      <c r="U522" s="294">
        <v>4</v>
      </c>
      <c r="V522" s="293">
        <v>62678</v>
      </c>
      <c r="W522" s="398">
        <v>71</v>
      </c>
      <c r="X522" s="370">
        <v>7</v>
      </c>
      <c r="Y522" s="294">
        <v>4</v>
      </c>
      <c r="Z522" s="293">
        <v>0</v>
      </c>
      <c r="AA522" s="398">
        <v>71</v>
      </c>
    </row>
    <row r="523" spans="1:27" ht="14.1" customHeight="1" x14ac:dyDescent="0.2">
      <c r="A523" s="357"/>
      <c r="B523" s="14"/>
      <c r="C523" s="302">
        <v>430</v>
      </c>
      <c r="D523" s="302">
        <v>116012010</v>
      </c>
      <c r="E523" s="288" t="s">
        <v>887</v>
      </c>
      <c r="F523" s="8">
        <v>2</v>
      </c>
      <c r="G523" s="8">
        <v>1</v>
      </c>
      <c r="H523" s="8">
        <v>41483</v>
      </c>
      <c r="I523" s="18">
        <v>2</v>
      </c>
      <c r="J523" s="18">
        <v>1</v>
      </c>
      <c r="K523" s="165">
        <v>43582</v>
      </c>
      <c r="L523" s="364">
        <v>2</v>
      </c>
      <c r="M523" s="21">
        <v>1</v>
      </c>
      <c r="N523" s="293">
        <v>44563</v>
      </c>
      <c r="O523" s="398">
        <v>71</v>
      </c>
      <c r="P523" s="370">
        <v>2</v>
      </c>
      <c r="Q523" s="294">
        <v>1</v>
      </c>
      <c r="R523" s="293">
        <v>45678</v>
      </c>
      <c r="S523" s="398">
        <v>71</v>
      </c>
      <c r="T523" s="370">
        <v>2</v>
      </c>
      <c r="U523" s="294">
        <v>1</v>
      </c>
      <c r="V523" s="293">
        <v>45678</v>
      </c>
      <c r="W523" s="398">
        <v>71</v>
      </c>
      <c r="X523" s="370">
        <v>2</v>
      </c>
      <c r="Y523" s="294">
        <v>1</v>
      </c>
      <c r="Z523" s="293">
        <v>0</v>
      </c>
      <c r="AA523" s="398">
        <v>71</v>
      </c>
    </row>
    <row r="524" spans="1:27" ht="14.1" customHeight="1" x14ac:dyDescent="0.2">
      <c r="A524" s="357"/>
      <c r="B524" s="14"/>
      <c r="C524" s="302">
        <v>450</v>
      </c>
      <c r="D524" s="302">
        <v>116012011</v>
      </c>
      <c r="E524" s="288" t="s">
        <v>105</v>
      </c>
      <c r="F524" s="8">
        <v>2</v>
      </c>
      <c r="G524" s="8">
        <v>1</v>
      </c>
      <c r="H524" s="8">
        <v>41483</v>
      </c>
      <c r="I524" s="18">
        <v>2</v>
      </c>
      <c r="J524" s="18">
        <v>1</v>
      </c>
      <c r="K524" s="165">
        <v>43582</v>
      </c>
      <c r="L524" s="364">
        <v>2</v>
      </c>
      <c r="M524" s="21">
        <v>1</v>
      </c>
      <c r="N524" s="293">
        <v>44563</v>
      </c>
      <c r="O524" s="398">
        <v>71</v>
      </c>
      <c r="P524" s="370">
        <v>2</v>
      </c>
      <c r="Q524" s="294">
        <v>1</v>
      </c>
      <c r="R524" s="293">
        <v>45678</v>
      </c>
      <c r="S524" s="398">
        <v>71</v>
      </c>
      <c r="T524" s="370">
        <v>2</v>
      </c>
      <c r="U524" s="294">
        <v>1</v>
      </c>
      <c r="V524" s="293">
        <v>45678</v>
      </c>
      <c r="W524" s="398">
        <v>71</v>
      </c>
      <c r="X524" s="370">
        <v>2</v>
      </c>
      <c r="Y524" s="294">
        <v>1</v>
      </c>
      <c r="Z524" s="293">
        <v>0</v>
      </c>
      <c r="AA524" s="398">
        <v>71</v>
      </c>
    </row>
    <row r="525" spans="1:27" ht="14.1" customHeight="1" x14ac:dyDescent="0.2">
      <c r="A525" s="357"/>
      <c r="B525" s="14"/>
      <c r="C525" s="302">
        <v>460</v>
      </c>
      <c r="D525" s="302">
        <v>116012012</v>
      </c>
      <c r="E525" s="288" t="s">
        <v>105</v>
      </c>
      <c r="F525" s="8">
        <v>2</v>
      </c>
      <c r="G525" s="8">
        <v>1</v>
      </c>
      <c r="H525" s="8">
        <v>41483</v>
      </c>
      <c r="I525" s="18">
        <v>2</v>
      </c>
      <c r="J525" s="18">
        <v>1</v>
      </c>
      <c r="K525" s="165">
        <v>43582</v>
      </c>
      <c r="L525" s="364">
        <v>2</v>
      </c>
      <c r="M525" s="21">
        <v>1</v>
      </c>
      <c r="N525" s="293">
        <v>44563</v>
      </c>
      <c r="O525" s="398">
        <v>71</v>
      </c>
      <c r="P525" s="370">
        <v>2</v>
      </c>
      <c r="Q525" s="294">
        <v>1</v>
      </c>
      <c r="R525" s="293">
        <v>45678</v>
      </c>
      <c r="S525" s="398">
        <v>71</v>
      </c>
      <c r="T525" s="370">
        <v>2</v>
      </c>
      <c r="U525" s="294">
        <v>1</v>
      </c>
      <c r="V525" s="293">
        <v>45678</v>
      </c>
      <c r="W525" s="398">
        <v>71</v>
      </c>
      <c r="X525" s="370">
        <v>2</v>
      </c>
      <c r="Y525" s="294">
        <v>1</v>
      </c>
      <c r="Z525" s="293">
        <v>0</v>
      </c>
      <c r="AA525" s="398">
        <v>71</v>
      </c>
    </row>
    <row r="526" spans="1:27" ht="14.1" customHeight="1" x14ac:dyDescent="0.2">
      <c r="A526" s="357"/>
      <c r="B526" s="14"/>
      <c r="C526" s="302">
        <v>480</v>
      </c>
      <c r="D526" s="302">
        <v>116012013</v>
      </c>
      <c r="E526" s="288" t="s">
        <v>105</v>
      </c>
      <c r="F526" s="8">
        <v>2</v>
      </c>
      <c r="G526" s="8">
        <v>1</v>
      </c>
      <c r="H526" s="8">
        <v>41483</v>
      </c>
      <c r="I526" s="18">
        <v>2</v>
      </c>
      <c r="J526" s="18">
        <v>1</v>
      </c>
      <c r="K526" s="165">
        <v>43582</v>
      </c>
      <c r="L526" s="364">
        <v>2</v>
      </c>
      <c r="M526" s="21">
        <v>1</v>
      </c>
      <c r="N526" s="293">
        <v>44563</v>
      </c>
      <c r="O526" s="398">
        <v>71</v>
      </c>
      <c r="P526" s="370">
        <v>2</v>
      </c>
      <c r="Q526" s="294">
        <v>1</v>
      </c>
      <c r="R526" s="293">
        <v>45678</v>
      </c>
      <c r="S526" s="398">
        <v>71</v>
      </c>
      <c r="T526" s="370">
        <v>2</v>
      </c>
      <c r="U526" s="294">
        <v>1</v>
      </c>
      <c r="V526" s="293">
        <v>45678</v>
      </c>
      <c r="W526" s="398">
        <v>71</v>
      </c>
      <c r="X526" s="370">
        <v>2</v>
      </c>
      <c r="Y526" s="294">
        <v>1</v>
      </c>
      <c r="Z526" s="293">
        <v>0</v>
      </c>
      <c r="AA526" s="398">
        <v>71</v>
      </c>
    </row>
    <row r="527" spans="1:27" ht="14.1" customHeight="1" x14ac:dyDescent="0.2">
      <c r="A527" s="357"/>
      <c r="B527" s="14"/>
      <c r="C527" s="302">
        <v>490</v>
      </c>
      <c r="D527" s="302">
        <v>116012014</v>
      </c>
      <c r="E527" s="288" t="s">
        <v>105</v>
      </c>
      <c r="F527" s="8">
        <v>2</v>
      </c>
      <c r="G527" s="8">
        <v>1</v>
      </c>
      <c r="H527" s="8">
        <v>41483</v>
      </c>
      <c r="I527" s="18">
        <v>2</v>
      </c>
      <c r="J527" s="18">
        <v>1</v>
      </c>
      <c r="K527" s="165">
        <v>43582</v>
      </c>
      <c r="L527" s="364">
        <v>2</v>
      </c>
      <c r="M527" s="21">
        <v>1</v>
      </c>
      <c r="N527" s="293">
        <v>44563</v>
      </c>
      <c r="O527" s="398">
        <v>71</v>
      </c>
      <c r="P527" s="370">
        <v>2</v>
      </c>
      <c r="Q527" s="294">
        <v>1</v>
      </c>
      <c r="R527" s="293">
        <v>45678</v>
      </c>
      <c r="S527" s="398">
        <v>71</v>
      </c>
      <c r="T527" s="370">
        <v>2</v>
      </c>
      <c r="U527" s="294">
        <v>1</v>
      </c>
      <c r="V527" s="293">
        <v>45678</v>
      </c>
      <c r="W527" s="398">
        <v>71</v>
      </c>
      <c r="X527" s="370">
        <v>2</v>
      </c>
      <c r="Y527" s="294">
        <v>1</v>
      </c>
      <c r="Z527" s="293">
        <v>0</v>
      </c>
      <c r="AA527" s="398">
        <v>71</v>
      </c>
    </row>
    <row r="528" spans="1:27" ht="14.1" customHeight="1" x14ac:dyDescent="0.2">
      <c r="A528" s="357"/>
      <c r="B528" s="14"/>
      <c r="C528" s="302">
        <v>530</v>
      </c>
      <c r="D528" s="302">
        <v>116012015</v>
      </c>
      <c r="E528" s="288" t="s">
        <v>105</v>
      </c>
      <c r="F528" s="8">
        <v>2</v>
      </c>
      <c r="G528" s="8">
        <v>1</v>
      </c>
      <c r="H528" s="8">
        <v>41483</v>
      </c>
      <c r="I528" s="18">
        <v>2</v>
      </c>
      <c r="J528" s="18">
        <v>1</v>
      </c>
      <c r="K528" s="165">
        <v>43582</v>
      </c>
      <c r="L528" s="364">
        <v>2</v>
      </c>
      <c r="M528" s="21">
        <v>1</v>
      </c>
      <c r="N528" s="293">
        <v>44563</v>
      </c>
      <c r="O528" s="398">
        <v>71</v>
      </c>
      <c r="P528" s="370">
        <v>2</v>
      </c>
      <c r="Q528" s="294">
        <v>1</v>
      </c>
      <c r="R528" s="293">
        <v>45678</v>
      </c>
      <c r="S528" s="398">
        <v>71</v>
      </c>
      <c r="T528" s="370">
        <v>2</v>
      </c>
      <c r="U528" s="294">
        <v>1</v>
      </c>
      <c r="V528" s="293">
        <v>45678</v>
      </c>
      <c r="W528" s="398">
        <v>71</v>
      </c>
      <c r="X528" s="370">
        <v>2</v>
      </c>
      <c r="Y528" s="294">
        <v>1</v>
      </c>
      <c r="Z528" s="293">
        <v>0</v>
      </c>
      <c r="AA528" s="398">
        <v>71</v>
      </c>
    </row>
    <row r="529" spans="1:27" ht="14.1" customHeight="1" x14ac:dyDescent="0.2">
      <c r="A529" s="357"/>
      <c r="B529" s="14"/>
      <c r="C529" s="302">
        <v>550</v>
      </c>
      <c r="D529" s="302">
        <v>116012016</v>
      </c>
      <c r="E529" s="288" t="s">
        <v>105</v>
      </c>
      <c r="F529" s="8">
        <v>2</v>
      </c>
      <c r="G529" s="8">
        <v>1</v>
      </c>
      <c r="H529" s="8">
        <v>41483</v>
      </c>
      <c r="I529" s="18">
        <v>2</v>
      </c>
      <c r="J529" s="18">
        <v>1</v>
      </c>
      <c r="K529" s="165">
        <v>43582</v>
      </c>
      <c r="L529" s="364">
        <v>2</v>
      </c>
      <c r="M529" s="21">
        <v>1</v>
      </c>
      <c r="N529" s="293">
        <v>44563</v>
      </c>
      <c r="O529" s="398">
        <v>71</v>
      </c>
      <c r="P529" s="370">
        <v>2</v>
      </c>
      <c r="Q529" s="294">
        <v>1</v>
      </c>
      <c r="R529" s="293">
        <v>45678</v>
      </c>
      <c r="S529" s="398">
        <v>71</v>
      </c>
      <c r="T529" s="370">
        <v>2</v>
      </c>
      <c r="U529" s="294">
        <v>1</v>
      </c>
      <c r="V529" s="293">
        <v>45678</v>
      </c>
      <c r="W529" s="398">
        <v>71</v>
      </c>
      <c r="X529" s="370">
        <v>2</v>
      </c>
      <c r="Y529" s="294">
        <v>1</v>
      </c>
      <c r="Z529" s="293">
        <v>0</v>
      </c>
      <c r="AA529" s="398">
        <v>71</v>
      </c>
    </row>
    <row r="530" spans="1:27" ht="14.1" customHeight="1" x14ac:dyDescent="0.2">
      <c r="A530" s="357"/>
      <c r="B530" s="14"/>
      <c r="C530" s="302">
        <v>560</v>
      </c>
      <c r="D530" s="302">
        <v>116012017</v>
      </c>
      <c r="E530" s="288" t="s">
        <v>105</v>
      </c>
      <c r="F530" s="8">
        <v>2</v>
      </c>
      <c r="G530" s="8">
        <v>1</v>
      </c>
      <c r="H530" s="8">
        <v>41483</v>
      </c>
      <c r="I530" s="18">
        <v>2</v>
      </c>
      <c r="J530" s="18">
        <v>1</v>
      </c>
      <c r="K530" s="165">
        <v>43582</v>
      </c>
      <c r="L530" s="364">
        <v>2</v>
      </c>
      <c r="M530" s="21">
        <v>1</v>
      </c>
      <c r="N530" s="293">
        <v>44563</v>
      </c>
      <c r="O530" s="398">
        <v>71</v>
      </c>
      <c r="P530" s="370">
        <v>2</v>
      </c>
      <c r="Q530" s="294">
        <v>1</v>
      </c>
      <c r="R530" s="293">
        <v>45678</v>
      </c>
      <c r="S530" s="398">
        <v>71</v>
      </c>
      <c r="T530" s="370">
        <v>2</v>
      </c>
      <c r="U530" s="294">
        <v>1</v>
      </c>
      <c r="V530" s="293">
        <v>45678</v>
      </c>
      <c r="W530" s="398">
        <v>71</v>
      </c>
      <c r="X530" s="370">
        <v>2</v>
      </c>
      <c r="Y530" s="294">
        <v>1</v>
      </c>
      <c r="Z530" s="293">
        <v>0</v>
      </c>
      <c r="AA530" s="398">
        <v>71</v>
      </c>
    </row>
    <row r="531" spans="1:27" ht="14.1" customHeight="1" x14ac:dyDescent="0.2">
      <c r="A531" s="357"/>
      <c r="B531" s="14"/>
      <c r="C531" s="302">
        <v>590</v>
      </c>
      <c r="D531" s="302">
        <v>116012018</v>
      </c>
      <c r="E531" s="288" t="s">
        <v>105</v>
      </c>
      <c r="F531" s="8">
        <v>2</v>
      </c>
      <c r="G531" s="8">
        <v>5</v>
      </c>
      <c r="H531" s="8">
        <v>45400</v>
      </c>
      <c r="I531" s="18">
        <v>2</v>
      </c>
      <c r="J531" s="18">
        <v>1</v>
      </c>
      <c r="K531" s="165">
        <v>43582</v>
      </c>
      <c r="L531" s="364">
        <v>2</v>
      </c>
      <c r="M531" s="21">
        <v>1</v>
      </c>
      <c r="N531" s="293">
        <v>44563</v>
      </c>
      <c r="O531" s="398">
        <v>71</v>
      </c>
      <c r="P531" s="370">
        <v>2</v>
      </c>
      <c r="Q531" s="294">
        <v>1</v>
      </c>
      <c r="R531" s="293">
        <v>45678</v>
      </c>
      <c r="S531" s="398">
        <v>71</v>
      </c>
      <c r="T531" s="370">
        <v>2</v>
      </c>
      <c r="U531" s="294">
        <v>1</v>
      </c>
      <c r="V531" s="293">
        <v>45678</v>
      </c>
      <c r="W531" s="398">
        <v>71</v>
      </c>
      <c r="X531" s="370">
        <v>2</v>
      </c>
      <c r="Y531" s="294">
        <v>1</v>
      </c>
      <c r="Z531" s="293">
        <v>0</v>
      </c>
      <c r="AA531" s="398">
        <v>71</v>
      </c>
    </row>
    <row r="532" spans="1:27" ht="14.1" customHeight="1" x14ac:dyDescent="0.2">
      <c r="A532" s="357"/>
      <c r="B532" s="14"/>
      <c r="C532" s="302">
        <v>600</v>
      </c>
      <c r="D532" s="302">
        <v>116012019</v>
      </c>
      <c r="E532" s="288" t="s">
        <v>105</v>
      </c>
      <c r="F532" s="8">
        <v>2</v>
      </c>
      <c r="G532" s="8">
        <v>1</v>
      </c>
      <c r="H532" s="8">
        <v>41483</v>
      </c>
      <c r="I532" s="18">
        <v>2</v>
      </c>
      <c r="J532" s="18">
        <v>1</v>
      </c>
      <c r="K532" s="165">
        <v>43582</v>
      </c>
      <c r="L532" s="364">
        <v>2</v>
      </c>
      <c r="M532" s="21">
        <v>1</v>
      </c>
      <c r="N532" s="293">
        <v>44563</v>
      </c>
      <c r="O532" s="398">
        <v>71</v>
      </c>
      <c r="P532" s="370">
        <v>2</v>
      </c>
      <c r="Q532" s="294">
        <v>1</v>
      </c>
      <c r="R532" s="293">
        <v>45678</v>
      </c>
      <c r="S532" s="398">
        <v>71</v>
      </c>
      <c r="T532" s="370">
        <v>2</v>
      </c>
      <c r="U532" s="294">
        <v>1</v>
      </c>
      <c r="V532" s="293">
        <v>45678</v>
      </c>
      <c r="W532" s="398">
        <v>71</v>
      </c>
      <c r="X532" s="370">
        <v>2</v>
      </c>
      <c r="Y532" s="294">
        <v>1</v>
      </c>
      <c r="Z532" s="293">
        <v>0</v>
      </c>
      <c r="AA532" s="398">
        <v>71</v>
      </c>
    </row>
    <row r="533" spans="1:27" ht="14.1" customHeight="1" x14ac:dyDescent="0.2">
      <c r="A533" s="357"/>
      <c r="B533" s="14"/>
      <c r="C533" s="302">
        <v>620</v>
      </c>
      <c r="D533" s="302">
        <v>116012020</v>
      </c>
      <c r="E533" s="288" t="s">
        <v>105</v>
      </c>
      <c r="F533" s="8">
        <v>2</v>
      </c>
      <c r="G533" s="8">
        <v>5</v>
      </c>
      <c r="H533" s="8">
        <v>45400</v>
      </c>
      <c r="I533" s="18">
        <v>2</v>
      </c>
      <c r="J533" s="18">
        <v>5</v>
      </c>
      <c r="K533" s="165">
        <v>47697</v>
      </c>
      <c r="L533" s="364">
        <v>2</v>
      </c>
      <c r="M533" s="21">
        <v>5</v>
      </c>
      <c r="N533" s="293">
        <v>48770</v>
      </c>
      <c r="O533" s="398">
        <v>71</v>
      </c>
      <c r="P533" s="370">
        <v>2</v>
      </c>
      <c r="Q533" s="294">
        <v>1</v>
      </c>
      <c r="R533" s="293">
        <v>45678</v>
      </c>
      <c r="S533" s="398">
        <v>71</v>
      </c>
      <c r="T533" s="370">
        <v>2</v>
      </c>
      <c r="U533" s="294">
        <v>1</v>
      </c>
      <c r="V533" s="293">
        <v>45678</v>
      </c>
      <c r="W533" s="398">
        <v>71</v>
      </c>
      <c r="X533" s="370">
        <v>2</v>
      </c>
      <c r="Y533" s="294">
        <v>1</v>
      </c>
      <c r="Z533" s="293">
        <v>0</v>
      </c>
      <c r="AA533" s="398">
        <v>71</v>
      </c>
    </row>
    <row r="534" spans="1:27" ht="14.1" customHeight="1" x14ac:dyDescent="0.2">
      <c r="A534" s="357"/>
      <c r="B534" s="14"/>
      <c r="C534" s="302">
        <v>640</v>
      </c>
      <c r="D534" s="302">
        <v>116012021</v>
      </c>
      <c r="E534" s="288" t="s">
        <v>105</v>
      </c>
      <c r="F534" s="8">
        <v>2</v>
      </c>
      <c r="G534" s="8">
        <v>4</v>
      </c>
      <c r="H534" s="8">
        <v>44421</v>
      </c>
      <c r="I534" s="18">
        <v>2</v>
      </c>
      <c r="J534" s="18">
        <v>4</v>
      </c>
      <c r="K534" s="165">
        <v>46669</v>
      </c>
      <c r="L534" s="364">
        <v>2</v>
      </c>
      <c r="M534" s="21">
        <v>4</v>
      </c>
      <c r="N534" s="293">
        <v>47719</v>
      </c>
      <c r="O534" s="398">
        <v>71</v>
      </c>
      <c r="P534" s="370">
        <v>2</v>
      </c>
      <c r="Q534" s="294">
        <v>4</v>
      </c>
      <c r="R534" s="293">
        <v>48912</v>
      </c>
      <c r="S534" s="398">
        <v>71</v>
      </c>
      <c r="T534" s="370">
        <v>2</v>
      </c>
      <c r="U534" s="294">
        <v>4</v>
      </c>
      <c r="V534" s="293">
        <v>48912</v>
      </c>
      <c r="W534" s="398">
        <v>71</v>
      </c>
      <c r="X534" s="370">
        <v>2</v>
      </c>
      <c r="Y534" s="294">
        <v>4</v>
      </c>
      <c r="Z534" s="293">
        <v>0</v>
      </c>
      <c r="AA534" s="398">
        <v>71</v>
      </c>
    </row>
    <row r="535" spans="1:27" ht="14.1" customHeight="1" x14ac:dyDescent="0.2">
      <c r="A535" s="357"/>
      <c r="B535" s="14"/>
      <c r="C535" s="302">
        <v>660</v>
      </c>
      <c r="D535" s="302">
        <v>116012022</v>
      </c>
      <c r="E535" s="288" t="s">
        <v>105</v>
      </c>
      <c r="F535" s="8">
        <v>2</v>
      </c>
      <c r="G535" s="8">
        <v>1</v>
      </c>
      <c r="H535" s="8">
        <v>41483</v>
      </c>
      <c r="I535" s="18">
        <v>2</v>
      </c>
      <c r="J535" s="18">
        <v>1</v>
      </c>
      <c r="K535" s="165">
        <v>43582</v>
      </c>
      <c r="L535" s="364">
        <v>2</v>
      </c>
      <c r="M535" s="21">
        <v>1</v>
      </c>
      <c r="N535" s="293">
        <v>44563</v>
      </c>
      <c r="O535" s="398">
        <v>71</v>
      </c>
      <c r="P535" s="370">
        <v>2</v>
      </c>
      <c r="Q535" s="294">
        <v>1</v>
      </c>
      <c r="R535" s="293">
        <v>45678</v>
      </c>
      <c r="S535" s="398">
        <v>71</v>
      </c>
      <c r="T535" s="370">
        <v>2</v>
      </c>
      <c r="U535" s="294">
        <v>1</v>
      </c>
      <c r="V535" s="293">
        <v>45678</v>
      </c>
      <c r="W535" s="398">
        <v>71</v>
      </c>
      <c r="X535" s="370">
        <v>2</v>
      </c>
      <c r="Y535" s="294">
        <v>1</v>
      </c>
      <c r="Z535" s="293">
        <v>0</v>
      </c>
      <c r="AA535" s="398">
        <v>71</v>
      </c>
    </row>
    <row r="536" spans="1:27" ht="14.1" customHeight="1" x14ac:dyDescent="0.2">
      <c r="A536" s="357"/>
      <c r="B536" s="14"/>
      <c r="C536" s="302">
        <v>670</v>
      </c>
      <c r="D536" s="302">
        <v>116012023</v>
      </c>
      <c r="E536" s="288" t="s">
        <v>105</v>
      </c>
      <c r="F536" s="8">
        <v>2</v>
      </c>
      <c r="G536" s="8">
        <v>1</v>
      </c>
      <c r="H536" s="8">
        <v>41483</v>
      </c>
      <c r="I536" s="18">
        <v>2</v>
      </c>
      <c r="J536" s="18">
        <v>1</v>
      </c>
      <c r="K536" s="165">
        <v>43582</v>
      </c>
      <c r="L536" s="364">
        <v>2</v>
      </c>
      <c r="M536" s="21">
        <v>1</v>
      </c>
      <c r="N536" s="293">
        <v>44563</v>
      </c>
      <c r="O536" s="398">
        <v>71</v>
      </c>
      <c r="P536" s="370">
        <v>2</v>
      </c>
      <c r="Q536" s="294">
        <v>1</v>
      </c>
      <c r="R536" s="293">
        <v>45678</v>
      </c>
      <c r="S536" s="398">
        <v>71</v>
      </c>
      <c r="T536" s="370">
        <v>2</v>
      </c>
      <c r="U536" s="294">
        <v>1</v>
      </c>
      <c r="V536" s="293">
        <v>45678</v>
      </c>
      <c r="W536" s="398">
        <v>71</v>
      </c>
      <c r="X536" s="370">
        <v>2</v>
      </c>
      <c r="Y536" s="294">
        <v>1</v>
      </c>
      <c r="Z536" s="293">
        <v>0</v>
      </c>
      <c r="AA536" s="398">
        <v>71</v>
      </c>
    </row>
    <row r="537" spans="1:27" ht="14.1" customHeight="1" x14ac:dyDescent="0.2">
      <c r="A537" s="357"/>
      <c r="B537" s="14"/>
      <c r="C537" s="302">
        <v>690</v>
      </c>
      <c r="D537" s="302">
        <v>116012024</v>
      </c>
      <c r="E537" s="288" t="s">
        <v>105</v>
      </c>
      <c r="F537" s="8">
        <v>2</v>
      </c>
      <c r="G537" s="8">
        <v>1</v>
      </c>
      <c r="H537" s="8">
        <v>41483</v>
      </c>
      <c r="I537" s="18">
        <v>2</v>
      </c>
      <c r="J537" s="18">
        <v>1</v>
      </c>
      <c r="K537" s="165">
        <v>43582</v>
      </c>
      <c r="L537" s="364">
        <v>2</v>
      </c>
      <c r="M537" s="21">
        <v>1</v>
      </c>
      <c r="N537" s="293">
        <v>44563</v>
      </c>
      <c r="O537" s="398">
        <v>71</v>
      </c>
      <c r="P537" s="370">
        <v>2</v>
      </c>
      <c r="Q537" s="294">
        <v>1</v>
      </c>
      <c r="R537" s="293">
        <v>45678</v>
      </c>
      <c r="S537" s="398">
        <v>71</v>
      </c>
      <c r="T537" s="370">
        <v>2</v>
      </c>
      <c r="U537" s="294">
        <v>1</v>
      </c>
      <c r="V537" s="293">
        <v>45678</v>
      </c>
      <c r="W537" s="398">
        <v>71</v>
      </c>
      <c r="X537" s="370">
        <v>2</v>
      </c>
      <c r="Y537" s="294">
        <v>1</v>
      </c>
      <c r="Z537" s="293">
        <v>0</v>
      </c>
      <c r="AA537" s="398">
        <v>71</v>
      </c>
    </row>
    <row r="538" spans="1:27" ht="14.1" customHeight="1" x14ac:dyDescent="0.2">
      <c r="A538" s="357"/>
      <c r="B538" s="14"/>
      <c r="C538" s="302">
        <v>700</v>
      </c>
      <c r="D538" s="302">
        <v>116012001</v>
      </c>
      <c r="E538" s="288" t="s">
        <v>895</v>
      </c>
      <c r="F538" s="8">
        <v>10</v>
      </c>
      <c r="G538" s="8">
        <v>9</v>
      </c>
      <c r="H538" s="8">
        <v>88526</v>
      </c>
      <c r="I538" s="18">
        <v>10</v>
      </c>
      <c r="J538" s="18">
        <v>9</v>
      </c>
      <c r="K538" s="165">
        <v>88526</v>
      </c>
      <c r="L538" s="364">
        <v>10</v>
      </c>
      <c r="M538" s="21">
        <v>8</v>
      </c>
      <c r="N538" s="293">
        <v>84352</v>
      </c>
      <c r="O538" s="398">
        <v>3144</v>
      </c>
      <c r="P538" s="370">
        <v>10</v>
      </c>
      <c r="Q538" s="294">
        <v>8</v>
      </c>
      <c r="R538" s="293">
        <v>92880</v>
      </c>
      <c r="S538" s="398">
        <v>3144</v>
      </c>
      <c r="T538" s="370">
        <v>10</v>
      </c>
      <c r="U538" s="294">
        <v>8</v>
      </c>
      <c r="V538" s="293">
        <v>92880</v>
      </c>
      <c r="W538" s="398">
        <v>3144</v>
      </c>
      <c r="X538" s="370">
        <v>10</v>
      </c>
      <c r="Y538" s="294">
        <v>8</v>
      </c>
      <c r="Z538" s="293">
        <v>0</v>
      </c>
      <c r="AA538" s="398">
        <v>3144</v>
      </c>
    </row>
    <row r="539" spans="1:27" ht="14.1" customHeight="1" x14ac:dyDescent="0.2">
      <c r="A539" s="357"/>
      <c r="B539" s="14"/>
      <c r="C539" s="302">
        <v>720</v>
      </c>
      <c r="D539" s="302">
        <v>116012025</v>
      </c>
      <c r="E539" s="288" t="s">
        <v>105</v>
      </c>
      <c r="F539" s="8">
        <v>2</v>
      </c>
      <c r="G539" s="8">
        <v>1</v>
      </c>
      <c r="H539" s="8">
        <v>41483</v>
      </c>
      <c r="I539" s="18">
        <v>2</v>
      </c>
      <c r="J539" s="18">
        <v>1</v>
      </c>
      <c r="K539" s="165">
        <v>43582</v>
      </c>
      <c r="L539" s="364">
        <v>2</v>
      </c>
      <c r="M539" s="21">
        <v>1</v>
      </c>
      <c r="N539" s="293">
        <v>44563</v>
      </c>
      <c r="O539" s="398">
        <v>71</v>
      </c>
      <c r="P539" s="370">
        <v>2</v>
      </c>
      <c r="Q539" s="294">
        <v>1</v>
      </c>
      <c r="R539" s="293">
        <v>45678</v>
      </c>
      <c r="S539" s="398">
        <v>71</v>
      </c>
      <c r="T539" s="370">
        <v>2</v>
      </c>
      <c r="U539" s="294">
        <v>1</v>
      </c>
      <c r="V539" s="293">
        <v>45678</v>
      </c>
      <c r="W539" s="398">
        <v>71</v>
      </c>
      <c r="X539" s="370">
        <v>2</v>
      </c>
      <c r="Y539" s="294">
        <v>1</v>
      </c>
      <c r="Z539" s="293">
        <v>0</v>
      </c>
      <c r="AA539" s="398">
        <v>71</v>
      </c>
    </row>
    <row r="540" spans="1:27" ht="14.1" customHeight="1" x14ac:dyDescent="0.2">
      <c r="A540" s="357"/>
      <c r="B540" s="14"/>
      <c r="C540" s="302">
        <v>1140</v>
      </c>
      <c r="D540" s="302">
        <v>116012026</v>
      </c>
      <c r="E540" s="288" t="s">
        <v>105</v>
      </c>
      <c r="F540" s="8">
        <v>2</v>
      </c>
      <c r="G540" s="8">
        <v>1</v>
      </c>
      <c r="H540" s="8">
        <v>41483</v>
      </c>
      <c r="I540" s="18">
        <v>2</v>
      </c>
      <c r="J540" s="18">
        <v>1</v>
      </c>
      <c r="K540" s="165">
        <v>43582</v>
      </c>
      <c r="L540" s="364">
        <v>2</v>
      </c>
      <c r="M540" s="21">
        <v>1</v>
      </c>
      <c r="N540" s="293">
        <v>44563</v>
      </c>
      <c r="O540" s="398">
        <v>71</v>
      </c>
      <c r="P540" s="370">
        <v>2</v>
      </c>
      <c r="Q540" s="294">
        <v>1</v>
      </c>
      <c r="R540" s="293">
        <v>45678</v>
      </c>
      <c r="S540" s="398">
        <v>71</v>
      </c>
      <c r="T540" s="370">
        <v>2</v>
      </c>
      <c r="U540" s="294">
        <v>1</v>
      </c>
      <c r="V540" s="293">
        <v>45678</v>
      </c>
      <c r="W540" s="398">
        <v>71</v>
      </c>
      <c r="X540" s="370">
        <v>2</v>
      </c>
      <c r="Y540" s="294">
        <v>1</v>
      </c>
      <c r="Z540" s="293">
        <v>0</v>
      </c>
      <c r="AA540" s="398">
        <v>71</v>
      </c>
    </row>
    <row r="541" spans="1:27" ht="14.1" customHeight="1" x14ac:dyDescent="0.2">
      <c r="A541" s="357"/>
      <c r="B541" s="14"/>
      <c r="C541" s="302">
        <v>1200</v>
      </c>
      <c r="D541" s="302">
        <v>116012027</v>
      </c>
      <c r="E541" s="288" t="s">
        <v>105</v>
      </c>
      <c r="F541" s="8">
        <v>2</v>
      </c>
      <c r="G541" s="8">
        <v>1</v>
      </c>
      <c r="H541" s="8">
        <v>41483</v>
      </c>
      <c r="I541" s="18">
        <v>2</v>
      </c>
      <c r="J541" s="18">
        <v>1</v>
      </c>
      <c r="K541" s="165">
        <v>43582</v>
      </c>
      <c r="L541" s="364">
        <v>2</v>
      </c>
      <c r="M541" s="21">
        <v>1</v>
      </c>
      <c r="N541" s="293">
        <v>44563</v>
      </c>
      <c r="O541" s="398">
        <v>71</v>
      </c>
      <c r="P541" s="370">
        <v>2</v>
      </c>
      <c r="Q541" s="294">
        <v>1</v>
      </c>
      <c r="R541" s="293">
        <v>45678</v>
      </c>
      <c r="S541" s="398">
        <v>71</v>
      </c>
      <c r="T541" s="370">
        <v>2</v>
      </c>
      <c r="U541" s="294">
        <v>1</v>
      </c>
      <c r="V541" s="293">
        <v>45678</v>
      </c>
      <c r="W541" s="398">
        <v>71</v>
      </c>
      <c r="X541" s="370">
        <v>2</v>
      </c>
      <c r="Y541" s="294">
        <v>1</v>
      </c>
      <c r="Z541" s="293">
        <v>0</v>
      </c>
      <c r="AA541" s="398">
        <v>71</v>
      </c>
    </row>
    <row r="542" spans="1:27" ht="14.1" customHeight="1" x14ac:dyDescent="0.2">
      <c r="A542" s="357"/>
      <c r="B542" s="14"/>
      <c r="C542" s="302">
        <v>2100</v>
      </c>
      <c r="D542" s="302">
        <v>116012028</v>
      </c>
      <c r="E542" s="288" t="s">
        <v>677</v>
      </c>
      <c r="F542" s="8"/>
      <c r="G542" s="8"/>
      <c r="H542" s="8">
        <v>59375</v>
      </c>
      <c r="I542" s="4"/>
      <c r="J542" s="4"/>
      <c r="K542" s="165">
        <v>62379</v>
      </c>
      <c r="L542" s="364">
        <v>7</v>
      </c>
      <c r="M542" s="21">
        <v>6</v>
      </c>
      <c r="N542" s="293">
        <v>63783</v>
      </c>
      <c r="O542" s="398">
        <v>71</v>
      </c>
      <c r="P542" s="370">
        <v>7</v>
      </c>
      <c r="Q542" s="294">
        <v>6</v>
      </c>
      <c r="R542" s="293">
        <v>65378</v>
      </c>
      <c r="S542" s="398">
        <v>71</v>
      </c>
      <c r="T542" s="370">
        <v>7</v>
      </c>
      <c r="U542" s="294">
        <v>6</v>
      </c>
      <c r="V542" s="293">
        <v>65378</v>
      </c>
      <c r="W542" s="398">
        <v>71</v>
      </c>
      <c r="X542" s="370">
        <v>7</v>
      </c>
      <c r="Y542" s="294">
        <v>6</v>
      </c>
      <c r="Z542" s="293">
        <v>0</v>
      </c>
      <c r="AA542" s="398">
        <v>71</v>
      </c>
    </row>
    <row r="543" spans="1:27" ht="14.1" customHeight="1" x14ac:dyDescent="0.2">
      <c r="A543" s="357"/>
      <c r="B543" s="14"/>
      <c r="C543" s="302">
        <v>2120</v>
      </c>
      <c r="D543" s="302">
        <v>116012029</v>
      </c>
      <c r="E543" s="288" t="s">
        <v>451</v>
      </c>
      <c r="F543" s="8"/>
      <c r="G543" s="8"/>
      <c r="H543" s="8">
        <v>57239</v>
      </c>
      <c r="I543" s="4"/>
      <c r="J543" s="4"/>
      <c r="K543" s="165">
        <v>64880</v>
      </c>
      <c r="L543" s="364">
        <v>8</v>
      </c>
      <c r="M543" s="21">
        <v>3</v>
      </c>
      <c r="N543" s="293">
        <v>66264</v>
      </c>
      <c r="O543" s="398">
        <v>71</v>
      </c>
      <c r="P543" s="370">
        <v>8</v>
      </c>
      <c r="Q543" s="294">
        <v>3</v>
      </c>
      <c r="R543" s="293">
        <v>67922</v>
      </c>
      <c r="S543" s="398">
        <v>71</v>
      </c>
      <c r="T543" s="370">
        <v>8</v>
      </c>
      <c r="U543" s="294">
        <v>3</v>
      </c>
      <c r="V543" s="293">
        <v>67922</v>
      </c>
      <c r="W543" s="398">
        <v>71</v>
      </c>
      <c r="X543" s="370">
        <v>8</v>
      </c>
      <c r="Y543" s="294">
        <v>3</v>
      </c>
      <c r="Z543" s="293">
        <v>0</v>
      </c>
      <c r="AA543" s="398">
        <v>71</v>
      </c>
    </row>
    <row r="544" spans="1:27" ht="14.1" customHeight="1" x14ac:dyDescent="0.2">
      <c r="A544" s="357"/>
      <c r="B544" s="14"/>
      <c r="C544" s="302">
        <v>2180</v>
      </c>
      <c r="D544" s="302">
        <v>116012002</v>
      </c>
      <c r="E544" s="288" t="s">
        <v>899</v>
      </c>
      <c r="F544" s="8">
        <v>7</v>
      </c>
      <c r="G544" s="8">
        <v>9</v>
      </c>
      <c r="H544" s="8">
        <v>66548</v>
      </c>
      <c r="I544" s="18">
        <v>7</v>
      </c>
      <c r="J544" s="18">
        <v>9</v>
      </c>
      <c r="K544" s="165">
        <v>66548</v>
      </c>
      <c r="L544" s="364">
        <v>7</v>
      </c>
      <c r="M544" s="21">
        <v>9</v>
      </c>
      <c r="N544" s="293">
        <v>66548</v>
      </c>
      <c r="O544" s="398">
        <v>3144</v>
      </c>
      <c r="P544" s="370">
        <v>7</v>
      </c>
      <c r="Q544" s="294">
        <v>10</v>
      </c>
      <c r="R544" s="293">
        <v>78213</v>
      </c>
      <c r="S544" s="398">
        <v>3144</v>
      </c>
      <c r="T544" s="370">
        <v>7</v>
      </c>
      <c r="U544" s="294">
        <v>10</v>
      </c>
      <c r="V544" s="293">
        <v>78213</v>
      </c>
      <c r="W544" s="398">
        <v>3144</v>
      </c>
      <c r="X544" s="370">
        <v>7</v>
      </c>
      <c r="Y544" s="294">
        <v>10</v>
      </c>
      <c r="Z544" s="293">
        <v>0</v>
      </c>
      <c r="AA544" s="398">
        <v>3144</v>
      </c>
    </row>
    <row r="545" spans="1:27" ht="14.1" customHeight="1" x14ac:dyDescent="0.2">
      <c r="A545" s="357"/>
      <c r="B545" s="14"/>
      <c r="C545" s="302">
        <v>2300</v>
      </c>
      <c r="D545" s="302">
        <v>116012030</v>
      </c>
      <c r="E545" s="288" t="s">
        <v>63</v>
      </c>
      <c r="F545" s="8"/>
      <c r="G545" s="8"/>
      <c r="H545" s="8">
        <v>63429</v>
      </c>
      <c r="I545" s="4"/>
      <c r="J545" s="4"/>
      <c r="K545" s="165">
        <v>71574</v>
      </c>
      <c r="L545" s="364">
        <v>8</v>
      </c>
      <c r="M545" s="21">
        <v>8</v>
      </c>
      <c r="N545" s="293">
        <v>73185</v>
      </c>
      <c r="O545" s="398">
        <v>71</v>
      </c>
      <c r="P545" s="370">
        <v>8</v>
      </c>
      <c r="Q545" s="294">
        <v>8</v>
      </c>
      <c r="R545" s="293">
        <v>75015</v>
      </c>
      <c r="S545" s="398">
        <v>71</v>
      </c>
      <c r="T545" s="370">
        <v>8</v>
      </c>
      <c r="U545" s="294">
        <v>6</v>
      </c>
      <c r="V545" s="293">
        <v>71700</v>
      </c>
      <c r="W545" s="398">
        <v>71</v>
      </c>
      <c r="X545" s="370">
        <v>8</v>
      </c>
      <c r="Y545" s="294">
        <v>6</v>
      </c>
      <c r="Z545" s="293">
        <v>0</v>
      </c>
      <c r="AA545" s="398">
        <v>71</v>
      </c>
    </row>
    <row r="546" spans="1:27" ht="14.1" customHeight="1" x14ac:dyDescent="0.2">
      <c r="A546" s="357"/>
      <c r="B546" s="14"/>
      <c r="C546" s="302">
        <v>3005</v>
      </c>
      <c r="D546" s="302">
        <v>116012031</v>
      </c>
      <c r="E546" s="288" t="s">
        <v>887</v>
      </c>
      <c r="F546" s="8">
        <v>2</v>
      </c>
      <c r="G546" s="8">
        <v>6</v>
      </c>
      <c r="H546" s="8">
        <v>46802</v>
      </c>
      <c r="I546" s="18">
        <v>2</v>
      </c>
      <c r="J546" s="18">
        <v>6</v>
      </c>
      <c r="K546" s="165">
        <v>49170</v>
      </c>
      <c r="L546" s="364">
        <v>2</v>
      </c>
      <c r="M546" s="21">
        <v>6</v>
      </c>
      <c r="N546" s="293">
        <v>50277</v>
      </c>
      <c r="O546" s="398">
        <v>71</v>
      </c>
      <c r="P546" s="370">
        <v>2</v>
      </c>
      <c r="Q546" s="294">
        <v>6</v>
      </c>
      <c r="R546" s="293">
        <v>51534</v>
      </c>
      <c r="S546" s="398">
        <v>71</v>
      </c>
      <c r="T546" s="370">
        <v>2</v>
      </c>
      <c r="U546" s="294">
        <v>6</v>
      </c>
      <c r="V546" s="293">
        <v>51534</v>
      </c>
      <c r="W546" s="398">
        <v>71</v>
      </c>
      <c r="X546" s="370">
        <v>2</v>
      </c>
      <c r="Y546" s="294">
        <v>6</v>
      </c>
      <c r="Z546" s="293">
        <v>0</v>
      </c>
      <c r="AA546" s="398">
        <v>71</v>
      </c>
    </row>
    <row r="547" spans="1:27" ht="14.1" customHeight="1" x14ac:dyDescent="0.2">
      <c r="A547" s="357"/>
      <c r="B547" s="14"/>
      <c r="C547" s="302">
        <v>3010</v>
      </c>
      <c r="D547" s="302">
        <v>116012032</v>
      </c>
      <c r="E547" s="288" t="s">
        <v>934</v>
      </c>
      <c r="F547" s="8">
        <v>5</v>
      </c>
      <c r="G547" s="8">
        <v>1</v>
      </c>
      <c r="H547" s="8">
        <v>44194</v>
      </c>
      <c r="I547" s="18">
        <v>5</v>
      </c>
      <c r="J547" s="18">
        <v>5</v>
      </c>
      <c r="K547" s="165">
        <v>53650</v>
      </c>
      <c r="L547" s="364">
        <v>5</v>
      </c>
      <c r="M547" s="21">
        <v>5</v>
      </c>
      <c r="N547" s="293">
        <v>54857</v>
      </c>
      <c r="O547" s="398">
        <v>71</v>
      </c>
      <c r="P547" s="370">
        <v>5</v>
      </c>
      <c r="Q547" s="294">
        <v>5</v>
      </c>
      <c r="R547" s="293">
        <v>56229</v>
      </c>
      <c r="S547" s="398">
        <v>71</v>
      </c>
      <c r="T547" s="370">
        <v>5</v>
      </c>
      <c r="U547" s="294">
        <v>5</v>
      </c>
      <c r="V547" s="293">
        <v>56229</v>
      </c>
      <c r="W547" s="398">
        <v>71</v>
      </c>
      <c r="X547" s="370">
        <v>5</v>
      </c>
      <c r="Y547" s="294">
        <v>5</v>
      </c>
      <c r="Z547" s="293">
        <v>0</v>
      </c>
      <c r="AA547" s="398">
        <v>71</v>
      </c>
    </row>
    <row r="548" spans="1:27" ht="14.1" customHeight="1" x14ac:dyDescent="0.2">
      <c r="A548" s="357"/>
      <c r="B548" s="14"/>
      <c r="C548" s="302">
        <v>3015</v>
      </c>
      <c r="D548" s="302">
        <v>116012033</v>
      </c>
      <c r="E548" s="288" t="s">
        <v>887</v>
      </c>
      <c r="F548" s="8">
        <v>2</v>
      </c>
      <c r="G548" s="8">
        <v>4</v>
      </c>
      <c r="H548" s="8">
        <v>44421</v>
      </c>
      <c r="I548" s="18">
        <v>2</v>
      </c>
      <c r="J548" s="18">
        <v>4</v>
      </c>
      <c r="K548" s="165">
        <v>46669</v>
      </c>
      <c r="L548" s="364">
        <v>2</v>
      </c>
      <c r="M548" s="21">
        <v>4</v>
      </c>
      <c r="N548" s="293">
        <v>47719</v>
      </c>
      <c r="O548" s="398">
        <v>71</v>
      </c>
      <c r="P548" s="370">
        <v>2</v>
      </c>
      <c r="Q548" s="294">
        <v>4</v>
      </c>
      <c r="R548" s="293">
        <v>48912</v>
      </c>
      <c r="S548" s="398">
        <v>71</v>
      </c>
      <c r="T548" s="370">
        <v>2</v>
      </c>
      <c r="U548" s="294">
        <v>4</v>
      </c>
      <c r="V548" s="293">
        <v>48912</v>
      </c>
      <c r="W548" s="398">
        <v>71</v>
      </c>
      <c r="X548" s="370">
        <v>2</v>
      </c>
      <c r="Y548" s="294">
        <v>4</v>
      </c>
      <c r="Z548" s="293">
        <v>0</v>
      </c>
      <c r="AA548" s="398">
        <v>71</v>
      </c>
    </row>
    <row r="549" spans="1:27" ht="13.5" customHeight="1" x14ac:dyDescent="0.2">
      <c r="A549" s="357"/>
      <c r="B549" s="14"/>
      <c r="C549" s="302">
        <v>3020</v>
      </c>
      <c r="D549" s="302">
        <v>116012034</v>
      </c>
      <c r="E549" s="288" t="s">
        <v>105</v>
      </c>
      <c r="F549" s="8">
        <v>2</v>
      </c>
      <c r="G549" s="8">
        <v>1</v>
      </c>
      <c r="H549" s="8">
        <v>41483</v>
      </c>
      <c r="I549" s="18">
        <v>2</v>
      </c>
      <c r="J549" s="18">
        <v>1</v>
      </c>
      <c r="K549" s="165">
        <v>43582</v>
      </c>
      <c r="L549" s="364">
        <v>2</v>
      </c>
      <c r="M549" s="21">
        <v>1</v>
      </c>
      <c r="N549" s="293">
        <v>44563</v>
      </c>
      <c r="O549" s="398">
        <v>71</v>
      </c>
      <c r="P549" s="370">
        <v>2</v>
      </c>
      <c r="Q549" s="294">
        <v>1</v>
      </c>
      <c r="R549" s="293">
        <v>45678</v>
      </c>
      <c r="S549" s="398">
        <v>71</v>
      </c>
      <c r="T549" s="370">
        <v>2</v>
      </c>
      <c r="U549" s="294">
        <v>1</v>
      </c>
      <c r="V549" s="293">
        <v>45678</v>
      </c>
      <c r="W549" s="398">
        <v>71</v>
      </c>
      <c r="X549" s="370">
        <v>2</v>
      </c>
      <c r="Y549" s="294">
        <v>1</v>
      </c>
      <c r="Z549" s="293">
        <v>0</v>
      </c>
      <c r="AA549" s="398">
        <v>71</v>
      </c>
    </row>
    <row r="550" spans="1:27" ht="14.1" customHeight="1" x14ac:dyDescent="0.2">
      <c r="A550" s="357"/>
      <c r="B550" s="14"/>
      <c r="C550" s="302">
        <v>3025</v>
      </c>
      <c r="D550" s="302">
        <v>116012035</v>
      </c>
      <c r="E550" s="288" t="s">
        <v>105</v>
      </c>
      <c r="F550" s="8">
        <v>2</v>
      </c>
      <c r="G550" s="8">
        <v>1</v>
      </c>
      <c r="H550" s="8">
        <v>41483</v>
      </c>
      <c r="I550" s="18">
        <v>2</v>
      </c>
      <c r="J550" s="18">
        <v>1</v>
      </c>
      <c r="K550" s="165">
        <v>43582</v>
      </c>
      <c r="L550" s="364">
        <v>2</v>
      </c>
      <c r="M550" s="21">
        <v>1</v>
      </c>
      <c r="N550" s="293">
        <v>44563</v>
      </c>
      <c r="O550" s="398">
        <v>71</v>
      </c>
      <c r="P550" s="370">
        <v>2</v>
      </c>
      <c r="Q550" s="294">
        <v>1</v>
      </c>
      <c r="R550" s="293">
        <v>45678</v>
      </c>
      <c r="S550" s="398">
        <v>71</v>
      </c>
      <c r="T550" s="370">
        <v>2</v>
      </c>
      <c r="U550" s="294">
        <v>1</v>
      </c>
      <c r="V550" s="293">
        <v>45678</v>
      </c>
      <c r="W550" s="398">
        <v>71</v>
      </c>
      <c r="X550" s="370">
        <v>2</v>
      </c>
      <c r="Y550" s="294">
        <v>1</v>
      </c>
      <c r="Z550" s="293">
        <v>0</v>
      </c>
      <c r="AA550" s="398">
        <v>71</v>
      </c>
    </row>
    <row r="551" spans="1:27" ht="14.1" customHeight="1" x14ac:dyDescent="0.2">
      <c r="A551" s="357"/>
      <c r="B551" s="14"/>
      <c r="C551" s="302">
        <v>17001</v>
      </c>
      <c r="D551" s="302">
        <v>116012036</v>
      </c>
      <c r="E551" s="288" t="s">
        <v>934</v>
      </c>
      <c r="F551" s="8">
        <v>5</v>
      </c>
      <c r="G551" s="8">
        <v>1</v>
      </c>
      <c r="H551" s="8">
        <v>44194</v>
      </c>
      <c r="I551" s="18">
        <v>5</v>
      </c>
      <c r="J551" s="18">
        <v>5</v>
      </c>
      <c r="K551" s="165">
        <v>53650</v>
      </c>
      <c r="L551" s="364">
        <v>5</v>
      </c>
      <c r="M551" s="21">
        <v>5</v>
      </c>
      <c r="N551" s="293">
        <v>54857</v>
      </c>
      <c r="O551" s="398">
        <v>71</v>
      </c>
      <c r="P551" s="370">
        <v>5</v>
      </c>
      <c r="Q551" s="294">
        <v>5</v>
      </c>
      <c r="R551" s="293">
        <v>56229</v>
      </c>
      <c r="S551" s="398">
        <v>71</v>
      </c>
      <c r="T551" s="370">
        <v>5</v>
      </c>
      <c r="U551" s="294">
        <v>5</v>
      </c>
      <c r="V551" s="293">
        <v>56229</v>
      </c>
      <c r="W551" s="398">
        <v>71</v>
      </c>
      <c r="X551" s="370">
        <v>5</v>
      </c>
      <c r="Y551" s="294">
        <v>5</v>
      </c>
      <c r="Z551" s="293">
        <v>0</v>
      </c>
      <c r="AA551" s="398">
        <v>71</v>
      </c>
    </row>
    <row r="552" spans="1:27" ht="14.1" customHeight="1" x14ac:dyDescent="0.2">
      <c r="A552" s="357"/>
      <c r="B552" s="14"/>
      <c r="C552" s="302" t="s">
        <v>796</v>
      </c>
      <c r="D552" s="302"/>
      <c r="E552" s="288" t="s">
        <v>679</v>
      </c>
      <c r="F552" s="8"/>
      <c r="G552" s="8"/>
      <c r="H552" s="8">
        <v>-75000</v>
      </c>
      <c r="I552" s="4"/>
      <c r="J552" s="4"/>
      <c r="K552" s="165">
        <v>-75000</v>
      </c>
      <c r="L552" s="12"/>
      <c r="M552" s="13"/>
      <c r="N552" s="293">
        <v>0</v>
      </c>
      <c r="O552" s="398" t="s">
        <v>416</v>
      </c>
      <c r="P552" s="404"/>
      <c r="Q552" s="403"/>
      <c r="R552" s="293">
        <v>0</v>
      </c>
      <c r="S552" s="398" t="s">
        <v>416</v>
      </c>
      <c r="T552" s="404"/>
      <c r="U552" s="403"/>
      <c r="V552" s="293">
        <v>0</v>
      </c>
      <c r="W552" s="398" t="s">
        <v>416</v>
      </c>
      <c r="X552" s="404"/>
      <c r="Y552" s="403"/>
      <c r="Z552" s="293">
        <v>0</v>
      </c>
      <c r="AA552" s="398" t="s">
        <v>416</v>
      </c>
    </row>
    <row r="553" spans="1:27" ht="5.25" customHeight="1" x14ac:dyDescent="0.2">
      <c r="A553" s="357"/>
      <c r="B553" s="14"/>
      <c r="C553" s="302"/>
      <c r="D553" s="302"/>
      <c r="E553" s="288"/>
      <c r="F553" s="8"/>
      <c r="G553" s="8"/>
      <c r="H553" s="8"/>
      <c r="L553" s="364"/>
      <c r="O553" s="398"/>
      <c r="P553" s="370"/>
      <c r="S553" s="398"/>
      <c r="T553" s="370"/>
      <c r="W553" s="398"/>
      <c r="X553" s="370"/>
      <c r="AA553" s="398"/>
    </row>
    <row r="554" spans="1:27" ht="15" x14ac:dyDescent="0.25">
      <c r="A554" s="357"/>
      <c r="B554" s="14"/>
      <c r="C554" s="302"/>
      <c r="D554" s="302"/>
      <c r="E554" s="479" t="s">
        <v>381</v>
      </c>
      <c r="F554" s="343"/>
      <c r="G554" s="343"/>
      <c r="H554" s="343">
        <f>SUM(H515:H553)</f>
        <v>1665321</v>
      </c>
      <c r="I554" s="261"/>
      <c r="J554" s="261"/>
      <c r="K554" s="344">
        <f>SUM(K515:K553)</f>
        <v>1768413</v>
      </c>
      <c r="L554" s="420"/>
      <c r="M554" s="421"/>
      <c r="N554" s="407">
        <f>SUM(N515:N553)</f>
        <v>1878288</v>
      </c>
      <c r="O554" s="408"/>
      <c r="P554" s="423"/>
      <c r="Q554" s="422"/>
      <c r="R554" s="407">
        <f>SUM(R515:R553)</f>
        <v>1947378</v>
      </c>
      <c r="S554" s="408"/>
      <c r="T554" s="423"/>
      <c r="U554" s="422"/>
      <c r="V554" s="407">
        <f>SUM(V515:V553)</f>
        <v>1940748</v>
      </c>
      <c r="W554" s="408"/>
      <c r="X554" s="423"/>
      <c r="Y554" s="422"/>
      <c r="Z554" s="407">
        <f>SUM(Z515:Z553)</f>
        <v>0</v>
      </c>
      <c r="AA554" s="408"/>
    </row>
    <row r="555" spans="1:27" ht="9" customHeight="1" x14ac:dyDescent="0.2">
      <c r="A555" s="357"/>
      <c r="B555" s="14"/>
      <c r="C555" s="302"/>
      <c r="D555" s="302"/>
      <c r="E555" s="288"/>
      <c r="F555" s="8"/>
      <c r="G555" s="8"/>
      <c r="H555" s="8"/>
      <c r="I555" s="4"/>
      <c r="J555" s="4"/>
      <c r="L555" s="12"/>
      <c r="M555" s="13"/>
      <c r="O555" s="398"/>
      <c r="P555" s="404"/>
      <c r="Q555" s="403"/>
      <c r="S555" s="398"/>
      <c r="T555" s="404"/>
      <c r="U555" s="403"/>
      <c r="W555" s="398"/>
      <c r="X555" s="404"/>
      <c r="Y555" s="403"/>
      <c r="AA555" s="398"/>
    </row>
    <row r="556" spans="1:27" ht="15" x14ac:dyDescent="0.25">
      <c r="A556" s="357"/>
      <c r="B556" s="14"/>
      <c r="C556" s="302"/>
      <c r="D556" s="302"/>
      <c r="E556" s="375" t="s">
        <v>1441</v>
      </c>
      <c r="F556" s="8"/>
      <c r="G556" s="8"/>
      <c r="H556" s="8"/>
      <c r="I556" s="4"/>
      <c r="J556" s="4"/>
      <c r="L556" s="12"/>
      <c r="M556" s="13"/>
      <c r="N556" s="293">
        <f>COUNTIFS($C$516:$C$553,"&gt;0",N516:N553,"&gt;0")</f>
        <v>36</v>
      </c>
      <c r="O556" s="398"/>
      <c r="P556" s="404"/>
      <c r="Q556" s="403"/>
      <c r="R556" s="293">
        <f>COUNTIFS($C$516:$C$553,"&gt;0",R516:R553,"&gt;0")</f>
        <v>36</v>
      </c>
      <c r="S556" s="398"/>
      <c r="T556" s="404"/>
      <c r="U556" s="403"/>
      <c r="V556" s="293">
        <f>COUNTIFS($C$516:$C$553,"&gt;0",V516:V553,"&gt;0")</f>
        <v>36</v>
      </c>
      <c r="W556" s="398"/>
      <c r="X556" s="404"/>
      <c r="Y556" s="403"/>
      <c r="Z556" s="293">
        <f>COUNTIFS($C$516:$C$553,"&gt;0",Z516:Z553,"&gt;0")</f>
        <v>0</v>
      </c>
      <c r="AA556" s="398"/>
    </row>
    <row r="557" spans="1:27" ht="15" x14ac:dyDescent="0.25">
      <c r="A557" s="359"/>
      <c r="B557" s="20"/>
      <c r="C557" s="303"/>
      <c r="D557" s="303"/>
      <c r="E557" s="481" t="s">
        <v>1332</v>
      </c>
      <c r="F557" s="22"/>
      <c r="G557" s="22"/>
      <c r="H557" s="22"/>
      <c r="I557" s="3"/>
      <c r="J557" s="3"/>
      <c r="K557" s="255"/>
      <c r="L557" s="428"/>
      <c r="M557" s="429"/>
      <c r="N557" s="308">
        <f>COUNTIFS($C$516:$C$553,"**",N516:N553,"&gt;0")</f>
        <v>0</v>
      </c>
      <c r="O557" s="424"/>
      <c r="P557" s="431"/>
      <c r="Q557" s="430"/>
      <c r="R557" s="308">
        <f>COUNTIFS($C$516:$C$553,"**",R516:R553,"&gt;0")</f>
        <v>0</v>
      </c>
      <c r="S557" s="424"/>
      <c r="T557" s="431"/>
      <c r="U557" s="430"/>
      <c r="V557" s="308">
        <f>COUNTIFS($C$516:$C$553,"**",V516:V553,"&gt;0")</f>
        <v>0</v>
      </c>
      <c r="W557" s="424"/>
      <c r="X557" s="431"/>
      <c r="Y557" s="430"/>
      <c r="Z557" s="308">
        <f>COUNTIFS($C$516:$C$553,"**",Z516:Z553,"&gt;0")</f>
        <v>0</v>
      </c>
      <c r="AA557" s="424"/>
    </row>
    <row r="558" spans="1:27" ht="15" customHeight="1" x14ac:dyDescent="0.25">
      <c r="A558" s="322" t="s">
        <v>602</v>
      </c>
      <c r="B558" s="285"/>
      <c r="C558" s="309"/>
      <c r="D558" s="309"/>
      <c r="E558" s="274"/>
      <c r="F558" s="257"/>
      <c r="G558" s="257"/>
      <c r="H558" s="257"/>
      <c r="I558" s="270"/>
      <c r="J558" s="270"/>
      <c r="K558" s="167"/>
      <c r="L558" s="10"/>
      <c r="M558" s="11"/>
      <c r="N558" s="310"/>
      <c r="O558" s="401"/>
      <c r="P558" s="426"/>
      <c r="Q558" s="425"/>
      <c r="R558" s="310"/>
      <c r="S558" s="401"/>
      <c r="T558" s="426"/>
      <c r="U558" s="425"/>
      <c r="V558" s="310"/>
      <c r="W558" s="401"/>
      <c r="X558" s="426"/>
      <c r="Y558" s="425"/>
      <c r="Z558" s="310"/>
      <c r="AA558" s="401"/>
    </row>
    <row r="559" spans="1:27" ht="15" x14ac:dyDescent="0.25">
      <c r="A559" s="357"/>
      <c r="B559" s="286" t="s">
        <v>1281</v>
      </c>
      <c r="C559" s="302"/>
      <c r="D559" s="302"/>
      <c r="E559" s="288"/>
      <c r="F559" s="8"/>
      <c r="G559" s="8"/>
      <c r="H559" s="8"/>
      <c r="I559" s="4"/>
      <c r="J559" s="4"/>
      <c r="K559" s="4"/>
      <c r="L559" s="12"/>
      <c r="M559" s="13"/>
      <c r="N559" s="13"/>
      <c r="O559" s="398"/>
      <c r="P559" s="404"/>
      <c r="Q559" s="403"/>
      <c r="R559" s="414"/>
      <c r="S559" s="398"/>
      <c r="T559" s="404"/>
      <c r="U559" s="403"/>
      <c r="V559" s="414"/>
      <c r="W559" s="398"/>
      <c r="X559" s="404"/>
      <c r="Y559" s="403"/>
      <c r="Z559" s="414"/>
      <c r="AA559" s="398"/>
    </row>
    <row r="560" spans="1:27" ht="14.1" customHeight="1" x14ac:dyDescent="0.2">
      <c r="A560" s="357"/>
      <c r="B560" s="14"/>
      <c r="C560" s="302">
        <v>840</v>
      </c>
      <c r="D560" s="302">
        <v>116012201</v>
      </c>
      <c r="E560" s="288" t="s">
        <v>617</v>
      </c>
      <c r="F560" s="8">
        <v>8</v>
      </c>
      <c r="G560" s="8">
        <v>1</v>
      </c>
      <c r="H560" s="8">
        <v>49186</v>
      </c>
      <c r="I560" s="18">
        <v>8</v>
      </c>
      <c r="J560" s="18">
        <v>1</v>
      </c>
      <c r="K560" s="165">
        <v>49186</v>
      </c>
      <c r="L560" s="364">
        <v>8</v>
      </c>
      <c r="M560" s="21">
        <v>1</v>
      </c>
      <c r="N560" s="293">
        <v>49186</v>
      </c>
      <c r="O560" s="398">
        <v>3144</v>
      </c>
      <c r="P560" s="370">
        <v>8</v>
      </c>
      <c r="Q560" s="294">
        <v>1</v>
      </c>
      <c r="R560" s="293">
        <v>54159</v>
      </c>
      <c r="S560" s="398">
        <v>3144</v>
      </c>
      <c r="T560" s="370">
        <v>8</v>
      </c>
      <c r="U560" s="294">
        <v>1</v>
      </c>
      <c r="V560" s="293">
        <v>54159</v>
      </c>
      <c r="W560" s="398">
        <v>3144</v>
      </c>
      <c r="X560" s="370">
        <v>8</v>
      </c>
      <c r="Y560" s="294">
        <v>1</v>
      </c>
      <c r="Z560" s="293">
        <v>0</v>
      </c>
      <c r="AA560" s="398">
        <v>3144</v>
      </c>
    </row>
    <row r="561" spans="1:27" ht="14.1" customHeight="1" x14ac:dyDescent="0.2">
      <c r="A561" s="357"/>
      <c r="B561" s="14"/>
      <c r="C561" s="302">
        <v>2340</v>
      </c>
      <c r="D561" s="302">
        <v>116012203</v>
      </c>
      <c r="E561" s="288" t="s">
        <v>617</v>
      </c>
      <c r="F561" s="8">
        <v>8</v>
      </c>
      <c r="G561" s="8">
        <v>1</v>
      </c>
      <c r="H561" s="8">
        <v>49186</v>
      </c>
      <c r="I561" s="18">
        <v>8</v>
      </c>
      <c r="J561" s="18">
        <v>1</v>
      </c>
      <c r="K561" s="165">
        <v>49186</v>
      </c>
      <c r="L561" s="364">
        <v>8</v>
      </c>
      <c r="M561" s="21">
        <v>1</v>
      </c>
      <c r="N561" s="293">
        <v>49186</v>
      </c>
      <c r="O561" s="398">
        <v>3144</v>
      </c>
      <c r="P561" s="370">
        <v>8</v>
      </c>
      <c r="Q561" s="294">
        <v>1</v>
      </c>
      <c r="R561" s="293">
        <v>54159</v>
      </c>
      <c r="S561" s="398">
        <v>3144</v>
      </c>
      <c r="T561" s="370">
        <v>8</v>
      </c>
      <c r="U561" s="294">
        <v>1</v>
      </c>
      <c r="V561" s="293">
        <v>54159</v>
      </c>
      <c r="W561" s="398">
        <v>3144</v>
      </c>
      <c r="X561" s="370">
        <v>8</v>
      </c>
      <c r="Y561" s="294">
        <v>1</v>
      </c>
      <c r="Z561" s="293">
        <v>0</v>
      </c>
      <c r="AA561" s="398">
        <v>3144</v>
      </c>
    </row>
    <row r="562" spans="1:27" ht="14.1" customHeight="1" x14ac:dyDescent="0.2">
      <c r="A562" s="357"/>
      <c r="B562" s="14"/>
      <c r="C562" s="302">
        <v>3000</v>
      </c>
      <c r="D562" s="302">
        <v>116012204</v>
      </c>
      <c r="E562" s="288" t="s">
        <v>512</v>
      </c>
      <c r="F562" s="8">
        <v>8</v>
      </c>
      <c r="G562" s="8">
        <v>9</v>
      </c>
      <c r="H562" s="8">
        <v>74150</v>
      </c>
      <c r="I562" s="18">
        <v>8</v>
      </c>
      <c r="J562" s="18">
        <v>9</v>
      </c>
      <c r="K562" s="165">
        <v>74150</v>
      </c>
      <c r="L562" s="364">
        <v>8</v>
      </c>
      <c r="M562" s="21">
        <v>9</v>
      </c>
      <c r="N562" s="293">
        <v>74150</v>
      </c>
      <c r="O562" s="398">
        <v>3144</v>
      </c>
      <c r="P562" s="370">
        <v>8</v>
      </c>
      <c r="Q562" s="294">
        <v>9</v>
      </c>
      <c r="R562" s="293">
        <v>81647</v>
      </c>
      <c r="S562" s="398">
        <v>3144</v>
      </c>
      <c r="T562" s="370">
        <v>8</v>
      </c>
      <c r="U562" s="294">
        <v>9</v>
      </c>
      <c r="V562" s="293">
        <v>81647</v>
      </c>
      <c r="W562" s="398">
        <v>3144</v>
      </c>
      <c r="X562" s="370">
        <v>8</v>
      </c>
      <c r="Y562" s="294">
        <v>9</v>
      </c>
      <c r="Z562" s="293">
        <v>0</v>
      </c>
      <c r="AA562" s="398">
        <v>3144</v>
      </c>
    </row>
    <row r="563" spans="1:27" ht="14.1" customHeight="1" x14ac:dyDescent="0.2">
      <c r="A563" s="357"/>
      <c r="B563" s="14"/>
      <c r="C563" s="302">
        <v>3030</v>
      </c>
      <c r="D563" s="302">
        <v>116012205</v>
      </c>
      <c r="E563" s="288" t="s">
        <v>617</v>
      </c>
      <c r="F563" s="8">
        <v>8</v>
      </c>
      <c r="G563" s="8">
        <v>3</v>
      </c>
      <c r="H563" s="8">
        <v>54411</v>
      </c>
      <c r="I563" s="18">
        <v>8</v>
      </c>
      <c r="J563" s="18">
        <v>3</v>
      </c>
      <c r="K563" s="165">
        <v>54411</v>
      </c>
      <c r="L563" s="364">
        <v>8</v>
      </c>
      <c r="M563" s="21">
        <v>3</v>
      </c>
      <c r="N563" s="293">
        <v>54411</v>
      </c>
      <c r="O563" s="398">
        <v>3144</v>
      </c>
      <c r="P563" s="370">
        <v>8</v>
      </c>
      <c r="Q563" s="294">
        <v>3</v>
      </c>
      <c r="R563" s="293">
        <v>59912</v>
      </c>
      <c r="S563" s="398">
        <v>3144</v>
      </c>
      <c r="T563" s="370">
        <v>8</v>
      </c>
      <c r="U563" s="294">
        <v>3</v>
      </c>
      <c r="V563" s="293">
        <v>59912</v>
      </c>
      <c r="W563" s="398">
        <v>3144</v>
      </c>
      <c r="X563" s="370">
        <v>8</v>
      </c>
      <c r="Y563" s="294">
        <v>3</v>
      </c>
      <c r="Z563" s="293">
        <v>0</v>
      </c>
      <c r="AA563" s="398">
        <v>3144</v>
      </c>
    </row>
    <row r="564" spans="1:27" ht="14.1" customHeight="1" x14ac:dyDescent="0.2">
      <c r="A564" s="357"/>
      <c r="B564" s="14"/>
      <c r="C564" s="302">
        <v>3035</v>
      </c>
      <c r="D564" s="302">
        <v>116012206</v>
      </c>
      <c r="E564" s="288" t="s">
        <v>617</v>
      </c>
      <c r="F564" s="8">
        <v>8</v>
      </c>
      <c r="G564" s="8">
        <v>1</v>
      </c>
      <c r="H564" s="8">
        <v>49186</v>
      </c>
      <c r="I564" s="18">
        <v>8</v>
      </c>
      <c r="J564" s="18">
        <v>1</v>
      </c>
      <c r="K564" s="165">
        <v>49186</v>
      </c>
      <c r="L564" s="364">
        <v>8</v>
      </c>
      <c r="M564" s="21">
        <v>1</v>
      </c>
      <c r="N564" s="293">
        <v>49186</v>
      </c>
      <c r="O564" s="398">
        <v>3144</v>
      </c>
      <c r="P564" s="370">
        <v>8</v>
      </c>
      <c r="Q564" s="294">
        <v>1</v>
      </c>
      <c r="R564" s="293">
        <v>54159</v>
      </c>
      <c r="S564" s="398">
        <v>3144</v>
      </c>
      <c r="T564" s="370">
        <v>8</v>
      </c>
      <c r="U564" s="294">
        <v>1</v>
      </c>
      <c r="V564" s="293">
        <v>54159</v>
      </c>
      <c r="W564" s="398">
        <v>3144</v>
      </c>
      <c r="X564" s="370">
        <v>8</v>
      </c>
      <c r="Y564" s="294">
        <v>1</v>
      </c>
      <c r="Z564" s="293">
        <v>0</v>
      </c>
      <c r="AA564" s="398">
        <v>3144</v>
      </c>
    </row>
    <row r="565" spans="1:27" ht="5.25" customHeight="1" x14ac:dyDescent="0.2">
      <c r="A565" s="357"/>
      <c r="B565" s="14"/>
      <c r="C565" s="302"/>
      <c r="D565" s="302"/>
      <c r="E565" s="288"/>
      <c r="F565" s="8"/>
      <c r="G565" s="8"/>
      <c r="H565" s="8"/>
      <c r="L565" s="364"/>
      <c r="O565" s="398"/>
      <c r="P565" s="370"/>
      <c r="S565" s="398"/>
      <c r="T565" s="370"/>
      <c r="W565" s="398"/>
      <c r="X565" s="370"/>
      <c r="AA565" s="398"/>
    </row>
    <row r="566" spans="1:27" ht="15" x14ac:dyDescent="0.25">
      <c r="A566" s="357"/>
      <c r="B566" s="14"/>
      <c r="C566" s="302"/>
      <c r="D566" s="302"/>
      <c r="E566" s="479" t="s">
        <v>381</v>
      </c>
      <c r="F566" s="343"/>
      <c r="G566" s="343"/>
      <c r="H566" s="343">
        <f>SUM(H559:H565)</f>
        <v>276119</v>
      </c>
      <c r="I566" s="261"/>
      <c r="J566" s="261"/>
      <c r="K566" s="344">
        <f>SUM(K559:K565)</f>
        <v>276119</v>
      </c>
      <c r="L566" s="420"/>
      <c r="M566" s="421"/>
      <c r="N566" s="407">
        <f>SUM(N559:N565)</f>
        <v>276119</v>
      </c>
      <c r="O566" s="408"/>
      <c r="P566" s="423"/>
      <c r="Q566" s="422"/>
      <c r="R566" s="407">
        <f>SUM(R559:R565)</f>
        <v>304036</v>
      </c>
      <c r="S566" s="408"/>
      <c r="T566" s="423"/>
      <c r="U566" s="422"/>
      <c r="V566" s="407">
        <f>SUM(V559:V565)</f>
        <v>304036</v>
      </c>
      <c r="W566" s="408"/>
      <c r="X566" s="423"/>
      <c r="Y566" s="422"/>
      <c r="Z566" s="407">
        <f>SUM(Z559:Z565)</f>
        <v>0</v>
      </c>
      <c r="AA566" s="408"/>
    </row>
    <row r="567" spans="1:27" ht="9" customHeight="1" x14ac:dyDescent="0.2">
      <c r="A567" s="357"/>
      <c r="B567" s="14"/>
      <c r="C567" s="302"/>
      <c r="D567" s="302"/>
      <c r="E567" s="288"/>
      <c r="F567" s="8"/>
      <c r="G567" s="8"/>
      <c r="H567" s="8"/>
      <c r="I567" s="4"/>
      <c r="J567" s="4"/>
      <c r="L567" s="12"/>
      <c r="M567" s="13"/>
      <c r="O567" s="398"/>
      <c r="P567" s="404"/>
      <c r="Q567" s="403"/>
      <c r="S567" s="398"/>
      <c r="T567" s="404"/>
      <c r="U567" s="403"/>
      <c r="W567" s="398"/>
      <c r="X567" s="404"/>
      <c r="Y567" s="403"/>
      <c r="AA567" s="398"/>
    </row>
    <row r="568" spans="1:27" ht="15" x14ac:dyDescent="0.25">
      <c r="A568" s="357"/>
      <c r="B568" s="14"/>
      <c r="C568" s="302"/>
      <c r="D568" s="302"/>
      <c r="E568" s="375" t="s">
        <v>1441</v>
      </c>
      <c r="F568" s="8"/>
      <c r="G568" s="8"/>
      <c r="H568" s="8"/>
      <c r="I568" s="4"/>
      <c r="J568" s="4"/>
      <c r="L568" s="12"/>
      <c r="M568" s="13"/>
      <c r="N568" s="293">
        <f>COUNTIFS($C$560:$C$565,"&gt;0",N560:N565,"&gt;0")</f>
        <v>5</v>
      </c>
      <c r="O568" s="398"/>
      <c r="P568" s="404"/>
      <c r="Q568" s="403"/>
      <c r="R568" s="293">
        <f>COUNTIFS($C$560:$C$565,"&gt;0",R560:R565,"&gt;0")</f>
        <v>5</v>
      </c>
      <c r="S568" s="398"/>
      <c r="T568" s="404"/>
      <c r="U568" s="403"/>
      <c r="V568" s="293">
        <f>COUNTIFS($C$560:$C$565,"&gt;0",V560:V565,"&gt;0")</f>
        <v>5</v>
      </c>
      <c r="W568" s="398"/>
      <c r="X568" s="404"/>
      <c r="Y568" s="403"/>
      <c r="Z568" s="293">
        <f>COUNTIFS($C$560:$C$565,"&gt;0",Z560:Z565,"&gt;0")</f>
        <v>0</v>
      </c>
      <c r="AA568" s="398"/>
    </row>
    <row r="569" spans="1:27" ht="15" x14ac:dyDescent="0.25">
      <c r="A569" s="357"/>
      <c r="B569" s="14"/>
      <c r="C569" s="302"/>
      <c r="D569" s="302"/>
      <c r="E569" s="375" t="s">
        <v>1332</v>
      </c>
      <c r="F569" s="8"/>
      <c r="G569" s="8"/>
      <c r="H569" s="8"/>
      <c r="I569" s="4"/>
      <c r="J569" s="4"/>
      <c r="L569" s="12"/>
      <c r="M569" s="13"/>
      <c r="N569" s="293">
        <f>COUNTIFS($C$560:$C$565,"**",N560:N565,"&gt;0")</f>
        <v>0</v>
      </c>
      <c r="O569" s="398"/>
      <c r="P569" s="404"/>
      <c r="Q569" s="403"/>
      <c r="R569" s="293">
        <f>COUNTIFS($C$560:$C$565,"**",R560:R565,"&gt;0")</f>
        <v>0</v>
      </c>
      <c r="S569" s="398"/>
      <c r="T569" s="404"/>
      <c r="U569" s="403"/>
      <c r="V569" s="293">
        <f>COUNTIFS($C$560:$C$565,"**",V560:V565,"&gt;0")</f>
        <v>0</v>
      </c>
      <c r="W569" s="398"/>
      <c r="X569" s="404"/>
      <c r="Y569" s="403"/>
      <c r="Z569" s="293">
        <f>COUNTIFS($C$560:$C$565,"**",Z560:Z565,"&gt;0")</f>
        <v>0</v>
      </c>
      <c r="AA569" s="398"/>
    </row>
    <row r="570" spans="1:27" ht="9.75" customHeight="1" x14ac:dyDescent="0.2">
      <c r="A570" s="357"/>
      <c r="B570" s="14"/>
      <c r="C570" s="302"/>
      <c r="D570" s="302"/>
      <c r="E570" s="288"/>
      <c r="F570" s="8"/>
      <c r="G570" s="8"/>
      <c r="H570" s="8"/>
      <c r="I570" s="4"/>
      <c r="J570" s="4"/>
      <c r="K570" s="4"/>
      <c r="L570" s="12"/>
      <c r="M570" s="13"/>
      <c r="N570" s="13"/>
      <c r="O570" s="398"/>
      <c r="P570" s="404"/>
      <c r="Q570" s="403"/>
      <c r="R570" s="414"/>
      <c r="S570" s="398"/>
      <c r="T570" s="404"/>
      <c r="U570" s="403"/>
      <c r="V570" s="414"/>
      <c r="W570" s="398"/>
      <c r="X570" s="404"/>
      <c r="Y570" s="403"/>
      <c r="Z570" s="414"/>
      <c r="AA570" s="398"/>
    </row>
    <row r="571" spans="1:27" ht="15" x14ac:dyDescent="0.25">
      <c r="A571" s="357"/>
      <c r="B571" s="286" t="s">
        <v>1282</v>
      </c>
      <c r="C571" s="302"/>
      <c r="D571" s="302"/>
      <c r="E571" s="288"/>
      <c r="F571" s="8"/>
      <c r="G571" s="8"/>
      <c r="H571" s="8"/>
      <c r="I571" s="4"/>
      <c r="J571" s="4"/>
      <c r="K571" s="4"/>
      <c r="L571" s="12"/>
      <c r="M571" s="13"/>
      <c r="N571" s="13"/>
      <c r="O571" s="398"/>
      <c r="P571" s="404"/>
      <c r="Q571" s="403"/>
      <c r="R571" s="414"/>
      <c r="S571" s="398"/>
      <c r="T571" s="404"/>
      <c r="U571" s="403"/>
      <c r="V571" s="414"/>
      <c r="W571" s="398"/>
      <c r="X571" s="404"/>
      <c r="Y571" s="403"/>
      <c r="Z571" s="414"/>
      <c r="AA571" s="398"/>
    </row>
    <row r="572" spans="1:27" ht="14.1" customHeight="1" x14ac:dyDescent="0.2">
      <c r="A572" s="357"/>
      <c r="B572" s="14"/>
      <c r="C572" s="302">
        <v>110</v>
      </c>
      <c r="D572" s="302">
        <v>116012301</v>
      </c>
      <c r="E572" s="288" t="s">
        <v>911</v>
      </c>
      <c r="F572" s="8">
        <v>10</v>
      </c>
      <c r="G572" s="8">
        <v>9</v>
      </c>
      <c r="H572" s="8">
        <v>88526</v>
      </c>
      <c r="I572" s="18">
        <v>10</v>
      </c>
      <c r="J572" s="18">
        <v>9</v>
      </c>
      <c r="K572" s="165">
        <v>88526</v>
      </c>
      <c r="L572" s="364">
        <v>10</v>
      </c>
      <c r="M572" s="21">
        <v>9</v>
      </c>
      <c r="N572" s="293">
        <v>88526</v>
      </c>
      <c r="O572" s="398">
        <v>3144</v>
      </c>
      <c r="P572" s="370">
        <v>10</v>
      </c>
      <c r="Q572" s="294">
        <v>9</v>
      </c>
      <c r="R572" s="293">
        <v>97476</v>
      </c>
      <c r="S572" s="398">
        <v>3144</v>
      </c>
      <c r="T572" s="370">
        <v>10</v>
      </c>
      <c r="U572" s="294">
        <v>9</v>
      </c>
      <c r="V572" s="293">
        <v>97476</v>
      </c>
      <c r="W572" s="398">
        <v>3144</v>
      </c>
      <c r="X572" s="370">
        <v>10</v>
      </c>
      <c r="Y572" s="294">
        <v>9</v>
      </c>
      <c r="Z572" s="293">
        <v>0</v>
      </c>
      <c r="AA572" s="398">
        <v>3144</v>
      </c>
    </row>
    <row r="573" spans="1:27" ht="14.1" customHeight="1" x14ac:dyDescent="0.2">
      <c r="A573" s="357"/>
      <c r="B573" s="14"/>
      <c r="C573" s="302">
        <v>910</v>
      </c>
      <c r="D573" s="302">
        <v>116012302</v>
      </c>
      <c r="E573" s="288" t="s">
        <v>788</v>
      </c>
      <c r="F573" s="8">
        <v>8</v>
      </c>
      <c r="G573" s="8">
        <v>1</v>
      </c>
      <c r="H573" s="8">
        <v>49186</v>
      </c>
      <c r="I573" s="18">
        <v>8</v>
      </c>
      <c r="J573" s="18">
        <v>1</v>
      </c>
      <c r="K573" s="165">
        <v>49186</v>
      </c>
      <c r="L573" s="364">
        <v>8</v>
      </c>
      <c r="M573" s="21">
        <v>1</v>
      </c>
      <c r="N573" s="293">
        <v>49186</v>
      </c>
      <c r="O573" s="398">
        <v>3144</v>
      </c>
      <c r="P573" s="370">
        <v>8</v>
      </c>
      <c r="Q573" s="294">
        <v>1</v>
      </c>
      <c r="R573" s="293">
        <v>54159</v>
      </c>
      <c r="S573" s="398">
        <v>3144</v>
      </c>
      <c r="T573" s="370">
        <v>8</v>
      </c>
      <c r="U573" s="294">
        <v>1</v>
      </c>
      <c r="V573" s="293">
        <v>54159</v>
      </c>
      <c r="W573" s="398">
        <v>3144</v>
      </c>
      <c r="X573" s="370">
        <v>8</v>
      </c>
      <c r="Y573" s="294">
        <v>1</v>
      </c>
      <c r="Z573" s="293">
        <v>0</v>
      </c>
      <c r="AA573" s="398">
        <v>3144</v>
      </c>
    </row>
    <row r="574" spans="1:27" ht="14.1" customHeight="1" x14ac:dyDescent="0.2">
      <c r="A574" s="357"/>
      <c r="B574" s="14"/>
      <c r="C574" s="302">
        <v>930</v>
      </c>
      <c r="D574" s="302">
        <v>116012303</v>
      </c>
      <c r="E574" s="288" t="s">
        <v>788</v>
      </c>
      <c r="F574" s="8">
        <v>8</v>
      </c>
      <c r="G574" s="8">
        <v>1</v>
      </c>
      <c r="H574" s="8">
        <v>49816</v>
      </c>
      <c r="I574" s="18">
        <v>8</v>
      </c>
      <c r="J574" s="18">
        <v>1</v>
      </c>
      <c r="K574" s="165">
        <v>49186</v>
      </c>
      <c r="L574" s="364">
        <v>8</v>
      </c>
      <c r="M574" s="21">
        <v>1</v>
      </c>
      <c r="N574" s="293">
        <v>49186</v>
      </c>
      <c r="O574" s="398">
        <v>3144</v>
      </c>
      <c r="P574" s="370">
        <v>8</v>
      </c>
      <c r="Q574" s="294">
        <v>1</v>
      </c>
      <c r="R574" s="293">
        <v>54159</v>
      </c>
      <c r="S574" s="398">
        <v>3144</v>
      </c>
      <c r="T574" s="370">
        <v>8</v>
      </c>
      <c r="U574" s="294">
        <v>1</v>
      </c>
      <c r="V574" s="293">
        <v>54159</v>
      </c>
      <c r="W574" s="398">
        <v>3144</v>
      </c>
      <c r="X574" s="370">
        <v>8</v>
      </c>
      <c r="Y574" s="294">
        <v>1</v>
      </c>
      <c r="Z574" s="293">
        <v>0</v>
      </c>
      <c r="AA574" s="398">
        <v>3144</v>
      </c>
    </row>
    <row r="575" spans="1:27" ht="14.1" customHeight="1" x14ac:dyDescent="0.2">
      <c r="A575" s="357"/>
      <c r="B575" s="14"/>
      <c r="C575" s="302">
        <v>15001</v>
      </c>
      <c r="D575" s="302">
        <v>116012304</v>
      </c>
      <c r="E575" s="288" t="s">
        <v>956</v>
      </c>
      <c r="F575" s="8">
        <v>8</v>
      </c>
      <c r="G575" s="8">
        <v>9</v>
      </c>
      <c r="H575" s="8">
        <v>74150</v>
      </c>
      <c r="I575" s="18">
        <v>8</v>
      </c>
      <c r="J575" s="18">
        <v>9</v>
      </c>
      <c r="K575" s="165">
        <v>74150</v>
      </c>
      <c r="L575" s="364">
        <v>8</v>
      </c>
      <c r="M575" s="21">
        <v>9</v>
      </c>
      <c r="N575" s="293">
        <v>74150</v>
      </c>
      <c r="O575" s="398">
        <v>3144</v>
      </c>
      <c r="P575" s="370">
        <v>8</v>
      </c>
      <c r="Q575" s="294">
        <v>9</v>
      </c>
      <c r="R575" s="293">
        <v>81647</v>
      </c>
      <c r="S575" s="398">
        <v>3144</v>
      </c>
      <c r="T575" s="370">
        <v>8</v>
      </c>
      <c r="U575" s="294">
        <v>9</v>
      </c>
      <c r="V575" s="293">
        <v>81647</v>
      </c>
      <c r="W575" s="398">
        <v>3144</v>
      </c>
      <c r="X575" s="370">
        <v>8</v>
      </c>
      <c r="Y575" s="294">
        <v>9</v>
      </c>
      <c r="Z575" s="293">
        <v>0</v>
      </c>
      <c r="AA575" s="398">
        <v>3144</v>
      </c>
    </row>
    <row r="576" spans="1:27" ht="3" customHeight="1" x14ac:dyDescent="0.2">
      <c r="A576" s="357"/>
      <c r="B576" s="14"/>
      <c r="C576" s="302"/>
      <c r="D576" s="302"/>
      <c r="E576" s="288" t="s">
        <v>464</v>
      </c>
      <c r="F576" s="8"/>
      <c r="G576" s="8"/>
      <c r="H576" s="8"/>
      <c r="L576" s="364"/>
      <c r="O576" s="398"/>
      <c r="P576" s="370"/>
      <c r="S576" s="398"/>
      <c r="T576" s="370"/>
      <c r="W576" s="398"/>
      <c r="X576" s="370"/>
      <c r="AA576" s="398"/>
    </row>
    <row r="577" spans="1:27" ht="15" x14ac:dyDescent="0.25">
      <c r="A577" s="357"/>
      <c r="B577" s="14"/>
      <c r="C577" s="302"/>
      <c r="D577" s="302"/>
      <c r="E577" s="479" t="s">
        <v>381</v>
      </c>
      <c r="F577" s="343"/>
      <c r="G577" s="343"/>
      <c r="H577" s="343">
        <f>SUM(H571:H576)</f>
        <v>261678</v>
      </c>
      <c r="I577" s="261"/>
      <c r="J577" s="261"/>
      <c r="K577" s="344">
        <f>SUM(K571:K576)</f>
        <v>261048</v>
      </c>
      <c r="L577" s="420"/>
      <c r="M577" s="421"/>
      <c r="N577" s="407">
        <f>SUM(N571:N576)</f>
        <v>261048</v>
      </c>
      <c r="O577" s="408"/>
      <c r="P577" s="423"/>
      <c r="Q577" s="422"/>
      <c r="R577" s="407">
        <f>SUM(R571:R576)</f>
        <v>287441</v>
      </c>
      <c r="S577" s="408"/>
      <c r="T577" s="423"/>
      <c r="U577" s="422"/>
      <c r="V577" s="407">
        <f>SUM(V571:V576)</f>
        <v>287441</v>
      </c>
      <c r="W577" s="408"/>
      <c r="X577" s="423"/>
      <c r="Y577" s="422"/>
      <c r="Z577" s="407">
        <f>SUM(Z571:Z576)</f>
        <v>0</v>
      </c>
      <c r="AA577" s="408"/>
    </row>
    <row r="578" spans="1:27" ht="5.25" customHeight="1" x14ac:dyDescent="0.2">
      <c r="A578" s="357"/>
      <c r="B578" s="14"/>
      <c r="C578" s="302"/>
      <c r="D578" s="302"/>
      <c r="E578" s="288"/>
      <c r="F578" s="8"/>
      <c r="G578" s="8"/>
      <c r="H578" s="8"/>
      <c r="I578" s="4"/>
      <c r="J578" s="4"/>
      <c r="K578" s="4"/>
      <c r="L578" s="12"/>
      <c r="M578" s="13"/>
      <c r="N578" s="13"/>
      <c r="O578" s="398"/>
      <c r="P578" s="404"/>
      <c r="Q578" s="403"/>
      <c r="R578" s="414"/>
      <c r="S578" s="398"/>
      <c r="T578" s="404"/>
      <c r="U578" s="403"/>
      <c r="V578" s="414"/>
      <c r="W578" s="398"/>
      <c r="X578" s="404"/>
      <c r="Y578" s="403"/>
      <c r="Z578" s="414"/>
      <c r="AA578" s="398"/>
    </row>
    <row r="579" spans="1:27" ht="14.25" customHeight="1" x14ac:dyDescent="0.25">
      <c r="A579" s="357"/>
      <c r="B579" s="14"/>
      <c r="C579" s="302"/>
      <c r="D579" s="302"/>
      <c r="E579" s="375" t="s">
        <v>1441</v>
      </c>
      <c r="F579" s="8"/>
      <c r="G579" s="8"/>
      <c r="H579" s="8"/>
      <c r="I579" s="4"/>
      <c r="J579" s="4"/>
      <c r="L579" s="12"/>
      <c r="M579" s="13"/>
      <c r="N579" s="293">
        <f>COUNTIFS($C$572:$C$576,"&gt;0",N572:N576,"&gt;0")</f>
        <v>4</v>
      </c>
      <c r="O579" s="398"/>
      <c r="P579" s="404"/>
      <c r="Q579" s="403"/>
      <c r="R579" s="293">
        <f>COUNTIFS($C$572:$C$576,"&gt;0",R572:R576,"&gt;0")</f>
        <v>4</v>
      </c>
      <c r="S579" s="398"/>
      <c r="T579" s="404"/>
      <c r="U579" s="403"/>
      <c r="V579" s="293">
        <f>COUNTIFS($C$572:$C$576,"&gt;0",V572:V576,"&gt;0")</f>
        <v>4</v>
      </c>
      <c r="W579" s="398"/>
      <c r="X579" s="404"/>
      <c r="Y579" s="403"/>
      <c r="Z579" s="293">
        <f>COUNTIFS($C$572:$C$576,"&gt;0",Z572:Z576,"&gt;0")</f>
        <v>0</v>
      </c>
      <c r="AA579" s="398"/>
    </row>
    <row r="580" spans="1:27" ht="14.25" customHeight="1" x14ac:dyDescent="0.25">
      <c r="A580" s="357"/>
      <c r="B580" s="14"/>
      <c r="C580" s="302"/>
      <c r="D580" s="302"/>
      <c r="E580" s="375" t="s">
        <v>1332</v>
      </c>
      <c r="F580" s="8"/>
      <c r="G580" s="8"/>
      <c r="H580" s="8"/>
      <c r="I580" s="4"/>
      <c r="J580" s="4"/>
      <c r="L580" s="12"/>
      <c r="M580" s="13"/>
      <c r="N580" s="293">
        <f>COUNTIFS($C$572:$C$576,"**",N572:N576,"&gt;0")</f>
        <v>0</v>
      </c>
      <c r="O580" s="398"/>
      <c r="P580" s="404"/>
      <c r="Q580" s="403"/>
      <c r="R580" s="293">
        <f>COUNTIFS($C$572:$C$576,"**",R572:R576,"&gt;0")</f>
        <v>0</v>
      </c>
      <c r="S580" s="398"/>
      <c r="T580" s="404"/>
      <c r="U580" s="403"/>
      <c r="V580" s="293">
        <f>COUNTIFS($C$572:$C$576,"**",V572:V576,"&gt;0")</f>
        <v>0</v>
      </c>
      <c r="W580" s="398"/>
      <c r="X580" s="404"/>
      <c r="Y580" s="403"/>
      <c r="Z580" s="293">
        <f>COUNTIFS($C$572:$C$576,"**",Z572:Z576,"&gt;0")</f>
        <v>0</v>
      </c>
      <c r="AA580" s="398"/>
    </row>
    <row r="581" spans="1:27" ht="7.5" customHeight="1" x14ac:dyDescent="0.2">
      <c r="A581" s="357"/>
      <c r="B581" s="14"/>
      <c r="C581" s="302"/>
      <c r="D581" s="302"/>
      <c r="E581" s="288"/>
      <c r="F581" s="8"/>
      <c r="G581" s="8"/>
      <c r="H581" s="8"/>
      <c r="I581" s="4"/>
      <c r="J581" s="4"/>
      <c r="K581" s="4"/>
      <c r="L581" s="12"/>
      <c r="M581" s="13"/>
      <c r="N581" s="13"/>
      <c r="O581" s="398"/>
      <c r="P581" s="404"/>
      <c r="Q581" s="403"/>
      <c r="R581" s="414"/>
      <c r="S581" s="398"/>
      <c r="T581" s="404"/>
      <c r="U581" s="403"/>
      <c r="V581" s="414"/>
      <c r="W581" s="398"/>
      <c r="X581" s="404"/>
      <c r="Y581" s="403"/>
      <c r="Z581" s="414"/>
      <c r="AA581" s="398"/>
    </row>
    <row r="582" spans="1:27" ht="15" x14ac:dyDescent="0.25">
      <c r="A582" s="357"/>
      <c r="B582" s="286" t="s">
        <v>1283</v>
      </c>
      <c r="C582" s="302"/>
      <c r="D582" s="302"/>
      <c r="E582" s="288"/>
      <c r="F582" s="8"/>
      <c r="G582" s="8"/>
      <c r="H582" s="8"/>
      <c r="I582" s="4"/>
      <c r="J582" s="4"/>
      <c r="K582" s="4"/>
      <c r="L582" s="12"/>
      <c r="M582" s="13"/>
      <c r="N582" s="13"/>
      <c r="O582" s="398"/>
      <c r="P582" s="404"/>
      <c r="Q582" s="403"/>
      <c r="R582" s="414"/>
      <c r="S582" s="398"/>
      <c r="T582" s="404"/>
      <c r="U582" s="403"/>
      <c r="V582" s="414"/>
      <c r="W582" s="398"/>
      <c r="X582" s="404"/>
      <c r="Y582" s="403"/>
      <c r="Z582" s="414"/>
      <c r="AA582" s="398"/>
    </row>
    <row r="583" spans="1:27" ht="14.1" customHeight="1" x14ac:dyDescent="0.2">
      <c r="A583" s="357"/>
      <c r="B583" s="14"/>
      <c r="C583" s="302">
        <v>1290</v>
      </c>
      <c r="D583" s="302"/>
      <c r="E583" s="288" t="s">
        <v>476</v>
      </c>
      <c r="F583" s="8"/>
      <c r="G583" s="8"/>
      <c r="H583" s="8">
        <v>325000</v>
      </c>
      <c r="I583" s="4"/>
      <c r="J583" s="4"/>
      <c r="K583" s="165">
        <v>325000</v>
      </c>
      <c r="L583" s="364">
        <v>0</v>
      </c>
      <c r="M583" s="21">
        <v>0</v>
      </c>
      <c r="N583" s="293">
        <v>325000</v>
      </c>
      <c r="O583" s="398" t="s">
        <v>596</v>
      </c>
      <c r="P583" s="370">
        <v>0</v>
      </c>
      <c r="Q583" s="294">
        <v>0</v>
      </c>
      <c r="R583" s="293">
        <v>325000</v>
      </c>
      <c r="S583" s="398" t="s">
        <v>596</v>
      </c>
      <c r="T583" s="370">
        <v>0</v>
      </c>
      <c r="U583" s="294">
        <v>0</v>
      </c>
      <c r="V583" s="293">
        <v>325000</v>
      </c>
      <c r="W583" s="398" t="s">
        <v>596</v>
      </c>
      <c r="X583" s="370">
        <v>0</v>
      </c>
      <c r="Y583" s="294">
        <v>0</v>
      </c>
      <c r="Z583" s="293">
        <v>0</v>
      </c>
      <c r="AA583" s="398" t="s">
        <v>596</v>
      </c>
    </row>
    <row r="584" spans="1:27" ht="4.5" customHeight="1" x14ac:dyDescent="0.2">
      <c r="A584" s="357"/>
      <c r="B584" s="14"/>
      <c r="C584" s="302"/>
      <c r="D584" s="302"/>
      <c r="E584" s="288"/>
      <c r="F584" s="8"/>
      <c r="G584" s="8"/>
      <c r="H584" s="8"/>
      <c r="L584" s="364"/>
      <c r="O584" s="398"/>
      <c r="P584" s="370"/>
      <c r="S584" s="398"/>
      <c r="T584" s="370"/>
      <c r="W584" s="398"/>
      <c r="X584" s="370"/>
      <c r="AA584" s="398"/>
    </row>
    <row r="585" spans="1:27" ht="15" x14ac:dyDescent="0.25">
      <c r="A585" s="357"/>
      <c r="B585" s="14"/>
      <c r="C585" s="302"/>
      <c r="D585" s="302"/>
      <c r="E585" s="479" t="s">
        <v>381</v>
      </c>
      <c r="F585" s="343"/>
      <c r="G585" s="343"/>
      <c r="H585" s="343">
        <f>SUM(H582:H584)</f>
        <v>325000</v>
      </c>
      <c r="I585" s="261"/>
      <c r="J585" s="261"/>
      <c r="K585" s="344">
        <f>SUM(K582:K584)</f>
        <v>325000</v>
      </c>
      <c r="L585" s="420"/>
      <c r="M585" s="421"/>
      <c r="N585" s="407">
        <f>SUM(N582:N584)</f>
        <v>325000</v>
      </c>
      <c r="O585" s="408"/>
      <c r="P585" s="423"/>
      <c r="Q585" s="422"/>
      <c r="R585" s="407">
        <f>SUM(R582:R584)</f>
        <v>325000</v>
      </c>
      <c r="S585" s="408"/>
      <c r="T585" s="423"/>
      <c r="U585" s="422"/>
      <c r="V585" s="407">
        <f>SUM(V582:V584)</f>
        <v>325000</v>
      </c>
      <c r="W585" s="408"/>
      <c r="X585" s="423"/>
      <c r="Y585" s="422"/>
      <c r="Z585" s="407">
        <f>SUM(Z582:Z584)</f>
        <v>0</v>
      </c>
      <c r="AA585" s="408"/>
    </row>
    <row r="586" spans="1:27" x14ac:dyDescent="0.2">
      <c r="A586" s="357"/>
      <c r="B586" s="14"/>
      <c r="C586" s="302"/>
      <c r="D586" s="302"/>
      <c r="E586" s="288"/>
      <c r="F586" s="8"/>
      <c r="G586" s="8"/>
      <c r="H586" s="8"/>
      <c r="I586" s="4"/>
      <c r="J586" s="4"/>
      <c r="K586" s="4"/>
      <c r="L586" s="12"/>
      <c r="M586" s="13"/>
      <c r="N586" s="13"/>
      <c r="O586" s="398"/>
      <c r="P586" s="404"/>
      <c r="Q586" s="403"/>
      <c r="R586" s="414"/>
      <c r="S586" s="398"/>
      <c r="T586" s="404"/>
      <c r="U586" s="403"/>
      <c r="V586" s="414"/>
      <c r="W586" s="398"/>
      <c r="X586" s="404"/>
      <c r="Y586" s="403"/>
      <c r="Z586" s="414"/>
      <c r="AA586" s="398"/>
    </row>
    <row r="587" spans="1:27" x14ac:dyDescent="0.2">
      <c r="A587" s="357"/>
      <c r="B587" s="14"/>
      <c r="C587" s="302"/>
      <c r="D587" s="302"/>
      <c r="E587" s="288"/>
      <c r="F587" s="8"/>
      <c r="G587" s="8"/>
      <c r="H587" s="8"/>
      <c r="I587" s="4"/>
      <c r="J587" s="4"/>
      <c r="K587" s="4"/>
      <c r="L587" s="12"/>
      <c r="M587" s="13"/>
      <c r="N587" s="13"/>
      <c r="O587" s="398"/>
      <c r="P587" s="404"/>
      <c r="Q587" s="403"/>
      <c r="R587" s="414"/>
      <c r="S587" s="398"/>
      <c r="T587" s="404"/>
      <c r="U587" s="403"/>
      <c r="V587" s="414"/>
      <c r="W587" s="398"/>
      <c r="X587" s="404"/>
      <c r="Y587" s="403"/>
      <c r="Z587" s="414"/>
      <c r="AA587" s="398"/>
    </row>
    <row r="588" spans="1:27" ht="15" x14ac:dyDescent="0.25">
      <c r="A588" s="357"/>
      <c r="B588" s="286" t="s">
        <v>1284</v>
      </c>
      <c r="C588" s="302"/>
      <c r="D588" s="302"/>
      <c r="E588" s="288"/>
      <c r="F588" s="8"/>
      <c r="G588" s="8"/>
      <c r="H588" s="8"/>
      <c r="I588" s="4"/>
      <c r="J588" s="4"/>
      <c r="K588" s="4"/>
      <c r="L588" s="12"/>
      <c r="M588" s="13"/>
      <c r="N588" s="13"/>
      <c r="O588" s="398"/>
      <c r="P588" s="404"/>
      <c r="Q588" s="403"/>
      <c r="R588" s="414"/>
      <c r="S588" s="398"/>
      <c r="T588" s="404"/>
      <c r="U588" s="403"/>
      <c r="V588" s="414"/>
      <c r="W588" s="398"/>
      <c r="X588" s="404"/>
      <c r="Y588" s="403"/>
      <c r="Z588" s="414"/>
      <c r="AA588" s="398"/>
    </row>
    <row r="589" spans="1:27" x14ac:dyDescent="0.2">
      <c r="A589" s="357"/>
      <c r="B589" s="14"/>
      <c r="C589" s="302">
        <v>2210</v>
      </c>
      <c r="D589" s="302"/>
      <c r="E589" s="288" t="s">
        <v>91</v>
      </c>
      <c r="F589" s="8"/>
      <c r="G589" s="8"/>
      <c r="H589" s="8">
        <v>300000</v>
      </c>
      <c r="I589" s="4"/>
      <c r="J589" s="4"/>
      <c r="K589" s="165">
        <v>300000</v>
      </c>
      <c r="L589" s="12"/>
      <c r="M589" s="13"/>
      <c r="N589" s="293">
        <v>311000</v>
      </c>
      <c r="O589" s="398" t="s">
        <v>596</v>
      </c>
      <c r="P589" s="404"/>
      <c r="Q589" s="403"/>
      <c r="R589" s="293">
        <v>311000</v>
      </c>
      <c r="S589" s="398" t="s">
        <v>596</v>
      </c>
      <c r="T589" s="404"/>
      <c r="U589" s="403"/>
      <c r="V589" s="293">
        <v>311000</v>
      </c>
      <c r="W589" s="398" t="s">
        <v>596</v>
      </c>
      <c r="X589" s="404"/>
      <c r="Y589" s="403"/>
      <c r="Z589" s="293">
        <v>0</v>
      </c>
      <c r="AA589" s="398" t="s">
        <v>596</v>
      </c>
    </row>
    <row r="590" spans="1:27" ht="7.5" customHeight="1" x14ac:dyDescent="0.2">
      <c r="A590" s="357"/>
      <c r="B590" s="14"/>
      <c r="C590" s="302"/>
      <c r="D590" s="302"/>
      <c r="E590" s="288"/>
      <c r="F590" s="8"/>
      <c r="G590" s="8"/>
      <c r="H590" s="8"/>
      <c r="L590" s="364"/>
      <c r="O590" s="398"/>
      <c r="P590" s="370"/>
      <c r="S590" s="398"/>
      <c r="T590" s="370"/>
      <c r="W590" s="398"/>
      <c r="X590" s="370"/>
      <c r="AA590" s="398"/>
    </row>
    <row r="591" spans="1:27" ht="15" x14ac:dyDescent="0.25">
      <c r="A591" s="357"/>
      <c r="B591" s="14"/>
      <c r="C591" s="302"/>
      <c r="D591" s="302"/>
      <c r="E591" s="479" t="s">
        <v>381</v>
      </c>
      <c r="F591" s="343"/>
      <c r="G591" s="343"/>
      <c r="H591" s="343">
        <f>SUM(H588:H590)</f>
        <v>300000</v>
      </c>
      <c r="I591" s="261"/>
      <c r="J591" s="261"/>
      <c r="K591" s="344">
        <f>SUM(K588:K590)</f>
        <v>300000</v>
      </c>
      <c r="L591" s="420"/>
      <c r="M591" s="421"/>
      <c r="N591" s="407">
        <f>SUM(N588:N590)</f>
        <v>311000</v>
      </c>
      <c r="O591" s="408"/>
      <c r="P591" s="423"/>
      <c r="Q591" s="422"/>
      <c r="R591" s="407">
        <f>SUM(R588:R590)</f>
        <v>311000</v>
      </c>
      <c r="S591" s="408"/>
      <c r="T591" s="423"/>
      <c r="U591" s="422"/>
      <c r="V591" s="407">
        <f>SUM(V588:V590)</f>
        <v>311000</v>
      </c>
      <c r="W591" s="408"/>
      <c r="X591" s="423"/>
      <c r="Y591" s="422"/>
      <c r="Z591" s="407">
        <f>SUM(Z588:Z590)</f>
        <v>0</v>
      </c>
      <c r="AA591" s="408"/>
    </row>
    <row r="592" spans="1:27" ht="7.5" customHeight="1" x14ac:dyDescent="0.2">
      <c r="A592" s="357"/>
      <c r="B592" s="14"/>
      <c r="C592" s="302"/>
      <c r="D592" s="302"/>
      <c r="E592" s="288"/>
      <c r="F592" s="8"/>
      <c r="G592" s="8"/>
      <c r="H592" s="8"/>
      <c r="I592" s="4"/>
      <c r="J592" s="4"/>
      <c r="K592" s="4"/>
      <c r="L592" s="12"/>
      <c r="M592" s="13"/>
      <c r="N592" s="13"/>
      <c r="O592" s="398"/>
      <c r="P592" s="404"/>
      <c r="Q592" s="403"/>
      <c r="R592" s="414"/>
      <c r="S592" s="398"/>
      <c r="T592" s="404"/>
      <c r="U592" s="403"/>
      <c r="V592" s="414"/>
      <c r="W592" s="398"/>
      <c r="X592" s="404"/>
      <c r="Y592" s="403"/>
      <c r="Z592" s="414"/>
      <c r="AA592" s="398"/>
    </row>
    <row r="593" spans="1:27" x14ac:dyDescent="0.2">
      <c r="A593" s="357"/>
      <c r="B593" s="14"/>
      <c r="C593" s="292"/>
      <c r="D593" s="292"/>
      <c r="E593" s="288"/>
      <c r="F593" s="292"/>
      <c r="G593" s="292"/>
      <c r="H593" s="292"/>
      <c r="I593" s="21"/>
      <c r="J593" s="21"/>
      <c r="K593" s="293"/>
      <c r="L593" s="364"/>
      <c r="O593" s="398"/>
      <c r="P593" s="370"/>
      <c r="S593" s="398"/>
      <c r="T593" s="370"/>
      <c r="W593" s="398"/>
      <c r="X593" s="370"/>
      <c r="AA593" s="398"/>
    </row>
    <row r="594" spans="1:27" ht="20.25" customHeight="1" x14ac:dyDescent="0.55000000000000004">
      <c r="A594" s="357"/>
      <c r="B594" s="14"/>
      <c r="C594" s="302"/>
      <c r="D594" s="302"/>
      <c r="E594" s="376" t="s">
        <v>1333</v>
      </c>
      <c r="F594" s="295"/>
      <c r="G594" s="295"/>
      <c r="H594" s="295"/>
      <c r="I594" s="296"/>
      <c r="J594" s="296"/>
      <c r="K594" s="297"/>
      <c r="L594" s="364"/>
      <c r="O594" s="398"/>
      <c r="P594" s="370"/>
      <c r="S594" s="398"/>
      <c r="T594" s="370"/>
      <c r="W594" s="398"/>
      <c r="X594" s="370"/>
      <c r="AA594" s="398"/>
    </row>
    <row r="595" spans="1:27" ht="14.25" customHeight="1" x14ac:dyDescent="0.2">
      <c r="A595" s="357"/>
      <c r="B595" s="14"/>
      <c r="C595" s="302"/>
      <c r="D595" s="302"/>
      <c r="E595" s="281" t="s">
        <v>1441</v>
      </c>
      <c r="F595" s="295"/>
      <c r="G595" s="295"/>
      <c r="H595" s="295"/>
      <c r="I595" s="296"/>
      <c r="J595" s="296"/>
      <c r="K595" s="297"/>
      <c r="L595" s="364"/>
      <c r="N595" s="293">
        <f>+N494+N512+N556+N568+N579</f>
        <v>56</v>
      </c>
      <c r="O595" s="398"/>
      <c r="P595" s="370"/>
      <c r="R595" s="293">
        <f>+R494+R512+R556+R568+R579</f>
        <v>59</v>
      </c>
      <c r="S595" s="398"/>
      <c r="T595" s="370"/>
      <c r="V595" s="293">
        <f>+V494+V512+V556+V568+V579</f>
        <v>59</v>
      </c>
      <c r="W595" s="398"/>
      <c r="X595" s="370"/>
      <c r="Z595" s="293">
        <f>+Z494+Z512+Z556+Z568+Z579</f>
        <v>0</v>
      </c>
      <c r="AA595" s="398"/>
    </row>
    <row r="596" spans="1:27" ht="14.25" customHeight="1" x14ac:dyDescent="0.2">
      <c r="A596" s="359"/>
      <c r="B596" s="20"/>
      <c r="C596" s="303"/>
      <c r="D596" s="303"/>
      <c r="E596" s="377" t="s">
        <v>1332</v>
      </c>
      <c r="F596" s="298"/>
      <c r="G596" s="298"/>
      <c r="H596" s="298"/>
      <c r="I596" s="299"/>
      <c r="J596" s="299"/>
      <c r="K596" s="300"/>
      <c r="L596" s="366"/>
      <c r="M596" s="307"/>
      <c r="N596" s="308">
        <f>+N495+N513+N557+N569+N580</f>
        <v>2</v>
      </c>
      <c r="O596" s="424"/>
      <c r="P596" s="372"/>
      <c r="Q596" s="326"/>
      <c r="R596" s="308">
        <f>+R495+R513+R557+R569+R580</f>
        <v>1</v>
      </c>
      <c r="S596" s="424"/>
      <c r="T596" s="372"/>
      <c r="U596" s="326"/>
      <c r="V596" s="308">
        <f>+V495+V513+V557+V569+V580</f>
        <v>1</v>
      </c>
      <c r="W596" s="424"/>
      <c r="X596" s="372"/>
      <c r="Y596" s="326"/>
      <c r="Z596" s="308">
        <f>+Z495+Z513+Z557+Z569+Z580</f>
        <v>0</v>
      </c>
      <c r="AA596" s="424"/>
    </row>
    <row r="597" spans="1:27" ht="14.25" customHeight="1" x14ac:dyDescent="0.35">
      <c r="A597" s="360"/>
      <c r="B597" s="285"/>
      <c r="C597" s="309"/>
      <c r="D597" s="309"/>
      <c r="E597" s="274"/>
      <c r="F597" s="345"/>
      <c r="G597" s="345"/>
      <c r="H597" s="345"/>
      <c r="I597" s="346"/>
      <c r="J597" s="346"/>
      <c r="K597" s="347"/>
      <c r="L597" s="368"/>
      <c r="M597" s="346"/>
      <c r="N597" s="347"/>
      <c r="O597" s="401"/>
      <c r="P597" s="373"/>
      <c r="Q597" s="348"/>
      <c r="R597" s="347"/>
      <c r="S597" s="401"/>
      <c r="T597" s="373"/>
      <c r="U597" s="348"/>
      <c r="V597" s="347"/>
      <c r="W597" s="401"/>
      <c r="X597" s="373"/>
      <c r="Y597" s="348"/>
      <c r="Z597" s="347"/>
      <c r="AA597" s="401"/>
    </row>
    <row r="598" spans="1:27" ht="15.75" x14ac:dyDescent="0.25">
      <c r="A598" s="322" t="s">
        <v>52</v>
      </c>
      <c r="B598" s="14"/>
      <c r="C598" s="302"/>
      <c r="D598" s="302"/>
      <c r="E598" s="288"/>
      <c r="F598" s="8"/>
      <c r="G598" s="8"/>
      <c r="H598" s="8"/>
      <c r="I598" s="4"/>
      <c r="J598" s="4"/>
      <c r="K598" s="4"/>
      <c r="L598" s="12"/>
      <c r="M598" s="13"/>
      <c r="N598" s="13"/>
      <c r="O598" s="398"/>
      <c r="P598" s="404"/>
      <c r="Q598" s="403"/>
      <c r="R598" s="414"/>
      <c r="S598" s="398"/>
      <c r="T598" s="404"/>
      <c r="U598" s="403"/>
      <c r="V598" s="414"/>
      <c r="W598" s="398"/>
      <c r="X598" s="404"/>
      <c r="Y598" s="403"/>
      <c r="Z598" s="414"/>
      <c r="AA598" s="398"/>
    </row>
    <row r="599" spans="1:27" ht="15" x14ac:dyDescent="0.25">
      <c r="A599" s="357"/>
      <c r="B599" s="286" t="s">
        <v>1260</v>
      </c>
      <c r="C599" s="302"/>
      <c r="D599" s="302"/>
      <c r="E599" s="288"/>
      <c r="F599" s="8"/>
      <c r="G599" s="8"/>
      <c r="H599" s="8"/>
      <c r="I599" s="4"/>
      <c r="J599" s="4"/>
      <c r="K599" s="4"/>
      <c r="L599" s="12"/>
      <c r="M599" s="13"/>
      <c r="N599" s="13"/>
      <c r="O599" s="398"/>
      <c r="P599" s="404"/>
      <c r="Q599" s="403"/>
      <c r="R599" s="414"/>
      <c r="S599" s="398"/>
      <c r="T599" s="404"/>
      <c r="U599" s="403"/>
      <c r="V599" s="414"/>
      <c r="W599" s="398"/>
      <c r="X599" s="404"/>
      <c r="Y599" s="403"/>
      <c r="Z599" s="414"/>
      <c r="AA599" s="398"/>
    </row>
    <row r="600" spans="1:27" ht="14.1" customHeight="1" x14ac:dyDescent="0.2">
      <c r="A600" s="357"/>
      <c r="B600" s="14"/>
      <c r="C600" s="302">
        <v>100</v>
      </c>
      <c r="D600" s="302">
        <v>116110101</v>
      </c>
      <c r="E600" s="288" t="s">
        <v>158</v>
      </c>
      <c r="F600" s="8"/>
      <c r="G600" s="8"/>
      <c r="H600" s="8">
        <v>48038</v>
      </c>
      <c r="I600" s="4"/>
      <c r="J600" s="4"/>
      <c r="K600" s="165">
        <v>48038</v>
      </c>
      <c r="L600" s="364" t="s">
        <v>316</v>
      </c>
      <c r="M600" s="21">
        <v>0</v>
      </c>
      <c r="N600" s="293">
        <v>48038</v>
      </c>
      <c r="O600" s="398" t="s">
        <v>1128</v>
      </c>
      <c r="P600" s="370" t="s">
        <v>316</v>
      </c>
      <c r="Q600" s="294">
        <v>0</v>
      </c>
      <c r="R600" s="293">
        <v>48038</v>
      </c>
      <c r="S600" s="398" t="s">
        <v>1128</v>
      </c>
      <c r="T600" s="370" t="s">
        <v>316</v>
      </c>
      <c r="U600" s="294">
        <v>0</v>
      </c>
      <c r="V600" s="293">
        <v>48038</v>
      </c>
      <c r="W600" s="398" t="s">
        <v>1128</v>
      </c>
      <c r="X600" s="370" t="s">
        <v>316</v>
      </c>
      <c r="Y600" s="294">
        <v>0</v>
      </c>
      <c r="Z600" s="293">
        <v>48038</v>
      </c>
      <c r="AA600" s="398" t="s">
        <v>1128</v>
      </c>
    </row>
    <row r="601" spans="1:27" ht="14.1" customHeight="1" x14ac:dyDescent="0.2">
      <c r="A601" s="357"/>
      <c r="B601" s="14"/>
      <c r="C601" s="302">
        <v>110</v>
      </c>
      <c r="D601" s="302">
        <v>116110102</v>
      </c>
      <c r="E601" s="288" t="s">
        <v>890</v>
      </c>
      <c r="F601" s="8">
        <v>10</v>
      </c>
      <c r="G601" s="8">
        <v>10</v>
      </c>
      <c r="H601" s="8">
        <v>93897</v>
      </c>
      <c r="I601" s="18">
        <v>10</v>
      </c>
      <c r="J601" s="18">
        <v>10</v>
      </c>
      <c r="K601" s="165">
        <v>93897</v>
      </c>
      <c r="L601" s="364">
        <v>10</v>
      </c>
      <c r="M601" s="21">
        <v>10</v>
      </c>
      <c r="N601" s="293">
        <v>93897</v>
      </c>
      <c r="O601" s="398">
        <v>3144</v>
      </c>
      <c r="P601" s="370">
        <v>10</v>
      </c>
      <c r="Q601" s="294">
        <v>10</v>
      </c>
      <c r="R601" s="293">
        <v>0</v>
      </c>
      <c r="S601" s="398">
        <v>3144</v>
      </c>
      <c r="T601" s="370">
        <v>10</v>
      </c>
      <c r="U601" s="294">
        <v>10</v>
      </c>
      <c r="V601" s="293">
        <v>0</v>
      </c>
      <c r="W601" s="398">
        <v>3144</v>
      </c>
      <c r="X601" s="370">
        <v>10</v>
      </c>
      <c r="Y601" s="294">
        <v>10</v>
      </c>
      <c r="Z601" s="293">
        <v>0</v>
      </c>
      <c r="AA601" s="398">
        <v>3144</v>
      </c>
    </row>
    <row r="602" spans="1:27" ht="14.1" customHeight="1" x14ac:dyDescent="0.2">
      <c r="A602" s="357"/>
      <c r="B602" s="14"/>
      <c r="C602" s="302">
        <v>120</v>
      </c>
      <c r="D602" s="302">
        <v>116110103</v>
      </c>
      <c r="E602" s="288" t="s">
        <v>1578</v>
      </c>
      <c r="F602" s="8">
        <v>8</v>
      </c>
      <c r="G602" s="8">
        <v>1</v>
      </c>
      <c r="H602" s="8">
        <v>37883</v>
      </c>
      <c r="I602" s="18">
        <v>8</v>
      </c>
      <c r="J602" s="18">
        <v>1</v>
      </c>
      <c r="K602" s="165">
        <v>37883</v>
      </c>
      <c r="L602" s="364">
        <v>8</v>
      </c>
      <c r="M602" s="21">
        <v>1</v>
      </c>
      <c r="N602" s="293">
        <v>1</v>
      </c>
      <c r="O602" s="398">
        <v>884</v>
      </c>
      <c r="P602" s="370">
        <v>8</v>
      </c>
      <c r="Q602" s="294">
        <v>1</v>
      </c>
      <c r="R602" s="293">
        <v>1</v>
      </c>
      <c r="S602" s="398">
        <v>884</v>
      </c>
      <c r="T602" s="370">
        <v>8</v>
      </c>
      <c r="U602" s="294">
        <v>1</v>
      </c>
      <c r="V602" s="293">
        <v>0</v>
      </c>
      <c r="W602" s="398">
        <v>884</v>
      </c>
      <c r="X602" s="370">
        <v>8</v>
      </c>
      <c r="Y602" s="294">
        <v>1</v>
      </c>
      <c r="Z602" s="293">
        <v>0</v>
      </c>
      <c r="AA602" s="398">
        <v>884</v>
      </c>
    </row>
    <row r="603" spans="1:27" ht="14.1" customHeight="1" x14ac:dyDescent="0.2">
      <c r="A603" s="357"/>
      <c r="B603" s="14"/>
      <c r="C603" s="302">
        <v>121</v>
      </c>
      <c r="D603" s="302"/>
      <c r="E603" s="288" t="s">
        <v>403</v>
      </c>
      <c r="F603" s="8"/>
      <c r="G603" s="8"/>
      <c r="H603" s="8"/>
      <c r="L603" s="364"/>
      <c r="O603" s="398"/>
      <c r="P603" s="370"/>
      <c r="S603" s="398"/>
      <c r="T603" s="370">
        <v>9</v>
      </c>
      <c r="U603" s="294">
        <v>1</v>
      </c>
      <c r="V603" s="293">
        <v>1</v>
      </c>
      <c r="W603" s="398">
        <v>884</v>
      </c>
      <c r="X603" s="370">
        <v>9</v>
      </c>
      <c r="Y603" s="294">
        <v>1</v>
      </c>
      <c r="Z603" s="293">
        <v>0</v>
      </c>
      <c r="AA603" s="398">
        <v>884</v>
      </c>
    </row>
    <row r="604" spans="1:27" ht="14.1" customHeight="1" x14ac:dyDescent="0.2">
      <c r="A604" s="357"/>
      <c r="B604" s="14"/>
      <c r="C604" s="302">
        <v>150</v>
      </c>
      <c r="D604" s="302">
        <v>116110104</v>
      </c>
      <c r="E604" s="288" t="s">
        <v>8</v>
      </c>
      <c r="F604" s="8">
        <v>13</v>
      </c>
      <c r="G604" s="8">
        <v>1</v>
      </c>
      <c r="H604" s="8">
        <v>45131</v>
      </c>
      <c r="I604" s="18">
        <v>13</v>
      </c>
      <c r="J604" s="18">
        <v>1</v>
      </c>
      <c r="K604" s="165">
        <v>45131</v>
      </c>
      <c r="L604" s="364">
        <v>13</v>
      </c>
      <c r="M604" s="21">
        <v>1</v>
      </c>
      <c r="N604" s="293">
        <v>48482</v>
      </c>
      <c r="O604" s="398">
        <v>884</v>
      </c>
      <c r="P604" s="370">
        <v>13</v>
      </c>
      <c r="Q604" s="294">
        <v>1</v>
      </c>
      <c r="R604" s="293">
        <v>49695</v>
      </c>
      <c r="S604" s="398">
        <v>884</v>
      </c>
      <c r="T604" s="370">
        <v>13</v>
      </c>
      <c r="U604" s="294">
        <v>1</v>
      </c>
      <c r="V604" s="293">
        <v>49695</v>
      </c>
      <c r="W604" s="398">
        <v>884</v>
      </c>
      <c r="X604" s="370">
        <v>13</v>
      </c>
      <c r="Y604" s="294">
        <v>1</v>
      </c>
      <c r="Z604" s="293">
        <v>49695</v>
      </c>
      <c r="AA604" s="398">
        <v>884</v>
      </c>
    </row>
    <row r="605" spans="1:27" ht="14.1" customHeight="1" x14ac:dyDescent="0.2">
      <c r="A605" s="357"/>
      <c r="B605" s="14"/>
      <c r="C605" s="302">
        <v>170</v>
      </c>
      <c r="D605" s="302">
        <v>116110105</v>
      </c>
      <c r="E605" s="288" t="s">
        <v>1579</v>
      </c>
      <c r="F605" s="8">
        <v>5</v>
      </c>
      <c r="G605" s="8">
        <v>3</v>
      </c>
      <c r="H605" s="8">
        <v>40970</v>
      </c>
      <c r="I605" s="18">
        <v>5</v>
      </c>
      <c r="J605" s="18">
        <v>3</v>
      </c>
      <c r="K605" s="165">
        <v>40970</v>
      </c>
      <c r="L605" s="364">
        <v>5</v>
      </c>
      <c r="M605" s="21">
        <v>3</v>
      </c>
      <c r="N605" s="293">
        <v>40970</v>
      </c>
      <c r="O605" s="398">
        <v>3144</v>
      </c>
      <c r="P605" s="370">
        <v>5</v>
      </c>
      <c r="Q605" s="294">
        <v>3</v>
      </c>
      <c r="R605" s="293">
        <v>45113</v>
      </c>
      <c r="S605" s="398">
        <v>3144</v>
      </c>
      <c r="T605" s="370">
        <v>5</v>
      </c>
      <c r="U605" s="294">
        <v>3</v>
      </c>
      <c r="V605" s="293">
        <v>45113</v>
      </c>
      <c r="W605" s="398">
        <v>3144</v>
      </c>
      <c r="X605" s="370">
        <v>5</v>
      </c>
      <c r="Y605" s="294">
        <v>3</v>
      </c>
      <c r="Z605" s="293">
        <v>45113</v>
      </c>
      <c r="AA605" s="398">
        <v>3144</v>
      </c>
    </row>
    <row r="606" spans="1:27" ht="14.1" customHeight="1" x14ac:dyDescent="0.2">
      <c r="A606" s="357"/>
      <c r="B606" s="14"/>
      <c r="C606" s="302">
        <v>15001</v>
      </c>
      <c r="D606" s="302">
        <v>116110106</v>
      </c>
      <c r="E606" s="288" t="s">
        <v>921</v>
      </c>
      <c r="F606" s="8">
        <v>7</v>
      </c>
      <c r="G606" s="8">
        <v>10</v>
      </c>
      <c r="H606" s="8">
        <v>71032</v>
      </c>
      <c r="I606" s="18">
        <v>7</v>
      </c>
      <c r="J606" s="18">
        <v>10</v>
      </c>
      <c r="K606" s="165">
        <v>71032</v>
      </c>
      <c r="L606" s="364">
        <v>7</v>
      </c>
      <c r="M606" s="21">
        <v>10</v>
      </c>
      <c r="N606" s="293">
        <v>71032</v>
      </c>
      <c r="O606" s="398">
        <v>3144</v>
      </c>
      <c r="P606" s="370">
        <v>7</v>
      </c>
      <c r="Q606" s="294">
        <v>10</v>
      </c>
      <c r="R606" s="293">
        <v>78213</v>
      </c>
      <c r="S606" s="398">
        <v>3144</v>
      </c>
      <c r="T606" s="370">
        <v>7</v>
      </c>
      <c r="U606" s="294">
        <v>10</v>
      </c>
      <c r="V606" s="293">
        <v>78213</v>
      </c>
      <c r="W606" s="398">
        <v>3144</v>
      </c>
      <c r="X606" s="370">
        <v>7</v>
      </c>
      <c r="Y606" s="294">
        <v>10</v>
      </c>
      <c r="Z606" s="293">
        <v>78213</v>
      </c>
      <c r="AA606" s="398">
        <v>3144</v>
      </c>
    </row>
    <row r="607" spans="1:27" ht="14.1" customHeight="1" x14ac:dyDescent="0.2">
      <c r="A607" s="357"/>
      <c r="B607" s="14"/>
      <c r="C607" s="302">
        <v>20000</v>
      </c>
      <c r="D607" s="302"/>
      <c r="E607" s="288" t="s">
        <v>1142</v>
      </c>
      <c r="F607" s="8"/>
      <c r="G607" s="8"/>
      <c r="H607" s="8"/>
      <c r="I607" s="4"/>
      <c r="J607" s="4"/>
      <c r="K607" s="4"/>
      <c r="L607" s="364">
        <v>11</v>
      </c>
      <c r="M607" s="21">
        <v>1</v>
      </c>
      <c r="N607" s="293">
        <v>0</v>
      </c>
      <c r="O607" s="398">
        <v>884</v>
      </c>
      <c r="P607" s="370">
        <v>11</v>
      </c>
      <c r="Q607" s="294">
        <v>3</v>
      </c>
      <c r="R607" s="293">
        <v>48540</v>
      </c>
      <c r="S607" s="398">
        <v>884</v>
      </c>
      <c r="T607" s="370">
        <v>11</v>
      </c>
      <c r="U607" s="294">
        <v>3</v>
      </c>
      <c r="V607" s="293">
        <v>48540</v>
      </c>
      <c r="W607" s="398">
        <v>884</v>
      </c>
      <c r="X607" s="370">
        <v>11</v>
      </c>
      <c r="Y607" s="294">
        <v>3</v>
      </c>
      <c r="Z607" s="293">
        <v>48540</v>
      </c>
      <c r="AA607" s="398">
        <v>884</v>
      </c>
    </row>
    <row r="608" spans="1:27" ht="14.1" hidden="1" customHeight="1" x14ac:dyDescent="0.2">
      <c r="A608" s="357"/>
      <c r="B608" s="14"/>
      <c r="C608" s="302">
        <v>21001</v>
      </c>
      <c r="D608" s="302"/>
      <c r="E608" s="288" t="s">
        <v>1493</v>
      </c>
      <c r="F608" s="8"/>
      <c r="G608" s="8"/>
      <c r="H608" s="8"/>
      <c r="I608" s="4"/>
      <c r="J608" s="4"/>
      <c r="K608" s="4"/>
      <c r="L608" s="364"/>
      <c r="O608" s="398"/>
      <c r="P608" s="370"/>
      <c r="S608" s="398"/>
      <c r="T608" s="370"/>
      <c r="W608" s="398"/>
      <c r="X608" s="370">
        <v>13</v>
      </c>
      <c r="Y608" s="294">
        <v>3</v>
      </c>
      <c r="Z608" s="293">
        <f>IF(V608=1,1,ROUNDUP(V608*(1+(VLOOKUP(AA608,pay,3,0))),0.1))</f>
        <v>0</v>
      </c>
      <c r="AA608" s="398">
        <v>884</v>
      </c>
    </row>
    <row r="609" spans="1:27" ht="14.1" customHeight="1" x14ac:dyDescent="0.2">
      <c r="A609" s="357"/>
      <c r="B609" s="14"/>
      <c r="C609" s="302"/>
      <c r="D609" s="302"/>
      <c r="E609" s="288"/>
      <c r="F609" s="8"/>
      <c r="G609" s="8"/>
      <c r="H609" s="8"/>
      <c r="I609" s="4"/>
      <c r="J609" s="4"/>
      <c r="K609" s="4"/>
      <c r="L609" s="364"/>
      <c r="O609" s="398"/>
      <c r="P609" s="370"/>
      <c r="S609" s="398"/>
      <c r="T609" s="370"/>
      <c r="W609" s="398"/>
      <c r="X609" s="370"/>
      <c r="AA609" s="398"/>
    </row>
    <row r="610" spans="1:27" x14ac:dyDescent="0.2">
      <c r="A610" s="357"/>
      <c r="B610" s="14"/>
      <c r="C610" s="302"/>
      <c r="D610" s="302"/>
      <c r="E610" s="288"/>
      <c r="F610" s="8"/>
      <c r="G610" s="8"/>
      <c r="H610" s="8"/>
      <c r="L610" s="364"/>
      <c r="O610" s="398"/>
      <c r="P610" s="370"/>
      <c r="S610" s="398"/>
      <c r="T610" s="370"/>
      <c r="W610" s="398"/>
      <c r="X610" s="370"/>
      <c r="Z610" s="293" t="s">
        <v>123</v>
      </c>
      <c r="AA610" s="398"/>
    </row>
    <row r="611" spans="1:27" ht="15" x14ac:dyDescent="0.25">
      <c r="A611" s="357"/>
      <c r="B611" s="14"/>
      <c r="C611" s="302"/>
      <c r="D611" s="302"/>
      <c r="E611" s="479" t="s">
        <v>381</v>
      </c>
      <c r="F611" s="343"/>
      <c r="G611" s="343"/>
      <c r="H611" s="343">
        <f>SUM(H599:H610)</f>
        <v>336951</v>
      </c>
      <c r="I611" s="261"/>
      <c r="J611" s="261"/>
      <c r="K611" s="344">
        <f>SUM(K599:K610)</f>
        <v>336951</v>
      </c>
      <c r="L611" s="420"/>
      <c r="M611" s="421"/>
      <c r="N611" s="407">
        <f>SUM(N599:N610)</f>
        <v>302420</v>
      </c>
      <c r="O611" s="408"/>
      <c r="P611" s="423"/>
      <c r="Q611" s="422"/>
      <c r="R611" s="407">
        <f>SUM(R599:R610)</f>
        <v>269600</v>
      </c>
      <c r="S611" s="408"/>
      <c r="T611" s="423"/>
      <c r="U611" s="422"/>
      <c r="V611" s="407">
        <f>SUM(V599:V610)</f>
        <v>269600</v>
      </c>
      <c r="W611" s="408"/>
      <c r="X611" s="423"/>
      <c r="Y611" s="422"/>
      <c r="Z611" s="407">
        <f>SUM(Z599:Z610)</f>
        <v>269599</v>
      </c>
      <c r="AA611" s="408"/>
    </row>
    <row r="612" spans="1:27" x14ac:dyDescent="0.2">
      <c r="A612" s="357"/>
      <c r="B612" s="14"/>
      <c r="C612" s="302"/>
      <c r="D612" s="302"/>
      <c r="E612" s="288"/>
      <c r="F612" s="8"/>
      <c r="G612" s="8"/>
      <c r="H612" s="8"/>
      <c r="I612" s="4"/>
      <c r="J612" s="4"/>
      <c r="L612" s="12"/>
      <c r="M612" s="13"/>
      <c r="O612" s="398"/>
      <c r="P612" s="404"/>
      <c r="Q612" s="403"/>
      <c r="S612" s="398"/>
      <c r="T612" s="404"/>
      <c r="U612" s="403"/>
      <c r="W612" s="398"/>
      <c r="X612" s="404"/>
      <c r="Y612" s="403"/>
      <c r="AA612" s="398"/>
    </row>
    <row r="613" spans="1:27" ht="20.25" x14ac:dyDescent="0.55000000000000004">
      <c r="A613" s="357"/>
      <c r="B613" s="14"/>
      <c r="C613" s="302"/>
      <c r="D613" s="302"/>
      <c r="E613" s="376" t="s">
        <v>1333</v>
      </c>
      <c r="F613" s="295"/>
      <c r="G613" s="295"/>
      <c r="H613" s="295"/>
      <c r="I613" s="296"/>
      <c r="J613" s="296"/>
      <c r="K613" s="297"/>
      <c r="L613" s="364"/>
      <c r="O613" s="398"/>
      <c r="P613" s="370"/>
      <c r="S613" s="398"/>
      <c r="T613" s="370"/>
      <c r="W613" s="398"/>
      <c r="X613" s="370"/>
      <c r="AA613" s="398"/>
    </row>
    <row r="614" spans="1:27" ht="15" x14ac:dyDescent="0.2">
      <c r="A614" s="357"/>
      <c r="B614" s="14"/>
      <c r="C614" s="302"/>
      <c r="D614" s="302"/>
      <c r="E614" s="281" t="s">
        <v>1441</v>
      </c>
      <c r="F614" s="295"/>
      <c r="G614" s="295"/>
      <c r="H614" s="295"/>
      <c r="I614" s="296"/>
      <c r="J614" s="296"/>
      <c r="K614" s="297"/>
      <c r="L614" s="364"/>
      <c r="N614" s="293">
        <f>COUNTIFS($C$600:$C$610,"&gt;0",N600:N610,"&gt;0")</f>
        <v>6</v>
      </c>
      <c r="O614" s="398"/>
      <c r="P614" s="370"/>
      <c r="R614" s="293">
        <f>COUNTIFS($C$600:$C$610,"&gt;0",R600:R610,"&gt;0")</f>
        <v>6</v>
      </c>
      <c r="S614" s="398"/>
      <c r="T614" s="370"/>
      <c r="V614" s="293">
        <f>COUNTIFS($C$600:$C$610,"&gt;0",V600:V610,"&gt;0")</f>
        <v>6</v>
      </c>
      <c r="W614" s="398"/>
      <c r="X614" s="370"/>
      <c r="Z614" s="293">
        <f>COUNTIFS($C$600:$C$610,"&gt;0",Z600:Z610,"&gt;0")</f>
        <v>5</v>
      </c>
      <c r="AA614" s="398"/>
    </row>
    <row r="615" spans="1:27" ht="15" x14ac:dyDescent="0.2">
      <c r="A615" s="359"/>
      <c r="B615" s="20"/>
      <c r="C615" s="303"/>
      <c r="D615" s="303"/>
      <c r="E615" s="377" t="s">
        <v>1332</v>
      </c>
      <c r="F615" s="298"/>
      <c r="G615" s="298"/>
      <c r="H615" s="298"/>
      <c r="I615" s="299"/>
      <c r="J615" s="299"/>
      <c r="K615" s="300"/>
      <c r="L615" s="366"/>
      <c r="M615" s="307"/>
      <c r="N615" s="308">
        <f>COUNTIFS($C$600:$C$610,"**",N600:N610,"&gt;0")</f>
        <v>0</v>
      </c>
      <c r="O615" s="424"/>
      <c r="P615" s="372"/>
      <c r="Q615" s="326"/>
      <c r="R615" s="308">
        <f>COUNTIFS($C$600:$C$610,"**",R600:R610,"&gt;0")</f>
        <v>0</v>
      </c>
      <c r="S615" s="424"/>
      <c r="T615" s="372"/>
      <c r="U615" s="326"/>
      <c r="V615" s="308">
        <f>COUNTIFS($C$600:$C$610,"**",V600:V610,"&gt;0")</f>
        <v>0</v>
      </c>
      <c r="W615" s="424"/>
      <c r="X615" s="372"/>
      <c r="Y615" s="326"/>
      <c r="Z615" s="308">
        <f>COUNTIFS($C$600:$C$610,"**",Z600:Z610,"&gt;0")</f>
        <v>0</v>
      </c>
      <c r="AA615" s="424"/>
    </row>
    <row r="616" spans="1:27" x14ac:dyDescent="0.2">
      <c r="A616" s="360"/>
      <c r="B616" s="285"/>
      <c r="C616" s="309"/>
      <c r="D616" s="309"/>
      <c r="E616" s="274"/>
      <c r="F616" s="270"/>
      <c r="G616" s="270"/>
      <c r="H616" s="270"/>
      <c r="I616" s="270"/>
      <c r="J616" s="270"/>
      <c r="K616" s="270"/>
      <c r="L616" s="10"/>
      <c r="M616" s="11"/>
      <c r="N616" s="11"/>
      <c r="O616" s="401"/>
      <c r="P616" s="426"/>
      <c r="Q616" s="425"/>
      <c r="R616" s="427"/>
      <c r="S616" s="401"/>
      <c r="T616" s="426"/>
      <c r="U616" s="425"/>
      <c r="V616" s="427"/>
      <c r="W616" s="401"/>
      <c r="X616" s="426"/>
      <c r="Y616" s="425"/>
      <c r="Z616" s="427"/>
      <c r="AA616" s="401"/>
    </row>
    <row r="617" spans="1:27" ht="15.75" x14ac:dyDescent="0.25">
      <c r="A617" s="322" t="s">
        <v>46</v>
      </c>
      <c r="B617" s="14"/>
      <c r="C617" s="302"/>
      <c r="D617" s="302"/>
      <c r="E617" s="288"/>
      <c r="F617" s="8"/>
      <c r="G617" s="8"/>
      <c r="H617" s="8"/>
      <c r="I617" s="4"/>
      <c r="J617" s="4"/>
      <c r="K617" s="4"/>
      <c r="L617" s="12"/>
      <c r="M617" s="13"/>
      <c r="N617" s="13"/>
      <c r="O617" s="398"/>
      <c r="P617" s="404"/>
      <c r="Q617" s="403"/>
      <c r="R617" s="414"/>
      <c r="S617" s="398"/>
      <c r="T617" s="404"/>
      <c r="U617" s="403"/>
      <c r="V617" s="414"/>
      <c r="W617" s="398"/>
      <c r="X617" s="404"/>
      <c r="Y617" s="403"/>
      <c r="Z617" s="414"/>
      <c r="AA617" s="398"/>
    </row>
    <row r="618" spans="1:27" ht="15" x14ac:dyDescent="0.25">
      <c r="A618" s="357"/>
      <c r="B618" s="286" t="s">
        <v>1260</v>
      </c>
      <c r="C618" s="302"/>
      <c r="D618" s="302"/>
      <c r="E618" s="288"/>
      <c r="F618" s="8"/>
      <c r="G618" s="8"/>
      <c r="H618" s="8"/>
      <c r="I618" s="4"/>
      <c r="J618" s="4"/>
      <c r="K618" s="4"/>
      <c r="L618" s="12"/>
      <c r="M618" s="13"/>
      <c r="N618" s="13"/>
      <c r="O618" s="398"/>
      <c r="P618" s="404"/>
      <c r="Q618" s="403"/>
      <c r="R618" s="414"/>
      <c r="S618" s="398"/>
      <c r="T618" s="404"/>
      <c r="U618" s="403"/>
      <c r="V618" s="414"/>
      <c r="W618" s="398"/>
      <c r="X618" s="404"/>
      <c r="Y618" s="403"/>
      <c r="Z618" s="414"/>
      <c r="AA618" s="398"/>
    </row>
    <row r="619" spans="1:27" ht="14.1" customHeight="1" x14ac:dyDescent="0.2">
      <c r="A619" s="357"/>
      <c r="B619" s="14"/>
      <c r="C619" s="302">
        <v>100</v>
      </c>
      <c r="D619" s="302">
        <v>116210101</v>
      </c>
      <c r="E619" s="288" t="s">
        <v>915</v>
      </c>
      <c r="F619" s="8"/>
      <c r="G619" s="8"/>
      <c r="H619" s="8">
        <v>66000</v>
      </c>
      <c r="I619" s="18" t="s">
        <v>1138</v>
      </c>
      <c r="J619" s="4"/>
      <c r="K619" s="165">
        <v>66000</v>
      </c>
      <c r="L619" s="364" t="s">
        <v>1138</v>
      </c>
      <c r="M619" s="13"/>
      <c r="N619" s="293">
        <v>66000</v>
      </c>
      <c r="O619" s="398" t="s">
        <v>1124</v>
      </c>
      <c r="P619" s="370" t="s">
        <v>1138</v>
      </c>
      <c r="Q619" s="403"/>
      <c r="R619" s="293">
        <v>66000</v>
      </c>
      <c r="S619" s="398" t="s">
        <v>1124</v>
      </c>
      <c r="T619" s="370" t="s">
        <v>1138</v>
      </c>
      <c r="U619" s="403"/>
      <c r="V619" s="293">
        <v>66000</v>
      </c>
      <c r="W619" s="398" t="s">
        <v>1124</v>
      </c>
      <c r="X619" s="370" t="s">
        <v>1138</v>
      </c>
      <c r="Y619" s="403"/>
      <c r="Z619" s="293">
        <v>75000</v>
      </c>
      <c r="AA619" s="398" t="s">
        <v>1124</v>
      </c>
    </row>
    <row r="620" spans="1:27" ht="14.1" customHeight="1" x14ac:dyDescent="0.2">
      <c r="A620" s="357"/>
      <c r="B620" s="14"/>
      <c r="C620" s="302">
        <v>110</v>
      </c>
      <c r="D620" s="302">
        <v>116210102</v>
      </c>
      <c r="E620" s="288" t="s">
        <v>915</v>
      </c>
      <c r="F620" s="8"/>
      <c r="G620" s="8"/>
      <c r="H620" s="8">
        <v>66000</v>
      </c>
      <c r="I620" s="18" t="s">
        <v>1138</v>
      </c>
      <c r="J620" s="4"/>
      <c r="K620" s="165">
        <v>66000</v>
      </c>
      <c r="L620" s="364" t="s">
        <v>1138</v>
      </c>
      <c r="M620" s="13"/>
      <c r="N620" s="293">
        <v>66000</v>
      </c>
      <c r="O620" s="398" t="s">
        <v>1124</v>
      </c>
      <c r="P620" s="370" t="s">
        <v>1138</v>
      </c>
      <c r="Q620" s="403"/>
      <c r="R620" s="293">
        <v>66000</v>
      </c>
      <c r="S620" s="398" t="s">
        <v>1124</v>
      </c>
      <c r="T620" s="370" t="s">
        <v>1138</v>
      </c>
      <c r="U620" s="403"/>
      <c r="V620" s="293">
        <v>66000</v>
      </c>
      <c r="W620" s="398" t="s">
        <v>1124</v>
      </c>
      <c r="X620" s="370" t="s">
        <v>1138</v>
      </c>
      <c r="Y620" s="403"/>
      <c r="Z620" s="293">
        <v>75000</v>
      </c>
      <c r="AA620" s="398" t="s">
        <v>1124</v>
      </c>
    </row>
    <row r="621" spans="1:27" ht="14.1" customHeight="1" x14ac:dyDescent="0.2">
      <c r="A621" s="357"/>
      <c r="B621" s="14"/>
      <c r="C621" s="302">
        <v>120</v>
      </c>
      <c r="D621" s="302">
        <v>116212703</v>
      </c>
      <c r="E621" s="288" t="s">
        <v>910</v>
      </c>
      <c r="F621" s="8"/>
      <c r="G621" s="8"/>
      <c r="H621" s="8">
        <v>46750</v>
      </c>
      <c r="I621" s="18" t="s">
        <v>1140</v>
      </c>
      <c r="J621" s="4"/>
      <c r="K621" s="165">
        <v>46750</v>
      </c>
      <c r="L621" s="364" t="s">
        <v>1140</v>
      </c>
      <c r="M621" s="13"/>
      <c r="N621" s="293">
        <v>46750</v>
      </c>
      <c r="O621" s="398" t="s">
        <v>1124</v>
      </c>
      <c r="P621" s="370" t="s">
        <v>1140</v>
      </c>
      <c r="Q621" s="403"/>
      <c r="R621" s="293">
        <v>47685</v>
      </c>
      <c r="S621" s="398" t="s">
        <v>1124</v>
      </c>
      <c r="T621" s="370" t="s">
        <v>1140</v>
      </c>
      <c r="U621" s="403"/>
      <c r="V621" s="293">
        <v>47685</v>
      </c>
      <c r="W621" s="398" t="s">
        <v>1124</v>
      </c>
      <c r="X621" s="370" t="s">
        <v>1140</v>
      </c>
      <c r="Y621" s="403"/>
      <c r="Z621" s="293">
        <v>49115</v>
      </c>
      <c r="AA621" s="398" t="s">
        <v>1124</v>
      </c>
    </row>
    <row r="622" spans="1:27" ht="14.1" customHeight="1" x14ac:dyDescent="0.2">
      <c r="A622" s="357"/>
      <c r="B622" s="14"/>
      <c r="C622" s="302">
        <v>130</v>
      </c>
      <c r="D622" s="302">
        <v>116212704</v>
      </c>
      <c r="E622" s="288" t="s">
        <v>910</v>
      </c>
      <c r="F622" s="8"/>
      <c r="G622" s="8"/>
      <c r="H622" s="8">
        <v>46750</v>
      </c>
      <c r="I622" s="18" t="s">
        <v>1140</v>
      </c>
      <c r="J622" s="4"/>
      <c r="K622" s="165">
        <v>46750</v>
      </c>
      <c r="L622" s="364" t="s">
        <v>1140</v>
      </c>
      <c r="M622" s="13"/>
      <c r="N622" s="293">
        <v>46750</v>
      </c>
      <c r="O622" s="398" t="s">
        <v>1124</v>
      </c>
      <c r="P622" s="370" t="s">
        <v>1140</v>
      </c>
      <c r="Q622" s="403"/>
      <c r="R622" s="293">
        <v>47685</v>
      </c>
      <c r="S622" s="398" t="s">
        <v>1124</v>
      </c>
      <c r="T622" s="370" t="s">
        <v>1140</v>
      </c>
      <c r="U622" s="403"/>
      <c r="V622" s="293">
        <v>47685</v>
      </c>
      <c r="W622" s="398" t="s">
        <v>1124</v>
      </c>
      <c r="X622" s="370" t="s">
        <v>1140</v>
      </c>
      <c r="Y622" s="403"/>
      <c r="Z622" s="293">
        <v>49115</v>
      </c>
      <c r="AA622" s="398" t="s">
        <v>1124</v>
      </c>
    </row>
    <row r="623" spans="1:27" ht="14.1" customHeight="1" x14ac:dyDescent="0.2">
      <c r="A623" s="357"/>
      <c r="B623" s="14"/>
      <c r="C623" s="302">
        <v>140</v>
      </c>
      <c r="D623" s="302">
        <v>116212705</v>
      </c>
      <c r="E623" s="288" t="s">
        <v>875</v>
      </c>
      <c r="F623" s="8"/>
      <c r="G623" s="8"/>
      <c r="H623" s="8">
        <v>39875</v>
      </c>
      <c r="I623" s="18" t="s">
        <v>1140</v>
      </c>
      <c r="J623" s="4"/>
      <c r="K623" s="165">
        <v>39875</v>
      </c>
      <c r="L623" s="364" t="s">
        <v>1140</v>
      </c>
      <c r="M623" s="13"/>
      <c r="N623" s="293">
        <v>39875</v>
      </c>
      <c r="O623" s="398" t="s">
        <v>1124</v>
      </c>
      <c r="P623" s="370" t="s">
        <v>1140</v>
      </c>
      <c r="Q623" s="403"/>
      <c r="R623" s="293">
        <v>40673</v>
      </c>
      <c r="S623" s="398" t="s">
        <v>1124</v>
      </c>
      <c r="T623" s="370" t="s">
        <v>1140</v>
      </c>
      <c r="U623" s="403"/>
      <c r="V623" s="293">
        <v>40673</v>
      </c>
      <c r="W623" s="398" t="s">
        <v>1124</v>
      </c>
      <c r="X623" s="370" t="s">
        <v>1140</v>
      </c>
      <c r="Y623" s="403"/>
      <c r="Z623" s="293">
        <v>41895</v>
      </c>
      <c r="AA623" s="398" t="s">
        <v>1124</v>
      </c>
    </row>
    <row r="624" spans="1:27" ht="14.1" customHeight="1" x14ac:dyDescent="0.2">
      <c r="A624" s="357"/>
      <c r="B624" s="14"/>
      <c r="C624" s="302">
        <v>150</v>
      </c>
      <c r="D624" s="302">
        <v>116212706</v>
      </c>
      <c r="E624" s="288" t="s">
        <v>875</v>
      </c>
      <c r="F624" s="8"/>
      <c r="G624" s="8"/>
      <c r="H624" s="8">
        <v>39875</v>
      </c>
      <c r="I624" s="18" t="s">
        <v>1140</v>
      </c>
      <c r="J624" s="4"/>
      <c r="K624" s="165">
        <v>39875</v>
      </c>
      <c r="L624" s="364" t="s">
        <v>1140</v>
      </c>
      <c r="M624" s="13"/>
      <c r="N624" s="293">
        <v>39875</v>
      </c>
      <c r="O624" s="398" t="s">
        <v>1124</v>
      </c>
      <c r="P624" s="370" t="s">
        <v>1140</v>
      </c>
      <c r="Q624" s="403"/>
      <c r="R624" s="293">
        <v>40673</v>
      </c>
      <c r="S624" s="398" t="s">
        <v>1124</v>
      </c>
      <c r="T624" s="370" t="s">
        <v>1140</v>
      </c>
      <c r="U624" s="403"/>
      <c r="V624" s="293">
        <v>40673</v>
      </c>
      <c r="W624" s="398" t="s">
        <v>1124</v>
      </c>
      <c r="X624" s="370" t="s">
        <v>1140</v>
      </c>
      <c r="Y624" s="403"/>
      <c r="Z624" s="293">
        <v>41895</v>
      </c>
      <c r="AA624" s="398" t="s">
        <v>1124</v>
      </c>
    </row>
    <row r="625" spans="1:27" ht="6" customHeight="1" x14ac:dyDescent="0.2">
      <c r="A625" s="357"/>
      <c r="B625" s="14"/>
      <c r="C625" s="302"/>
      <c r="D625" s="302"/>
      <c r="E625" s="288"/>
      <c r="F625" s="8"/>
      <c r="G625" s="8"/>
      <c r="H625" s="8"/>
      <c r="L625" s="364"/>
      <c r="O625" s="398"/>
      <c r="P625" s="370"/>
      <c r="S625" s="398"/>
      <c r="T625" s="370"/>
      <c r="W625" s="398"/>
      <c r="X625" s="370"/>
      <c r="AA625" s="398"/>
    </row>
    <row r="626" spans="1:27" ht="15" x14ac:dyDescent="0.25">
      <c r="A626" s="357"/>
      <c r="B626" s="14"/>
      <c r="C626" s="302"/>
      <c r="D626" s="302"/>
      <c r="E626" s="479" t="s">
        <v>381</v>
      </c>
      <c r="F626" s="343"/>
      <c r="G626" s="343"/>
      <c r="H626" s="343">
        <f>SUM(H618:H625)</f>
        <v>305250</v>
      </c>
      <c r="I626" s="261"/>
      <c r="J626" s="261"/>
      <c r="K626" s="344">
        <f>SUM(K618:K625)</f>
        <v>305250</v>
      </c>
      <c r="L626" s="420"/>
      <c r="M626" s="421"/>
      <c r="N626" s="407">
        <f>SUM(N618:N625)</f>
        <v>305250</v>
      </c>
      <c r="O626" s="408"/>
      <c r="P626" s="423"/>
      <c r="Q626" s="422"/>
      <c r="R626" s="407">
        <f>SUM(R618:R625)</f>
        <v>308716</v>
      </c>
      <c r="S626" s="408"/>
      <c r="T626" s="423"/>
      <c r="U626" s="422"/>
      <c r="V626" s="407">
        <f>SUM(V618:V625)</f>
        <v>308716</v>
      </c>
      <c r="W626" s="408"/>
      <c r="X626" s="423"/>
      <c r="Y626" s="422"/>
      <c r="Z626" s="407">
        <f>SUM(Z618:Z625)</f>
        <v>332020</v>
      </c>
      <c r="AA626" s="408"/>
    </row>
    <row r="627" spans="1:27" x14ac:dyDescent="0.2">
      <c r="A627" s="357"/>
      <c r="B627" s="14"/>
      <c r="C627" s="302"/>
      <c r="D627" s="302"/>
      <c r="E627" s="288"/>
      <c r="F627" s="8"/>
      <c r="G627" s="8"/>
      <c r="H627" s="8"/>
      <c r="I627" s="4"/>
      <c r="J627" s="4"/>
      <c r="L627" s="12"/>
      <c r="M627" s="13"/>
      <c r="O627" s="398"/>
      <c r="P627" s="404"/>
      <c r="Q627" s="403"/>
      <c r="S627" s="398"/>
      <c r="T627" s="404"/>
      <c r="U627" s="403"/>
      <c r="W627" s="398"/>
      <c r="X627" s="404"/>
      <c r="Y627" s="403"/>
      <c r="AA627" s="398"/>
    </row>
    <row r="628" spans="1:27" ht="15" x14ac:dyDescent="0.25">
      <c r="A628" s="357"/>
      <c r="B628" s="14"/>
      <c r="C628" s="302"/>
      <c r="D628" s="302"/>
      <c r="E628" s="375" t="s">
        <v>1441</v>
      </c>
      <c r="F628" s="8"/>
      <c r="G628" s="8"/>
      <c r="H628" s="8"/>
      <c r="I628" s="4"/>
      <c r="J628" s="4"/>
      <c r="L628" s="12"/>
      <c r="M628" s="13"/>
      <c r="N628" s="293">
        <f>COUNTIFS($C$619:$C$625,"&gt;0",N619:N625,"&gt;0")</f>
        <v>6</v>
      </c>
      <c r="O628" s="398"/>
      <c r="P628" s="404"/>
      <c r="Q628" s="403"/>
      <c r="R628" s="293">
        <f>COUNTIFS($C$619:$C$625,"&gt;0",R619:R625,"&gt;0")</f>
        <v>6</v>
      </c>
      <c r="S628" s="398"/>
      <c r="T628" s="404"/>
      <c r="U628" s="403"/>
      <c r="V628" s="293">
        <f>COUNTIFS($C$619:$C$625,"&gt;0",V619:V625,"&gt;0")</f>
        <v>6</v>
      </c>
      <c r="W628" s="398"/>
      <c r="X628" s="404"/>
      <c r="Y628" s="403"/>
      <c r="Z628" s="293">
        <f>COUNTIFS($C$619:$C$625,"&gt;0",Z619:Z625,"&gt;0")</f>
        <v>6</v>
      </c>
      <c r="AA628" s="398"/>
    </row>
    <row r="629" spans="1:27" ht="15" x14ac:dyDescent="0.25">
      <c r="A629" s="357"/>
      <c r="B629" s="14"/>
      <c r="C629" s="302"/>
      <c r="D629" s="302"/>
      <c r="E629" s="375" t="s">
        <v>1332</v>
      </c>
      <c r="F629" s="8"/>
      <c r="G629" s="8"/>
      <c r="H629" s="8"/>
      <c r="I629" s="4"/>
      <c r="J629" s="4"/>
      <c r="L629" s="12"/>
      <c r="M629" s="13"/>
      <c r="N629" s="293">
        <f>COUNTIFS($C$619:$C$625,"**",N619:N625,"&gt;0")</f>
        <v>0</v>
      </c>
      <c r="O629" s="398"/>
      <c r="P629" s="404"/>
      <c r="Q629" s="403"/>
      <c r="R629" s="293">
        <f>COUNTIFS($C$619:$C$625,"**",R619:R625,"&gt;0")</f>
        <v>0</v>
      </c>
      <c r="S629" s="398"/>
      <c r="T629" s="404"/>
      <c r="U629" s="403"/>
      <c r="V629" s="293">
        <f>COUNTIFS($C$619:$C$625,"**",V619:V625,"&gt;0")</f>
        <v>0</v>
      </c>
      <c r="W629" s="398"/>
      <c r="X629" s="404"/>
      <c r="Y629" s="403"/>
      <c r="Z629" s="293">
        <f>COUNTIFS($C$619:$C$625,"**",Z619:Z625,"&gt;0")</f>
        <v>0</v>
      </c>
      <c r="AA629" s="398"/>
    </row>
    <row r="630" spans="1:27" x14ac:dyDescent="0.2">
      <c r="A630" s="357"/>
      <c r="B630" s="14"/>
      <c r="C630" s="302"/>
      <c r="D630" s="302"/>
      <c r="E630" s="288"/>
      <c r="F630" s="8"/>
      <c r="G630" s="8"/>
      <c r="H630" s="8"/>
      <c r="I630" s="4"/>
      <c r="J630" s="4"/>
      <c r="K630" s="4"/>
      <c r="L630" s="12"/>
      <c r="M630" s="13"/>
      <c r="N630" s="13"/>
      <c r="O630" s="398"/>
      <c r="P630" s="404"/>
      <c r="Q630" s="403"/>
      <c r="R630" s="414"/>
      <c r="S630" s="398"/>
      <c r="T630" s="404"/>
      <c r="U630" s="403"/>
      <c r="V630" s="414"/>
      <c r="W630" s="398"/>
      <c r="X630" s="404"/>
      <c r="Y630" s="403"/>
      <c r="Z630" s="414"/>
      <c r="AA630" s="398"/>
    </row>
    <row r="631" spans="1:27" ht="15" x14ac:dyDescent="0.25">
      <c r="A631" s="357"/>
      <c r="B631" s="286" t="s">
        <v>1285</v>
      </c>
      <c r="C631" s="302"/>
      <c r="D631" s="302"/>
      <c r="E631" s="288"/>
      <c r="F631" s="8"/>
      <c r="G631" s="8"/>
      <c r="H631" s="8"/>
      <c r="I631" s="4"/>
      <c r="J631" s="4"/>
      <c r="K631" s="4"/>
      <c r="L631" s="12"/>
      <c r="M631" s="13"/>
      <c r="N631" s="13"/>
      <c r="O631" s="398"/>
      <c r="P631" s="404"/>
      <c r="Q631" s="403"/>
      <c r="R631" s="414"/>
      <c r="S631" s="398"/>
      <c r="T631" s="404"/>
      <c r="U631" s="403"/>
      <c r="V631" s="414"/>
      <c r="W631" s="398"/>
      <c r="X631" s="404"/>
      <c r="Y631" s="403"/>
      <c r="Z631" s="414"/>
      <c r="AA631" s="398"/>
    </row>
    <row r="632" spans="1:27" x14ac:dyDescent="0.2">
      <c r="A632" s="357"/>
      <c r="B632" s="14"/>
      <c r="C632" s="302">
        <v>2000</v>
      </c>
      <c r="D632" s="302"/>
      <c r="E632" s="288" t="s">
        <v>868</v>
      </c>
      <c r="F632" s="8"/>
      <c r="G632" s="8"/>
      <c r="H632" s="8">
        <v>0</v>
      </c>
      <c r="I632" s="4"/>
      <c r="J632" s="4"/>
      <c r="K632" s="165">
        <v>200000</v>
      </c>
      <c r="L632" s="12"/>
      <c r="M632" s="13"/>
      <c r="N632" s="293">
        <v>205000</v>
      </c>
      <c r="O632" s="398"/>
      <c r="P632" s="404"/>
      <c r="Q632" s="403"/>
      <c r="R632" s="293">
        <v>370000</v>
      </c>
      <c r="S632" s="398"/>
      <c r="T632" s="404"/>
      <c r="U632" s="403"/>
      <c r="V632" s="293">
        <v>370000</v>
      </c>
      <c r="W632" s="398"/>
      <c r="X632" s="404"/>
      <c r="Y632" s="403"/>
      <c r="Z632" s="293">
        <v>325000</v>
      </c>
      <c r="AA632" s="398" t="s">
        <v>596</v>
      </c>
    </row>
    <row r="633" spans="1:27" x14ac:dyDescent="0.2">
      <c r="A633" s="357"/>
      <c r="B633" s="14"/>
      <c r="C633" s="302"/>
      <c r="D633" s="302"/>
      <c r="E633" s="288"/>
      <c r="F633" s="8"/>
      <c r="G633" s="8"/>
      <c r="H633" s="8"/>
      <c r="L633" s="364"/>
      <c r="O633" s="398"/>
      <c r="P633" s="370"/>
      <c r="S633" s="398"/>
      <c r="T633" s="370"/>
      <c r="W633" s="398"/>
      <c r="X633" s="370"/>
      <c r="AA633" s="398"/>
    </row>
    <row r="634" spans="1:27" ht="15" x14ac:dyDescent="0.25">
      <c r="A634" s="357"/>
      <c r="B634" s="14"/>
      <c r="C634" s="302"/>
      <c r="D634" s="302"/>
      <c r="E634" s="479" t="s">
        <v>381</v>
      </c>
      <c r="F634" s="343"/>
      <c r="G634" s="343"/>
      <c r="H634" s="343">
        <f>SUM(H631:H633)</f>
        <v>0</v>
      </c>
      <c r="I634" s="261"/>
      <c r="J634" s="261"/>
      <c r="K634" s="344">
        <f>K632</f>
        <v>200000</v>
      </c>
      <c r="L634" s="420"/>
      <c r="M634" s="421"/>
      <c r="N634" s="407">
        <f>N632</f>
        <v>205000</v>
      </c>
      <c r="O634" s="408"/>
      <c r="P634" s="423"/>
      <c r="Q634" s="422"/>
      <c r="R634" s="407">
        <f>R632</f>
        <v>370000</v>
      </c>
      <c r="S634" s="408"/>
      <c r="T634" s="423"/>
      <c r="U634" s="422"/>
      <c r="V634" s="407">
        <f>V632</f>
        <v>370000</v>
      </c>
      <c r="W634" s="408"/>
      <c r="X634" s="423"/>
      <c r="Y634" s="422"/>
      <c r="Z634" s="407">
        <f>Z632</f>
        <v>325000</v>
      </c>
      <c r="AA634" s="408"/>
    </row>
    <row r="635" spans="1:27" x14ac:dyDescent="0.2">
      <c r="A635" s="357"/>
      <c r="B635" s="14"/>
      <c r="C635" s="302"/>
      <c r="D635" s="302"/>
      <c r="E635" s="288"/>
      <c r="F635" s="8"/>
      <c r="G635" s="8"/>
      <c r="H635" s="8"/>
      <c r="I635" s="4"/>
      <c r="J635" s="4"/>
      <c r="L635" s="12"/>
      <c r="M635" s="13"/>
      <c r="O635" s="398"/>
      <c r="P635" s="404"/>
      <c r="Q635" s="403"/>
      <c r="S635" s="398"/>
      <c r="T635" s="404"/>
      <c r="U635" s="403"/>
      <c r="W635" s="398"/>
      <c r="X635" s="404"/>
      <c r="Y635" s="403"/>
      <c r="AA635" s="398"/>
    </row>
    <row r="636" spans="1:27" ht="20.25" x14ac:dyDescent="0.55000000000000004">
      <c r="A636" s="357"/>
      <c r="B636" s="14"/>
      <c r="C636" s="302"/>
      <c r="D636" s="302"/>
      <c r="E636" s="376" t="s">
        <v>1333</v>
      </c>
      <c r="F636" s="295"/>
      <c r="G636" s="295"/>
      <c r="H636" s="295"/>
      <c r="I636" s="296"/>
      <c r="J636" s="296"/>
      <c r="K636" s="297"/>
      <c r="L636" s="364"/>
      <c r="O636" s="398"/>
      <c r="P636" s="370"/>
      <c r="S636" s="398"/>
      <c r="T636" s="370"/>
      <c r="W636" s="398"/>
      <c r="X636" s="370"/>
      <c r="AA636" s="398"/>
    </row>
    <row r="637" spans="1:27" ht="15" x14ac:dyDescent="0.2">
      <c r="A637" s="357"/>
      <c r="B637" s="14"/>
      <c r="C637" s="302"/>
      <c r="D637" s="302"/>
      <c r="E637" s="281" t="s">
        <v>1441</v>
      </c>
      <c r="F637" s="295"/>
      <c r="G637" s="295"/>
      <c r="H637" s="295"/>
      <c r="I637" s="296"/>
      <c r="J637" s="296"/>
      <c r="K637" s="297"/>
      <c r="L637" s="364"/>
      <c r="N637" s="293">
        <f>+N628</f>
        <v>6</v>
      </c>
      <c r="O637" s="398"/>
      <c r="P637" s="370"/>
      <c r="R637" s="293">
        <f>+R628</f>
        <v>6</v>
      </c>
      <c r="S637" s="398"/>
      <c r="T637" s="370"/>
      <c r="V637" s="293">
        <f>+V628</f>
        <v>6</v>
      </c>
      <c r="W637" s="398"/>
      <c r="X637" s="370"/>
      <c r="Z637" s="293">
        <f>+Z628</f>
        <v>6</v>
      </c>
      <c r="AA637" s="398"/>
    </row>
    <row r="638" spans="1:27" ht="15" x14ac:dyDescent="0.2">
      <c r="A638" s="359"/>
      <c r="B638" s="20"/>
      <c r="C638" s="303"/>
      <c r="D638" s="303"/>
      <c r="E638" s="377" t="s">
        <v>1332</v>
      </c>
      <c r="F638" s="298"/>
      <c r="G638" s="298"/>
      <c r="H638" s="298"/>
      <c r="I638" s="299"/>
      <c r="J638" s="299"/>
      <c r="K638" s="300"/>
      <c r="L638" s="366"/>
      <c r="M638" s="307"/>
      <c r="N638" s="308">
        <f>+N629</f>
        <v>0</v>
      </c>
      <c r="O638" s="424"/>
      <c r="P638" s="372"/>
      <c r="Q638" s="326"/>
      <c r="R638" s="308">
        <f>+R629</f>
        <v>0</v>
      </c>
      <c r="S638" s="424"/>
      <c r="T638" s="372"/>
      <c r="U638" s="326"/>
      <c r="V638" s="308">
        <f>+V629</f>
        <v>0</v>
      </c>
      <c r="W638" s="424"/>
      <c r="X638" s="372"/>
      <c r="Y638" s="326"/>
      <c r="Z638" s="308">
        <f>+Z629</f>
        <v>0</v>
      </c>
      <c r="AA638" s="424"/>
    </row>
    <row r="639" spans="1:27" ht="9" customHeight="1" x14ac:dyDescent="0.2">
      <c r="A639" s="360"/>
      <c r="B639" s="285"/>
      <c r="C639" s="309"/>
      <c r="D639" s="309"/>
      <c r="E639" s="274"/>
      <c r="F639" s="349"/>
      <c r="G639" s="349"/>
      <c r="H639" s="349"/>
      <c r="I639" s="350"/>
      <c r="J639" s="350"/>
      <c r="K639" s="351"/>
      <c r="L639" s="369"/>
      <c r="M639" s="171"/>
      <c r="N639" s="310"/>
      <c r="O639" s="401"/>
      <c r="P639" s="374"/>
      <c r="Q639" s="311"/>
      <c r="R639" s="310"/>
      <c r="S639" s="401"/>
      <c r="T639" s="374"/>
      <c r="U639" s="311"/>
      <c r="V639" s="310"/>
      <c r="W639" s="401"/>
      <c r="X639" s="374"/>
      <c r="Y639" s="311"/>
      <c r="Z639" s="310"/>
      <c r="AA639" s="401"/>
    </row>
    <row r="640" spans="1:27" ht="15.75" x14ac:dyDescent="0.25">
      <c r="A640" s="322" t="s">
        <v>395</v>
      </c>
      <c r="B640" s="14"/>
      <c r="C640" s="302"/>
      <c r="D640" s="302"/>
      <c r="E640" s="288"/>
      <c r="F640" s="8"/>
      <c r="G640" s="8"/>
      <c r="H640" s="8"/>
      <c r="I640" s="4"/>
      <c r="J640" s="4"/>
      <c r="K640" s="314"/>
      <c r="L640" s="456"/>
      <c r="M640" s="457"/>
      <c r="N640" s="435"/>
      <c r="O640" s="398"/>
      <c r="P640" s="437"/>
      <c r="Q640" s="436"/>
      <c r="R640" s="435"/>
      <c r="S640" s="398"/>
      <c r="T640" s="437"/>
      <c r="U640" s="436"/>
      <c r="V640" s="435"/>
      <c r="W640" s="398"/>
      <c r="X640" s="437"/>
      <c r="Y640" s="436"/>
      <c r="Z640" s="435"/>
      <c r="AA640" s="398"/>
    </row>
    <row r="641" spans="1:27" ht="15" x14ac:dyDescent="0.25">
      <c r="A641" s="357"/>
      <c r="B641" s="286" t="s">
        <v>1260</v>
      </c>
      <c r="C641" s="302"/>
      <c r="D641" s="302"/>
      <c r="E641" s="288"/>
      <c r="F641" s="8"/>
      <c r="G641" s="8"/>
      <c r="H641" s="8"/>
      <c r="I641" s="4"/>
      <c r="J641" s="4"/>
      <c r="K641" s="4"/>
      <c r="L641" s="12"/>
      <c r="M641" s="13"/>
      <c r="N641" s="13"/>
      <c r="O641" s="398"/>
      <c r="P641" s="404"/>
      <c r="Q641" s="403"/>
      <c r="R641" s="414"/>
      <c r="S641" s="398"/>
      <c r="T641" s="404"/>
      <c r="U641" s="403"/>
      <c r="V641" s="414"/>
      <c r="W641" s="398"/>
      <c r="X641" s="404"/>
      <c r="Y641" s="403"/>
      <c r="Z641" s="414"/>
      <c r="AA641" s="398"/>
    </row>
    <row r="642" spans="1:27" x14ac:dyDescent="0.2">
      <c r="A642" s="357"/>
      <c r="B642" s="14"/>
      <c r="C642" s="302">
        <v>100</v>
      </c>
      <c r="D642" s="302">
        <v>120010101</v>
      </c>
      <c r="E642" s="288" t="s">
        <v>133</v>
      </c>
      <c r="F642" s="8">
        <v>6</v>
      </c>
      <c r="G642" s="8"/>
      <c r="H642" s="8">
        <v>98000</v>
      </c>
      <c r="I642" s="18" t="s">
        <v>1131</v>
      </c>
      <c r="J642" s="4"/>
      <c r="K642" s="165">
        <v>98000</v>
      </c>
      <c r="L642" s="364" t="s">
        <v>1131</v>
      </c>
      <c r="M642" s="13"/>
      <c r="N642" s="293">
        <v>98000</v>
      </c>
      <c r="O642" s="398" t="s">
        <v>1124</v>
      </c>
      <c r="P642" s="370" t="s">
        <v>1131</v>
      </c>
      <c r="Q642" s="403"/>
      <c r="R642" s="293">
        <v>98000</v>
      </c>
      <c r="S642" s="398" t="s">
        <v>1124</v>
      </c>
      <c r="T642" s="370" t="s">
        <v>1131</v>
      </c>
      <c r="U642" s="403"/>
      <c r="V642" s="293">
        <v>98000</v>
      </c>
      <c r="W642" s="398" t="s">
        <v>1124</v>
      </c>
      <c r="X642" s="370" t="s">
        <v>1131</v>
      </c>
      <c r="Y642" s="403"/>
      <c r="Z642" s="293">
        <v>98000</v>
      </c>
      <c r="AA642" s="398" t="s">
        <v>1124</v>
      </c>
    </row>
    <row r="643" spans="1:27" x14ac:dyDescent="0.2">
      <c r="A643" s="357"/>
      <c r="B643" s="14"/>
      <c r="C643" s="302">
        <v>110</v>
      </c>
      <c r="D643" s="302">
        <v>120010102</v>
      </c>
      <c r="E643" s="288" t="s">
        <v>1472</v>
      </c>
      <c r="F643" s="8">
        <v>10</v>
      </c>
      <c r="G643" s="8">
        <v>5</v>
      </c>
      <c r="H643" s="8">
        <v>72868</v>
      </c>
      <c r="I643" s="18">
        <v>10</v>
      </c>
      <c r="J643" s="18">
        <v>5</v>
      </c>
      <c r="K643" s="165">
        <v>72868</v>
      </c>
      <c r="L643" s="364">
        <v>10</v>
      </c>
      <c r="M643" s="21">
        <v>5</v>
      </c>
      <c r="N643" s="293">
        <v>72868</v>
      </c>
      <c r="O643" s="398">
        <v>3144</v>
      </c>
      <c r="P643" s="370">
        <v>10</v>
      </c>
      <c r="Q643" s="294">
        <v>5</v>
      </c>
      <c r="R643" s="293">
        <v>80235</v>
      </c>
      <c r="S643" s="398">
        <v>3144</v>
      </c>
      <c r="T643" s="370">
        <v>10</v>
      </c>
      <c r="U643" s="294">
        <v>5</v>
      </c>
      <c r="V643" s="293">
        <v>80235</v>
      </c>
      <c r="W643" s="398">
        <v>3144</v>
      </c>
      <c r="X643" s="370">
        <v>10</v>
      </c>
      <c r="Y643" s="294">
        <v>5</v>
      </c>
      <c r="Z643" s="293">
        <v>80235</v>
      </c>
      <c r="AA643" s="398">
        <v>3144</v>
      </c>
    </row>
    <row r="644" spans="1:27" x14ac:dyDescent="0.2">
      <c r="A644" s="357"/>
      <c r="B644" s="14"/>
      <c r="C644" s="302">
        <v>200</v>
      </c>
      <c r="D644" s="302">
        <v>120010103</v>
      </c>
      <c r="E644" s="288" t="s">
        <v>646</v>
      </c>
      <c r="F644" s="8">
        <v>6</v>
      </c>
      <c r="G644" s="8">
        <v>10</v>
      </c>
      <c r="H644" s="8">
        <v>64477</v>
      </c>
      <c r="I644" s="18">
        <v>6</v>
      </c>
      <c r="J644" s="18">
        <v>10</v>
      </c>
      <c r="K644" s="165">
        <v>64477</v>
      </c>
      <c r="L644" s="364">
        <v>6</v>
      </c>
      <c r="M644" s="21">
        <v>10</v>
      </c>
      <c r="N644" s="293">
        <v>64477</v>
      </c>
      <c r="O644" s="398">
        <v>3144</v>
      </c>
      <c r="P644" s="370">
        <v>6</v>
      </c>
      <c r="Q644" s="294">
        <v>10</v>
      </c>
      <c r="R644" s="293">
        <v>70996</v>
      </c>
      <c r="S644" s="398">
        <v>3144</v>
      </c>
      <c r="T644" s="370">
        <v>6</v>
      </c>
      <c r="U644" s="294">
        <v>10</v>
      </c>
      <c r="V644" s="293">
        <v>70996</v>
      </c>
      <c r="W644" s="398">
        <v>3144</v>
      </c>
      <c r="X644" s="370">
        <v>6</v>
      </c>
      <c r="Y644" s="294">
        <v>10</v>
      </c>
      <c r="Z644" s="293">
        <v>70996</v>
      </c>
      <c r="AA644" s="398">
        <v>3144</v>
      </c>
    </row>
    <row r="645" spans="1:27" x14ac:dyDescent="0.2">
      <c r="A645" s="357"/>
      <c r="B645" s="14"/>
      <c r="C645" s="302">
        <v>210</v>
      </c>
      <c r="D645" s="302">
        <v>120010104</v>
      </c>
      <c r="E645" s="288" t="s">
        <v>646</v>
      </c>
      <c r="F645" s="8">
        <v>6</v>
      </c>
      <c r="G645" s="8">
        <v>10</v>
      </c>
      <c r="H645" s="8">
        <v>64477</v>
      </c>
      <c r="I645" s="18">
        <v>6</v>
      </c>
      <c r="J645" s="18">
        <v>10</v>
      </c>
      <c r="K645" s="165">
        <v>64477</v>
      </c>
      <c r="L645" s="364">
        <v>6</v>
      </c>
      <c r="M645" s="21">
        <v>10</v>
      </c>
      <c r="N645" s="293">
        <v>64477</v>
      </c>
      <c r="O645" s="398">
        <v>3144</v>
      </c>
      <c r="P645" s="370">
        <v>6</v>
      </c>
      <c r="Q645" s="294">
        <v>10</v>
      </c>
      <c r="R645" s="293">
        <v>70996</v>
      </c>
      <c r="S645" s="398">
        <v>3144</v>
      </c>
      <c r="T645" s="370">
        <v>6</v>
      </c>
      <c r="U645" s="294">
        <v>10</v>
      </c>
      <c r="V645" s="293">
        <v>70996</v>
      </c>
      <c r="W645" s="398">
        <v>3144</v>
      </c>
      <c r="X645" s="370">
        <v>6</v>
      </c>
      <c r="Y645" s="294">
        <v>10</v>
      </c>
      <c r="Z645" s="293">
        <v>70996</v>
      </c>
      <c r="AA645" s="398">
        <v>3144</v>
      </c>
    </row>
    <row r="646" spans="1:27" x14ac:dyDescent="0.2">
      <c r="A646" s="357"/>
      <c r="B646" s="14"/>
      <c r="C646" s="302">
        <v>220</v>
      </c>
      <c r="D646" s="302">
        <v>120010105</v>
      </c>
      <c r="E646" s="288" t="s">
        <v>646</v>
      </c>
      <c r="F646" s="8">
        <v>6</v>
      </c>
      <c r="G646" s="8">
        <v>10</v>
      </c>
      <c r="H646" s="8">
        <v>64477</v>
      </c>
      <c r="I646" s="18">
        <v>6</v>
      </c>
      <c r="J646" s="18">
        <v>10</v>
      </c>
      <c r="K646" s="165">
        <v>64477</v>
      </c>
      <c r="L646" s="364">
        <v>6</v>
      </c>
      <c r="M646" s="21">
        <v>10</v>
      </c>
      <c r="N646" s="293">
        <v>64477</v>
      </c>
      <c r="O646" s="398">
        <v>3144</v>
      </c>
      <c r="P646" s="370">
        <v>6</v>
      </c>
      <c r="Q646" s="294">
        <v>10</v>
      </c>
      <c r="R646" s="293">
        <v>70996</v>
      </c>
      <c r="S646" s="398">
        <v>3144</v>
      </c>
      <c r="T646" s="370">
        <v>6</v>
      </c>
      <c r="U646" s="294">
        <v>10</v>
      </c>
      <c r="V646" s="293">
        <v>70996</v>
      </c>
      <c r="W646" s="398">
        <v>3144</v>
      </c>
      <c r="X646" s="370">
        <v>6</v>
      </c>
      <c r="Y646" s="294">
        <v>10</v>
      </c>
      <c r="Z646" s="293">
        <v>70996</v>
      </c>
      <c r="AA646" s="398">
        <v>3144</v>
      </c>
    </row>
    <row r="647" spans="1:27" x14ac:dyDescent="0.2">
      <c r="A647" s="357"/>
      <c r="B647" s="14"/>
      <c r="C647" s="302">
        <v>230</v>
      </c>
      <c r="D647" s="302">
        <v>120010106</v>
      </c>
      <c r="E647" s="288" t="s">
        <v>646</v>
      </c>
      <c r="F647" s="8">
        <v>6</v>
      </c>
      <c r="G647" s="8">
        <v>10</v>
      </c>
      <c r="H647" s="8">
        <v>64477</v>
      </c>
      <c r="I647" s="18">
        <v>6</v>
      </c>
      <c r="J647" s="18">
        <v>10</v>
      </c>
      <c r="K647" s="165">
        <v>64477</v>
      </c>
      <c r="L647" s="364">
        <v>6</v>
      </c>
      <c r="M647" s="21">
        <v>10</v>
      </c>
      <c r="N647" s="293">
        <v>64477</v>
      </c>
      <c r="O647" s="398">
        <v>3144</v>
      </c>
      <c r="P647" s="370">
        <v>6</v>
      </c>
      <c r="Q647" s="294">
        <v>10</v>
      </c>
      <c r="R647" s="293">
        <v>70996</v>
      </c>
      <c r="S647" s="398">
        <v>3144</v>
      </c>
      <c r="T647" s="370">
        <v>6</v>
      </c>
      <c r="U647" s="294">
        <v>10</v>
      </c>
      <c r="V647" s="293">
        <v>70996</v>
      </c>
      <c r="W647" s="398">
        <v>3144</v>
      </c>
      <c r="X647" s="370">
        <v>6</v>
      </c>
      <c r="Y647" s="294">
        <v>10</v>
      </c>
      <c r="Z647" s="293">
        <v>70996</v>
      </c>
      <c r="AA647" s="398">
        <v>3144</v>
      </c>
    </row>
    <row r="648" spans="1:27" x14ac:dyDescent="0.2">
      <c r="A648" s="357"/>
      <c r="B648" s="14"/>
      <c r="C648" s="302">
        <v>240</v>
      </c>
      <c r="D648" s="302">
        <v>120010107</v>
      </c>
      <c r="E648" s="288" t="s">
        <v>646</v>
      </c>
      <c r="F648" s="8">
        <v>6</v>
      </c>
      <c r="G648" s="8">
        <v>10</v>
      </c>
      <c r="H648" s="8">
        <v>64477</v>
      </c>
      <c r="I648" s="18">
        <v>6</v>
      </c>
      <c r="J648" s="18">
        <v>10</v>
      </c>
      <c r="K648" s="165">
        <v>64477</v>
      </c>
      <c r="L648" s="364">
        <v>6</v>
      </c>
      <c r="M648" s="21">
        <v>10</v>
      </c>
      <c r="N648" s="293">
        <v>64477</v>
      </c>
      <c r="O648" s="398">
        <v>3144</v>
      </c>
      <c r="P648" s="370">
        <v>6</v>
      </c>
      <c r="Q648" s="294">
        <v>10</v>
      </c>
      <c r="R648" s="293">
        <v>70996</v>
      </c>
      <c r="S648" s="398">
        <v>3144</v>
      </c>
      <c r="T648" s="370">
        <v>6</v>
      </c>
      <c r="U648" s="294">
        <v>10</v>
      </c>
      <c r="V648" s="293">
        <v>70996</v>
      </c>
      <c r="W648" s="398">
        <v>3144</v>
      </c>
      <c r="X648" s="370">
        <v>6</v>
      </c>
      <c r="Y648" s="294">
        <v>10</v>
      </c>
      <c r="Z648" s="293">
        <v>70996</v>
      </c>
      <c r="AA648" s="398">
        <v>3144</v>
      </c>
    </row>
    <row r="649" spans="1:27" x14ac:dyDescent="0.2">
      <c r="A649" s="357"/>
      <c r="B649" s="14"/>
      <c r="C649" s="302">
        <v>250</v>
      </c>
      <c r="D649" s="302">
        <v>120010108</v>
      </c>
      <c r="E649" s="288" t="s">
        <v>646</v>
      </c>
      <c r="F649" s="8">
        <v>6</v>
      </c>
      <c r="G649" s="8">
        <v>10</v>
      </c>
      <c r="H649" s="8">
        <v>64477</v>
      </c>
      <c r="I649" s="18">
        <v>6</v>
      </c>
      <c r="J649" s="18">
        <v>10</v>
      </c>
      <c r="K649" s="165">
        <v>64477</v>
      </c>
      <c r="L649" s="364">
        <v>6</v>
      </c>
      <c r="M649" s="21">
        <v>10</v>
      </c>
      <c r="N649" s="293">
        <v>64477</v>
      </c>
      <c r="O649" s="398">
        <v>3144</v>
      </c>
      <c r="P649" s="370">
        <v>6</v>
      </c>
      <c r="Q649" s="294">
        <v>10</v>
      </c>
      <c r="R649" s="293">
        <v>70996</v>
      </c>
      <c r="S649" s="398">
        <v>3144</v>
      </c>
      <c r="T649" s="370">
        <v>6</v>
      </c>
      <c r="U649" s="294">
        <v>10</v>
      </c>
      <c r="V649" s="293">
        <v>70996</v>
      </c>
      <c r="W649" s="398">
        <v>3144</v>
      </c>
      <c r="X649" s="370">
        <v>6</v>
      </c>
      <c r="Y649" s="294">
        <v>10</v>
      </c>
      <c r="Z649" s="293">
        <v>70996</v>
      </c>
      <c r="AA649" s="398">
        <v>3144</v>
      </c>
    </row>
    <row r="650" spans="1:27" x14ac:dyDescent="0.2">
      <c r="A650" s="357"/>
      <c r="B650" s="14"/>
      <c r="C650" s="302">
        <v>260</v>
      </c>
      <c r="D650" s="302">
        <v>120010109</v>
      </c>
      <c r="E650" s="288" t="s">
        <v>646</v>
      </c>
      <c r="F650" s="8">
        <v>6</v>
      </c>
      <c r="G650" s="8">
        <v>10</v>
      </c>
      <c r="H650" s="8">
        <v>64477</v>
      </c>
      <c r="I650" s="18">
        <v>6</v>
      </c>
      <c r="J650" s="18">
        <v>10</v>
      </c>
      <c r="K650" s="165">
        <v>64477</v>
      </c>
      <c r="L650" s="364">
        <v>6</v>
      </c>
      <c r="M650" s="21">
        <v>10</v>
      </c>
      <c r="N650" s="293">
        <v>64477</v>
      </c>
      <c r="O650" s="398">
        <v>3144</v>
      </c>
      <c r="P650" s="370">
        <v>6</v>
      </c>
      <c r="Q650" s="294">
        <v>10</v>
      </c>
      <c r="R650" s="293">
        <v>70996</v>
      </c>
      <c r="S650" s="398">
        <v>3144</v>
      </c>
      <c r="T650" s="370">
        <v>6</v>
      </c>
      <c r="U650" s="294">
        <v>10</v>
      </c>
      <c r="V650" s="293">
        <v>70996</v>
      </c>
      <c r="W650" s="398">
        <v>3144</v>
      </c>
      <c r="X650" s="370">
        <v>6</v>
      </c>
      <c r="Y650" s="294">
        <v>10</v>
      </c>
      <c r="Z650" s="293">
        <v>70996</v>
      </c>
      <c r="AA650" s="398">
        <v>3144</v>
      </c>
    </row>
    <row r="651" spans="1:27" x14ac:dyDescent="0.2">
      <c r="A651" s="357"/>
      <c r="B651" s="14"/>
      <c r="C651" s="302">
        <v>270</v>
      </c>
      <c r="D651" s="302">
        <v>120010110</v>
      </c>
      <c r="E651" s="288" t="s">
        <v>646</v>
      </c>
      <c r="F651" s="8">
        <v>6</v>
      </c>
      <c r="G651" s="8">
        <v>10</v>
      </c>
      <c r="H651" s="8">
        <v>64477</v>
      </c>
      <c r="I651" s="18">
        <v>6</v>
      </c>
      <c r="J651" s="18">
        <v>10</v>
      </c>
      <c r="K651" s="165">
        <v>64477</v>
      </c>
      <c r="L651" s="364">
        <v>6</v>
      </c>
      <c r="M651" s="21">
        <v>10</v>
      </c>
      <c r="N651" s="293">
        <v>64477</v>
      </c>
      <c r="O651" s="398">
        <v>3144</v>
      </c>
      <c r="P651" s="370">
        <v>6</v>
      </c>
      <c r="Q651" s="294">
        <v>10</v>
      </c>
      <c r="R651" s="293">
        <v>70996</v>
      </c>
      <c r="S651" s="398">
        <v>3144</v>
      </c>
      <c r="T651" s="370">
        <v>6</v>
      </c>
      <c r="U651" s="294">
        <v>10</v>
      </c>
      <c r="V651" s="293">
        <v>70996</v>
      </c>
      <c r="W651" s="398">
        <v>3144</v>
      </c>
      <c r="X651" s="370">
        <v>6</v>
      </c>
      <c r="Y651" s="294">
        <v>10</v>
      </c>
      <c r="Z651" s="293">
        <v>70996</v>
      </c>
      <c r="AA651" s="398">
        <v>3144</v>
      </c>
    </row>
    <row r="652" spans="1:27" x14ac:dyDescent="0.2">
      <c r="A652" s="357"/>
      <c r="B652" s="14"/>
      <c r="C652" s="302">
        <v>300</v>
      </c>
      <c r="D652" s="302">
        <v>120010111</v>
      </c>
      <c r="E652" s="288" t="s">
        <v>1580</v>
      </c>
      <c r="F652" s="8">
        <v>20</v>
      </c>
      <c r="G652" s="8">
        <v>4</v>
      </c>
      <c r="H652" s="8">
        <v>58556</v>
      </c>
      <c r="I652" s="18">
        <v>20</v>
      </c>
      <c r="J652" s="18">
        <v>4</v>
      </c>
      <c r="K652" s="165">
        <v>58556</v>
      </c>
      <c r="L652" s="364">
        <v>20</v>
      </c>
      <c r="M652" s="21">
        <v>4</v>
      </c>
      <c r="N652" s="293">
        <v>62905</v>
      </c>
      <c r="O652" s="398">
        <v>884</v>
      </c>
      <c r="P652" s="370">
        <v>20</v>
      </c>
      <c r="Q652" s="294">
        <v>4</v>
      </c>
      <c r="R652" s="293">
        <v>64478</v>
      </c>
      <c r="S652" s="398">
        <v>884</v>
      </c>
      <c r="T652" s="370">
        <v>20</v>
      </c>
      <c r="U652" s="294">
        <v>4</v>
      </c>
      <c r="V652" s="293">
        <v>64478</v>
      </c>
      <c r="W652" s="398">
        <v>884</v>
      </c>
      <c r="X652" s="370">
        <v>20</v>
      </c>
      <c r="Y652" s="294">
        <v>4</v>
      </c>
      <c r="Z652" s="293">
        <v>64478</v>
      </c>
      <c r="AA652" s="398">
        <v>884</v>
      </c>
    </row>
    <row r="653" spans="1:27" x14ac:dyDescent="0.2">
      <c r="A653" s="357"/>
      <c r="B653" s="14"/>
      <c r="C653" s="302">
        <v>330</v>
      </c>
      <c r="D653" s="302">
        <v>120010112</v>
      </c>
      <c r="E653" s="288" t="s">
        <v>481</v>
      </c>
      <c r="F653" s="8">
        <v>15</v>
      </c>
      <c r="G653" s="8">
        <v>1</v>
      </c>
      <c r="H653" s="8">
        <v>48286</v>
      </c>
      <c r="I653" s="18">
        <v>15</v>
      </c>
      <c r="J653" s="18">
        <v>1</v>
      </c>
      <c r="K653" s="165">
        <v>48286</v>
      </c>
      <c r="L653" s="364">
        <v>15</v>
      </c>
      <c r="M653" s="21">
        <v>1</v>
      </c>
      <c r="N653" s="293">
        <v>51872</v>
      </c>
      <c r="O653" s="398">
        <v>884</v>
      </c>
      <c r="P653" s="370">
        <v>11</v>
      </c>
      <c r="Q653" s="294">
        <v>1</v>
      </c>
      <c r="R653" s="293">
        <v>53169</v>
      </c>
      <c r="S653" s="398">
        <v>884</v>
      </c>
      <c r="T653" s="370">
        <v>11</v>
      </c>
      <c r="U653" s="294">
        <v>1</v>
      </c>
      <c r="V653" s="293">
        <v>53169</v>
      </c>
      <c r="W653" s="398">
        <v>884</v>
      </c>
      <c r="X653" s="370">
        <v>11</v>
      </c>
      <c r="Y653" s="294">
        <v>1</v>
      </c>
      <c r="Z653" s="293">
        <v>53169</v>
      </c>
      <c r="AA653" s="398">
        <v>884</v>
      </c>
    </row>
    <row r="654" spans="1:27" x14ac:dyDescent="0.2">
      <c r="A654" s="357"/>
      <c r="B654" s="14"/>
      <c r="C654" s="302">
        <v>340</v>
      </c>
      <c r="D654" s="302">
        <v>120010113</v>
      </c>
      <c r="E654" s="288" t="s">
        <v>481</v>
      </c>
      <c r="F654" s="8">
        <v>15</v>
      </c>
      <c r="G654" s="8">
        <v>1</v>
      </c>
      <c r="H654" s="8">
        <v>48286</v>
      </c>
      <c r="I654" s="18">
        <v>15</v>
      </c>
      <c r="J654" s="18">
        <v>1</v>
      </c>
      <c r="K654" s="165">
        <v>48286</v>
      </c>
      <c r="L654" s="364">
        <v>15</v>
      </c>
      <c r="M654" s="21">
        <v>1</v>
      </c>
      <c r="N654" s="293">
        <v>51872</v>
      </c>
      <c r="O654" s="398">
        <v>884</v>
      </c>
      <c r="P654" s="370">
        <v>15</v>
      </c>
      <c r="Q654" s="294">
        <v>1</v>
      </c>
      <c r="R654" s="293">
        <v>53169</v>
      </c>
      <c r="S654" s="398">
        <v>884</v>
      </c>
      <c r="T654" s="370">
        <v>15</v>
      </c>
      <c r="U654" s="294">
        <v>1</v>
      </c>
      <c r="V654" s="293">
        <v>53169</v>
      </c>
      <c r="W654" s="398">
        <v>884</v>
      </c>
      <c r="X654" s="370">
        <v>15</v>
      </c>
      <c r="Y654" s="294">
        <v>1</v>
      </c>
      <c r="Z654" s="293">
        <v>53169</v>
      </c>
      <c r="AA654" s="398">
        <v>884</v>
      </c>
    </row>
    <row r="655" spans="1:27" x14ac:dyDescent="0.2">
      <c r="A655" s="357"/>
      <c r="B655" s="14"/>
      <c r="C655" s="302">
        <v>350</v>
      </c>
      <c r="D655" s="302">
        <v>120010114</v>
      </c>
      <c r="E655" s="288" t="s">
        <v>430</v>
      </c>
      <c r="F655" s="8">
        <v>6</v>
      </c>
      <c r="G655" s="8">
        <v>1</v>
      </c>
      <c r="H655" s="8">
        <v>40703</v>
      </c>
      <c r="I655" s="18">
        <v>6</v>
      </c>
      <c r="J655" s="18">
        <v>1</v>
      </c>
      <c r="K655" s="165">
        <v>40703</v>
      </c>
      <c r="L655" s="364">
        <v>6</v>
      </c>
      <c r="M655" s="21">
        <v>1</v>
      </c>
      <c r="N655" s="293">
        <v>40703</v>
      </c>
      <c r="O655" s="398">
        <v>3144</v>
      </c>
      <c r="P655" s="370">
        <v>6</v>
      </c>
      <c r="Q655" s="294">
        <v>1</v>
      </c>
      <c r="R655" s="293">
        <v>44819</v>
      </c>
      <c r="S655" s="398">
        <v>3144</v>
      </c>
      <c r="T655" s="370">
        <v>6</v>
      </c>
      <c r="U655" s="294">
        <v>1</v>
      </c>
      <c r="V655" s="293">
        <v>0</v>
      </c>
      <c r="W655" s="398">
        <v>3144</v>
      </c>
      <c r="X655" s="370">
        <v>6</v>
      </c>
      <c r="Y655" s="294">
        <v>1</v>
      </c>
      <c r="Z655" s="293">
        <v>0</v>
      </c>
      <c r="AA655" s="398">
        <v>3144</v>
      </c>
    </row>
    <row r="656" spans="1:27" x14ac:dyDescent="0.2">
      <c r="A656" s="357"/>
      <c r="B656" s="14"/>
      <c r="C656" s="302">
        <v>351</v>
      </c>
      <c r="D656" s="302"/>
      <c r="E656" s="288" t="s">
        <v>403</v>
      </c>
      <c r="F656" s="8"/>
      <c r="G656" s="8"/>
      <c r="H656" s="8"/>
      <c r="L656" s="364"/>
      <c r="O656" s="398"/>
      <c r="P656" s="370"/>
      <c r="S656" s="398"/>
      <c r="T656" s="370">
        <v>9</v>
      </c>
      <c r="U656" s="294">
        <v>4</v>
      </c>
      <c r="V656" s="293">
        <v>45826</v>
      </c>
      <c r="W656" s="398">
        <v>884</v>
      </c>
      <c r="X656" s="370">
        <v>9</v>
      </c>
      <c r="Y656" s="294">
        <v>4</v>
      </c>
      <c r="Z656" s="293">
        <v>45826</v>
      </c>
      <c r="AA656" s="398">
        <v>884</v>
      </c>
    </row>
    <row r="657" spans="1:27" x14ac:dyDescent="0.2">
      <c r="A657" s="357"/>
      <c r="B657" s="14"/>
      <c r="C657" s="302">
        <v>360</v>
      </c>
      <c r="D657" s="302">
        <v>120010115</v>
      </c>
      <c r="E657" s="288" t="s">
        <v>481</v>
      </c>
      <c r="F657" s="8">
        <v>20</v>
      </c>
      <c r="G657" s="8">
        <v>4</v>
      </c>
      <c r="H657" s="8">
        <v>58556</v>
      </c>
      <c r="I657" s="18">
        <v>20</v>
      </c>
      <c r="J657" s="18">
        <v>4</v>
      </c>
      <c r="K657" s="165">
        <v>58556</v>
      </c>
      <c r="L657" s="364">
        <v>11</v>
      </c>
      <c r="M657" s="21">
        <v>1</v>
      </c>
      <c r="N657" s="293">
        <v>45096</v>
      </c>
      <c r="O657" s="398">
        <v>884</v>
      </c>
      <c r="P657" s="370">
        <v>15</v>
      </c>
      <c r="Q657" s="294">
        <v>1</v>
      </c>
      <c r="R657" s="293">
        <v>53169</v>
      </c>
      <c r="S657" s="398">
        <v>884</v>
      </c>
      <c r="T657" s="370">
        <v>15</v>
      </c>
      <c r="U657" s="294">
        <v>1</v>
      </c>
      <c r="V657" s="293">
        <v>53169</v>
      </c>
      <c r="W657" s="398">
        <v>884</v>
      </c>
      <c r="X657" s="370">
        <v>15</v>
      </c>
      <c r="Y657" s="294">
        <v>1</v>
      </c>
      <c r="Z657" s="293">
        <v>53169</v>
      </c>
      <c r="AA657" s="398">
        <v>884</v>
      </c>
    </row>
    <row r="658" spans="1:27" x14ac:dyDescent="0.2">
      <c r="A658" s="357"/>
      <c r="B658" s="14"/>
      <c r="C658" s="302">
        <v>380</v>
      </c>
      <c r="D658" s="302">
        <v>120010116</v>
      </c>
      <c r="E658" s="288" t="s">
        <v>1580</v>
      </c>
      <c r="F658" s="8">
        <v>20</v>
      </c>
      <c r="G658" s="8">
        <v>4</v>
      </c>
      <c r="H658" s="8">
        <v>58556</v>
      </c>
      <c r="I658" s="18">
        <v>20</v>
      </c>
      <c r="J658" s="18">
        <v>4</v>
      </c>
      <c r="K658" s="165">
        <v>58556</v>
      </c>
      <c r="L658" s="364">
        <v>20</v>
      </c>
      <c r="M658" s="21">
        <v>4</v>
      </c>
      <c r="N658" s="293">
        <v>62905</v>
      </c>
      <c r="O658" s="398">
        <v>884</v>
      </c>
      <c r="P658" s="370">
        <v>20</v>
      </c>
      <c r="Q658" s="294">
        <v>4</v>
      </c>
      <c r="R658" s="293">
        <v>64478</v>
      </c>
      <c r="S658" s="398">
        <v>884</v>
      </c>
      <c r="T658" s="370">
        <v>20</v>
      </c>
      <c r="U658" s="294">
        <v>4</v>
      </c>
      <c r="V658" s="293">
        <v>64478</v>
      </c>
      <c r="W658" s="398">
        <v>884</v>
      </c>
      <c r="X658" s="370">
        <v>20</v>
      </c>
      <c r="Y658" s="294">
        <v>4</v>
      </c>
      <c r="Z658" s="293">
        <v>64478</v>
      </c>
      <c r="AA658" s="398">
        <v>884</v>
      </c>
    </row>
    <row r="659" spans="1:27" x14ac:dyDescent="0.2">
      <c r="A659" s="357"/>
      <c r="B659" s="14"/>
      <c r="C659" s="302">
        <v>390</v>
      </c>
      <c r="D659" s="302">
        <v>120010117</v>
      </c>
      <c r="E659" s="288" t="s">
        <v>481</v>
      </c>
      <c r="F659" s="8">
        <v>20</v>
      </c>
      <c r="G659" s="8">
        <v>4</v>
      </c>
      <c r="H659" s="8">
        <v>58556</v>
      </c>
      <c r="I659" s="18">
        <v>15</v>
      </c>
      <c r="J659" s="18">
        <v>1</v>
      </c>
      <c r="K659" s="165">
        <v>48286</v>
      </c>
      <c r="L659" s="364">
        <v>15</v>
      </c>
      <c r="M659" s="21">
        <v>1</v>
      </c>
      <c r="N659" s="293">
        <v>51872</v>
      </c>
      <c r="O659" s="398">
        <v>884</v>
      </c>
      <c r="P659" s="370">
        <v>15</v>
      </c>
      <c r="Q659" s="294">
        <v>1</v>
      </c>
      <c r="R659" s="293">
        <v>53169</v>
      </c>
      <c r="S659" s="398">
        <v>884</v>
      </c>
      <c r="T659" s="370">
        <v>15</v>
      </c>
      <c r="U659" s="294">
        <v>1</v>
      </c>
      <c r="V659" s="293">
        <v>53169</v>
      </c>
      <c r="W659" s="398">
        <v>884</v>
      </c>
      <c r="X659" s="370">
        <v>15</v>
      </c>
      <c r="Y659" s="294">
        <v>1</v>
      </c>
      <c r="Z659" s="293">
        <v>53169</v>
      </c>
      <c r="AA659" s="398">
        <v>884</v>
      </c>
    </row>
    <row r="660" spans="1:27" x14ac:dyDescent="0.2">
      <c r="A660" s="357"/>
      <c r="B660" s="14"/>
      <c r="C660" s="302">
        <v>400</v>
      </c>
      <c r="D660" s="302">
        <v>120010118</v>
      </c>
      <c r="E660" s="288" t="s">
        <v>1580</v>
      </c>
      <c r="F660" s="8">
        <v>20</v>
      </c>
      <c r="G660" s="8">
        <v>4</v>
      </c>
      <c r="H660" s="8">
        <v>58556</v>
      </c>
      <c r="I660" s="18">
        <v>20</v>
      </c>
      <c r="J660" s="18">
        <v>4</v>
      </c>
      <c r="K660" s="165">
        <v>58556</v>
      </c>
      <c r="L660" s="364">
        <v>15</v>
      </c>
      <c r="M660" s="21">
        <v>1</v>
      </c>
      <c r="N660" s="293">
        <v>51872</v>
      </c>
      <c r="O660" s="398">
        <v>884</v>
      </c>
      <c r="P660" s="370">
        <v>15</v>
      </c>
      <c r="Q660" s="294">
        <v>1</v>
      </c>
      <c r="R660" s="293">
        <v>64478</v>
      </c>
      <c r="S660" s="398">
        <v>884</v>
      </c>
      <c r="T660" s="370">
        <v>15</v>
      </c>
      <c r="U660" s="294">
        <v>1</v>
      </c>
      <c r="V660" s="293">
        <v>64478</v>
      </c>
      <c r="W660" s="398">
        <v>884</v>
      </c>
      <c r="X660" s="370">
        <v>15</v>
      </c>
      <c r="Y660" s="294">
        <v>1</v>
      </c>
      <c r="Z660" s="293">
        <v>0</v>
      </c>
      <c r="AA660" s="398">
        <v>884</v>
      </c>
    </row>
    <row r="661" spans="1:27" x14ac:dyDescent="0.2">
      <c r="A661" s="357"/>
      <c r="B661" s="14"/>
      <c r="C661" s="302">
        <v>410</v>
      </c>
      <c r="D661" s="302">
        <v>120010119</v>
      </c>
      <c r="E661" s="288" t="s">
        <v>1580</v>
      </c>
      <c r="F661" s="8">
        <v>20</v>
      </c>
      <c r="G661" s="8">
        <v>4</v>
      </c>
      <c r="H661" s="8">
        <v>58556</v>
      </c>
      <c r="I661" s="18">
        <v>20</v>
      </c>
      <c r="J661" s="18">
        <v>4</v>
      </c>
      <c r="K661" s="165">
        <v>58556</v>
      </c>
      <c r="L661" s="364">
        <v>20</v>
      </c>
      <c r="M661" s="21">
        <v>4</v>
      </c>
      <c r="N661" s="293">
        <v>62905</v>
      </c>
      <c r="O661" s="398">
        <v>884</v>
      </c>
      <c r="P661" s="370">
        <v>20</v>
      </c>
      <c r="Q661" s="294">
        <v>4</v>
      </c>
      <c r="R661" s="293">
        <v>64478</v>
      </c>
      <c r="S661" s="398">
        <v>884</v>
      </c>
      <c r="T661" s="370">
        <v>20</v>
      </c>
      <c r="U661" s="294">
        <v>4</v>
      </c>
      <c r="V661" s="293">
        <v>64478</v>
      </c>
      <c r="W661" s="398">
        <v>884</v>
      </c>
      <c r="X661" s="370">
        <v>20</v>
      </c>
      <c r="Y661" s="294">
        <v>4</v>
      </c>
      <c r="Z661" s="293">
        <v>64478</v>
      </c>
      <c r="AA661" s="398">
        <v>884</v>
      </c>
    </row>
    <row r="662" spans="1:27" x14ac:dyDescent="0.2">
      <c r="A662" s="357"/>
      <c r="B662" s="14"/>
      <c r="C662" s="302">
        <v>500</v>
      </c>
      <c r="D662" s="302">
        <v>120010120</v>
      </c>
      <c r="E662" s="288" t="s">
        <v>481</v>
      </c>
      <c r="F662" s="8">
        <v>15</v>
      </c>
      <c r="G662" s="8">
        <v>1</v>
      </c>
      <c r="H662" s="8">
        <v>48286</v>
      </c>
      <c r="I662" s="18">
        <v>15</v>
      </c>
      <c r="J662" s="18">
        <v>1</v>
      </c>
      <c r="K662" s="165">
        <v>48286</v>
      </c>
      <c r="L662" s="364">
        <v>15</v>
      </c>
      <c r="M662" s="21">
        <v>1</v>
      </c>
      <c r="N662" s="293">
        <v>51872</v>
      </c>
      <c r="O662" s="398">
        <v>884</v>
      </c>
      <c r="P662" s="370">
        <v>15</v>
      </c>
      <c r="Q662" s="294">
        <v>1</v>
      </c>
      <c r="R662" s="293">
        <v>53169</v>
      </c>
      <c r="S662" s="398">
        <v>884</v>
      </c>
      <c r="T662" s="370">
        <v>15</v>
      </c>
      <c r="U662" s="294">
        <v>1</v>
      </c>
      <c r="V662" s="293">
        <v>53169</v>
      </c>
      <c r="W662" s="398">
        <v>884</v>
      </c>
      <c r="X662" s="370">
        <v>15</v>
      </c>
      <c r="Y662" s="294">
        <v>1</v>
      </c>
      <c r="Z662" s="293">
        <v>53169</v>
      </c>
      <c r="AA662" s="398">
        <v>884</v>
      </c>
    </row>
    <row r="663" spans="1:27" x14ac:dyDescent="0.2">
      <c r="A663" s="357"/>
      <c r="B663" s="14"/>
      <c r="C663" s="302">
        <v>510</v>
      </c>
      <c r="D663" s="302">
        <v>120010121</v>
      </c>
      <c r="E663" s="288" t="s">
        <v>481</v>
      </c>
      <c r="F663" s="8">
        <v>15</v>
      </c>
      <c r="G663" s="8">
        <v>1</v>
      </c>
      <c r="H663" s="8">
        <v>48286</v>
      </c>
      <c r="I663" s="18">
        <v>15</v>
      </c>
      <c r="J663" s="18">
        <v>1</v>
      </c>
      <c r="K663" s="165">
        <v>48286</v>
      </c>
      <c r="L663" s="364">
        <v>15</v>
      </c>
      <c r="M663" s="21">
        <v>1</v>
      </c>
      <c r="N663" s="293">
        <v>51872</v>
      </c>
      <c r="O663" s="398">
        <v>884</v>
      </c>
      <c r="P663" s="370">
        <v>15</v>
      </c>
      <c r="Q663" s="294">
        <v>1</v>
      </c>
      <c r="R663" s="293">
        <v>53169</v>
      </c>
      <c r="S663" s="398">
        <v>884</v>
      </c>
      <c r="T663" s="370">
        <v>15</v>
      </c>
      <c r="U663" s="294">
        <v>1</v>
      </c>
      <c r="V663" s="293">
        <v>53169</v>
      </c>
      <c r="W663" s="398">
        <v>884</v>
      </c>
      <c r="X663" s="370">
        <v>15</v>
      </c>
      <c r="Y663" s="294">
        <v>1</v>
      </c>
      <c r="Z663" s="293">
        <v>53169</v>
      </c>
      <c r="AA663" s="398">
        <v>884</v>
      </c>
    </row>
    <row r="664" spans="1:27" x14ac:dyDescent="0.2">
      <c r="A664" s="357"/>
      <c r="B664" s="14"/>
      <c r="C664" s="302">
        <v>520</v>
      </c>
      <c r="D664" s="302">
        <v>120010122</v>
      </c>
      <c r="E664" s="288" t="s">
        <v>481</v>
      </c>
      <c r="F664" s="8">
        <v>15</v>
      </c>
      <c r="G664" s="8">
        <v>1</v>
      </c>
      <c r="H664" s="8">
        <v>48286</v>
      </c>
      <c r="I664" s="18">
        <v>15</v>
      </c>
      <c r="J664" s="18">
        <v>1</v>
      </c>
      <c r="K664" s="165">
        <v>48286</v>
      </c>
      <c r="L664" s="364">
        <v>15</v>
      </c>
      <c r="M664" s="21">
        <v>1</v>
      </c>
      <c r="N664" s="293">
        <v>51872</v>
      </c>
      <c r="O664" s="398">
        <v>884</v>
      </c>
      <c r="P664" s="370">
        <v>15</v>
      </c>
      <c r="Q664" s="294">
        <v>1</v>
      </c>
      <c r="R664" s="293">
        <v>53169</v>
      </c>
      <c r="S664" s="398">
        <v>884</v>
      </c>
      <c r="T664" s="370">
        <v>15</v>
      </c>
      <c r="U664" s="294">
        <v>1</v>
      </c>
      <c r="V664" s="293">
        <v>53169</v>
      </c>
      <c r="W664" s="398">
        <v>884</v>
      </c>
      <c r="X664" s="370">
        <v>15</v>
      </c>
      <c r="Y664" s="294">
        <v>1</v>
      </c>
      <c r="Z664" s="293">
        <v>53169</v>
      </c>
      <c r="AA664" s="398">
        <v>884</v>
      </c>
    </row>
    <row r="665" spans="1:27" x14ac:dyDescent="0.2">
      <c r="A665" s="357"/>
      <c r="B665" s="14"/>
      <c r="C665" s="302">
        <v>530</v>
      </c>
      <c r="D665" s="302">
        <v>120010123</v>
      </c>
      <c r="E665" s="288" t="s">
        <v>481</v>
      </c>
      <c r="F665" s="8">
        <v>15</v>
      </c>
      <c r="G665" s="8">
        <v>1</v>
      </c>
      <c r="H665" s="8">
        <v>48286</v>
      </c>
      <c r="I665" s="18">
        <v>15</v>
      </c>
      <c r="J665" s="18">
        <v>1</v>
      </c>
      <c r="K665" s="165">
        <v>48286</v>
      </c>
      <c r="L665" s="364">
        <v>15</v>
      </c>
      <c r="M665" s="21">
        <v>1</v>
      </c>
      <c r="N665" s="293">
        <v>51872</v>
      </c>
      <c r="O665" s="398">
        <v>884</v>
      </c>
      <c r="P665" s="370">
        <v>15</v>
      </c>
      <c r="Q665" s="294">
        <v>1</v>
      </c>
      <c r="R665" s="293">
        <v>53169</v>
      </c>
      <c r="S665" s="398">
        <v>884</v>
      </c>
      <c r="T665" s="370">
        <v>15</v>
      </c>
      <c r="U665" s="294">
        <v>1</v>
      </c>
      <c r="V665" s="293">
        <v>53169</v>
      </c>
      <c r="W665" s="398">
        <v>884</v>
      </c>
      <c r="X665" s="370">
        <v>15</v>
      </c>
      <c r="Y665" s="294">
        <v>1</v>
      </c>
      <c r="Z665" s="293">
        <v>53169</v>
      </c>
      <c r="AA665" s="398">
        <v>884</v>
      </c>
    </row>
    <row r="666" spans="1:27" x14ac:dyDescent="0.2">
      <c r="A666" s="357"/>
      <c r="B666" s="14"/>
      <c r="C666" s="302">
        <v>540</v>
      </c>
      <c r="D666" s="302">
        <v>120010124</v>
      </c>
      <c r="E666" s="288" t="s">
        <v>481</v>
      </c>
      <c r="F666" s="8">
        <v>15</v>
      </c>
      <c r="G666" s="8">
        <v>1</v>
      </c>
      <c r="H666" s="8">
        <v>48286</v>
      </c>
      <c r="I666" s="18">
        <v>15</v>
      </c>
      <c r="J666" s="18">
        <v>1</v>
      </c>
      <c r="K666" s="165">
        <v>48286</v>
      </c>
      <c r="L666" s="364">
        <v>15</v>
      </c>
      <c r="M666" s="21">
        <v>1</v>
      </c>
      <c r="N666" s="293">
        <v>51872</v>
      </c>
      <c r="O666" s="398">
        <v>884</v>
      </c>
      <c r="P666" s="370">
        <v>15</v>
      </c>
      <c r="Q666" s="294">
        <v>1</v>
      </c>
      <c r="R666" s="293">
        <v>53169</v>
      </c>
      <c r="S666" s="398">
        <v>884</v>
      </c>
      <c r="T666" s="370">
        <v>15</v>
      </c>
      <c r="U666" s="294">
        <v>1</v>
      </c>
      <c r="V666" s="293">
        <v>53169</v>
      </c>
      <c r="W666" s="398">
        <v>884</v>
      </c>
      <c r="X666" s="370">
        <v>15</v>
      </c>
      <c r="Y666" s="294">
        <v>1</v>
      </c>
      <c r="Z666" s="293">
        <v>53169</v>
      </c>
      <c r="AA666" s="398">
        <v>884</v>
      </c>
    </row>
    <row r="667" spans="1:27" x14ac:dyDescent="0.2">
      <c r="A667" s="357"/>
      <c r="B667" s="14"/>
      <c r="C667" s="302">
        <v>550</v>
      </c>
      <c r="D667" s="302">
        <v>120010125</v>
      </c>
      <c r="E667" s="288" t="s">
        <v>481</v>
      </c>
      <c r="F667" s="8">
        <v>15</v>
      </c>
      <c r="G667" s="8">
        <v>1</v>
      </c>
      <c r="H667" s="8">
        <v>48286</v>
      </c>
      <c r="I667" s="18">
        <v>15</v>
      </c>
      <c r="J667" s="18">
        <v>1</v>
      </c>
      <c r="K667" s="165">
        <v>48286</v>
      </c>
      <c r="L667" s="364">
        <v>15</v>
      </c>
      <c r="M667" s="21">
        <v>1</v>
      </c>
      <c r="N667" s="293">
        <v>51872</v>
      </c>
      <c r="O667" s="398">
        <v>884</v>
      </c>
      <c r="P667" s="370">
        <v>15</v>
      </c>
      <c r="Q667" s="294">
        <v>1</v>
      </c>
      <c r="R667" s="293">
        <v>53169</v>
      </c>
      <c r="S667" s="398">
        <v>884</v>
      </c>
      <c r="T667" s="370">
        <v>15</v>
      </c>
      <c r="U667" s="294">
        <v>1</v>
      </c>
      <c r="V667" s="293">
        <v>53169</v>
      </c>
      <c r="W667" s="398">
        <v>884</v>
      </c>
      <c r="X667" s="370">
        <v>15</v>
      </c>
      <c r="Y667" s="294">
        <v>1</v>
      </c>
      <c r="Z667" s="293">
        <v>53169</v>
      </c>
      <c r="AA667" s="398">
        <v>884</v>
      </c>
    </row>
    <row r="668" spans="1:27" x14ac:dyDescent="0.2">
      <c r="A668" s="357"/>
      <c r="B668" s="14"/>
      <c r="C668" s="302">
        <v>560</v>
      </c>
      <c r="D668" s="302">
        <v>120010126</v>
      </c>
      <c r="E668" s="288" t="s">
        <v>481</v>
      </c>
      <c r="F668" s="8">
        <v>15</v>
      </c>
      <c r="G668" s="8">
        <v>1</v>
      </c>
      <c r="H668" s="8">
        <v>48286</v>
      </c>
      <c r="I668" s="18">
        <v>15</v>
      </c>
      <c r="J668" s="18">
        <v>1</v>
      </c>
      <c r="K668" s="165">
        <v>48286</v>
      </c>
      <c r="L668" s="364">
        <v>15</v>
      </c>
      <c r="M668" s="21">
        <v>1</v>
      </c>
      <c r="N668" s="293">
        <v>51872</v>
      </c>
      <c r="O668" s="398">
        <v>884</v>
      </c>
      <c r="P668" s="370">
        <v>15</v>
      </c>
      <c r="Q668" s="294">
        <v>1</v>
      </c>
      <c r="R668" s="293">
        <v>53169</v>
      </c>
      <c r="S668" s="398">
        <v>884</v>
      </c>
      <c r="T668" s="370">
        <v>15</v>
      </c>
      <c r="U668" s="294">
        <v>1</v>
      </c>
      <c r="V668" s="293">
        <v>53169</v>
      </c>
      <c r="W668" s="398">
        <v>884</v>
      </c>
      <c r="X668" s="370">
        <v>15</v>
      </c>
      <c r="Y668" s="294">
        <v>1</v>
      </c>
      <c r="Z668" s="293">
        <v>53169</v>
      </c>
      <c r="AA668" s="398">
        <v>884</v>
      </c>
    </row>
    <row r="669" spans="1:27" x14ac:dyDescent="0.2">
      <c r="A669" s="357"/>
      <c r="B669" s="14"/>
      <c r="C669" s="302">
        <v>570</v>
      </c>
      <c r="D669" s="302">
        <v>120010127</v>
      </c>
      <c r="E669" s="288" t="s">
        <v>481</v>
      </c>
      <c r="F669" s="8">
        <v>15</v>
      </c>
      <c r="G669" s="8">
        <v>1</v>
      </c>
      <c r="H669" s="8">
        <v>48286</v>
      </c>
      <c r="I669" s="18">
        <v>15</v>
      </c>
      <c r="J669" s="18">
        <v>1</v>
      </c>
      <c r="K669" s="165">
        <v>48286</v>
      </c>
      <c r="L669" s="364">
        <v>15</v>
      </c>
      <c r="M669" s="21">
        <v>1</v>
      </c>
      <c r="N669" s="293">
        <v>51872</v>
      </c>
      <c r="O669" s="398">
        <v>884</v>
      </c>
      <c r="P669" s="370">
        <v>15</v>
      </c>
      <c r="Q669" s="294">
        <v>1</v>
      </c>
      <c r="R669" s="293">
        <v>53169</v>
      </c>
      <c r="S669" s="398">
        <v>884</v>
      </c>
      <c r="T669" s="370">
        <v>15</v>
      </c>
      <c r="U669" s="294">
        <v>1</v>
      </c>
      <c r="V669" s="293">
        <v>53169</v>
      </c>
      <c r="W669" s="398">
        <v>884</v>
      </c>
      <c r="X669" s="370">
        <v>15</v>
      </c>
      <c r="Y669" s="294">
        <v>1</v>
      </c>
      <c r="Z669" s="293">
        <v>53169</v>
      </c>
      <c r="AA669" s="398">
        <v>884</v>
      </c>
    </row>
    <row r="670" spans="1:27" x14ac:dyDescent="0.2">
      <c r="A670" s="357"/>
      <c r="B670" s="14"/>
      <c r="C670" s="302">
        <v>580</v>
      </c>
      <c r="D670" s="302">
        <v>120010128</v>
      </c>
      <c r="E670" s="288" t="s">
        <v>481</v>
      </c>
      <c r="F670" s="8">
        <v>15</v>
      </c>
      <c r="G670" s="8">
        <v>1</v>
      </c>
      <c r="H670" s="8">
        <v>48286</v>
      </c>
      <c r="I670" s="18">
        <v>15</v>
      </c>
      <c r="J670" s="18">
        <v>1</v>
      </c>
      <c r="K670" s="165">
        <v>48286</v>
      </c>
      <c r="L670" s="364">
        <v>15</v>
      </c>
      <c r="M670" s="21">
        <v>1</v>
      </c>
      <c r="N670" s="293">
        <v>51872</v>
      </c>
      <c r="O670" s="398">
        <v>884</v>
      </c>
      <c r="P670" s="370">
        <v>15</v>
      </c>
      <c r="Q670" s="294">
        <v>1</v>
      </c>
      <c r="R670" s="293">
        <v>53169</v>
      </c>
      <c r="S670" s="398">
        <v>884</v>
      </c>
      <c r="T670" s="370">
        <v>15</v>
      </c>
      <c r="U670" s="294">
        <v>1</v>
      </c>
      <c r="V670" s="293">
        <v>53169</v>
      </c>
      <c r="W670" s="398">
        <v>884</v>
      </c>
      <c r="X670" s="370">
        <v>15</v>
      </c>
      <c r="Y670" s="294">
        <v>1</v>
      </c>
      <c r="Z670" s="293">
        <v>53169</v>
      </c>
      <c r="AA670" s="398">
        <v>884</v>
      </c>
    </row>
    <row r="671" spans="1:27" x14ac:dyDescent="0.2">
      <c r="A671" s="357"/>
      <c r="B671" s="14"/>
      <c r="C671" s="302">
        <v>590</v>
      </c>
      <c r="D671" s="302">
        <v>120010129</v>
      </c>
      <c r="E671" s="288" t="s">
        <v>481</v>
      </c>
      <c r="F671" s="8">
        <v>15</v>
      </c>
      <c r="G671" s="8">
        <v>1</v>
      </c>
      <c r="H671" s="8">
        <v>48286</v>
      </c>
      <c r="I671" s="18">
        <v>15</v>
      </c>
      <c r="J671" s="18">
        <v>1</v>
      </c>
      <c r="K671" s="165">
        <v>48286</v>
      </c>
      <c r="L671" s="364">
        <v>15</v>
      </c>
      <c r="M671" s="21">
        <v>1</v>
      </c>
      <c r="N671" s="293">
        <v>50730</v>
      </c>
      <c r="O671" s="398">
        <v>884</v>
      </c>
      <c r="P671" s="370">
        <v>11</v>
      </c>
      <c r="Q671" s="294">
        <v>1</v>
      </c>
      <c r="R671" s="293">
        <v>53169</v>
      </c>
      <c r="S671" s="398">
        <v>884</v>
      </c>
      <c r="T671" s="370">
        <v>11</v>
      </c>
      <c r="U671" s="294">
        <v>1</v>
      </c>
      <c r="V671" s="293">
        <v>53169</v>
      </c>
      <c r="W671" s="398">
        <v>884</v>
      </c>
      <c r="X671" s="370">
        <v>11</v>
      </c>
      <c r="Y671" s="294">
        <v>1</v>
      </c>
      <c r="Z671" s="293">
        <v>53169</v>
      </c>
      <c r="AA671" s="398">
        <v>884</v>
      </c>
    </row>
    <row r="672" spans="1:27" x14ac:dyDescent="0.2">
      <c r="A672" s="357"/>
      <c r="B672" s="14"/>
      <c r="C672" s="302">
        <v>600</v>
      </c>
      <c r="D672" s="302">
        <v>120010130</v>
      </c>
      <c r="E672" s="288" t="s">
        <v>481</v>
      </c>
      <c r="F672" s="8">
        <v>15</v>
      </c>
      <c r="G672" s="8">
        <v>1</v>
      </c>
      <c r="H672" s="8">
        <v>48286</v>
      </c>
      <c r="I672" s="18">
        <v>15</v>
      </c>
      <c r="J672" s="18">
        <v>1</v>
      </c>
      <c r="K672" s="165">
        <v>48286</v>
      </c>
      <c r="L672" s="364">
        <v>11</v>
      </c>
      <c r="M672" s="21">
        <v>1</v>
      </c>
      <c r="N672" s="293">
        <v>45096</v>
      </c>
      <c r="O672" s="398">
        <v>884</v>
      </c>
      <c r="P672" s="370">
        <v>15</v>
      </c>
      <c r="Q672" s="294">
        <v>1</v>
      </c>
      <c r="R672" s="293">
        <v>53169</v>
      </c>
      <c r="S672" s="398">
        <v>884</v>
      </c>
      <c r="T672" s="370">
        <v>15</v>
      </c>
      <c r="U672" s="294">
        <v>1</v>
      </c>
      <c r="V672" s="293">
        <v>53169</v>
      </c>
      <c r="W672" s="398">
        <v>884</v>
      </c>
      <c r="X672" s="370">
        <v>15</v>
      </c>
      <c r="Y672" s="294">
        <v>1</v>
      </c>
      <c r="Z672" s="293">
        <v>53169</v>
      </c>
      <c r="AA672" s="398">
        <v>884</v>
      </c>
    </row>
    <row r="673" spans="1:27" x14ac:dyDescent="0.2">
      <c r="A673" s="357"/>
      <c r="B673" s="14"/>
      <c r="C673" s="302">
        <v>610</v>
      </c>
      <c r="D673" s="302">
        <v>120010131</v>
      </c>
      <c r="E673" s="288" t="s">
        <v>481</v>
      </c>
      <c r="F673" s="8">
        <v>15</v>
      </c>
      <c r="G673" s="8">
        <v>1</v>
      </c>
      <c r="H673" s="8">
        <v>48286</v>
      </c>
      <c r="I673" s="18">
        <v>15</v>
      </c>
      <c r="J673" s="18">
        <v>1</v>
      </c>
      <c r="K673" s="165">
        <v>48286</v>
      </c>
      <c r="L673" s="364">
        <v>15</v>
      </c>
      <c r="M673" s="21">
        <v>1</v>
      </c>
      <c r="N673" s="293">
        <v>51872</v>
      </c>
      <c r="O673" s="398">
        <v>884</v>
      </c>
      <c r="P673" s="370">
        <v>11</v>
      </c>
      <c r="Q673" s="294">
        <v>1</v>
      </c>
      <c r="R673" s="293">
        <v>53169</v>
      </c>
      <c r="S673" s="398">
        <v>884</v>
      </c>
      <c r="T673" s="370">
        <v>11</v>
      </c>
      <c r="U673" s="294">
        <v>1</v>
      </c>
      <c r="V673" s="293">
        <v>53169</v>
      </c>
      <c r="W673" s="398">
        <v>884</v>
      </c>
      <c r="X673" s="370">
        <v>11</v>
      </c>
      <c r="Y673" s="294">
        <v>1</v>
      </c>
      <c r="Z673" s="293">
        <v>53169</v>
      </c>
      <c r="AA673" s="398">
        <v>884</v>
      </c>
    </row>
    <row r="674" spans="1:27" x14ac:dyDescent="0.2">
      <c r="A674" s="357"/>
      <c r="B674" s="14"/>
      <c r="C674" s="302">
        <v>620</v>
      </c>
      <c r="D674" s="302">
        <v>120010132</v>
      </c>
      <c r="E674" s="288" t="s">
        <v>481</v>
      </c>
      <c r="F674" s="8">
        <v>15</v>
      </c>
      <c r="G674" s="8">
        <v>1</v>
      </c>
      <c r="H674" s="8">
        <v>48286</v>
      </c>
      <c r="I674" s="18">
        <v>15</v>
      </c>
      <c r="J674" s="18">
        <v>1</v>
      </c>
      <c r="K674" s="165">
        <v>48286</v>
      </c>
      <c r="L674" s="364">
        <v>15</v>
      </c>
      <c r="M674" s="21">
        <v>1</v>
      </c>
      <c r="N674" s="293">
        <v>51872</v>
      </c>
      <c r="O674" s="398">
        <v>884</v>
      </c>
      <c r="P674" s="370">
        <v>15</v>
      </c>
      <c r="Q674" s="294">
        <v>1</v>
      </c>
      <c r="R674" s="293">
        <v>53169</v>
      </c>
      <c r="S674" s="398">
        <v>884</v>
      </c>
      <c r="T674" s="370">
        <v>15</v>
      </c>
      <c r="U674" s="294">
        <v>1</v>
      </c>
      <c r="V674" s="293">
        <v>53169</v>
      </c>
      <c r="W674" s="398">
        <v>884</v>
      </c>
      <c r="X674" s="370">
        <v>15</v>
      </c>
      <c r="Y674" s="294">
        <v>1</v>
      </c>
      <c r="Z674" s="293">
        <v>53169</v>
      </c>
      <c r="AA674" s="398">
        <v>884</v>
      </c>
    </row>
    <row r="675" spans="1:27" x14ac:dyDescent="0.2">
      <c r="A675" s="357"/>
      <c r="B675" s="14"/>
      <c r="C675" s="302">
        <v>630</v>
      </c>
      <c r="D675" s="302">
        <v>120010133</v>
      </c>
      <c r="E675" s="288" t="s">
        <v>481</v>
      </c>
      <c r="F675" s="8">
        <v>15</v>
      </c>
      <c r="G675" s="8">
        <v>1</v>
      </c>
      <c r="H675" s="8">
        <v>48286</v>
      </c>
      <c r="I675" s="18">
        <v>15</v>
      </c>
      <c r="J675" s="18">
        <v>1</v>
      </c>
      <c r="K675" s="165">
        <v>48286</v>
      </c>
      <c r="L675" s="364">
        <v>15</v>
      </c>
      <c r="M675" s="21">
        <v>1</v>
      </c>
      <c r="N675" s="293">
        <v>51872</v>
      </c>
      <c r="O675" s="398">
        <v>884</v>
      </c>
      <c r="P675" s="370">
        <v>15</v>
      </c>
      <c r="Q675" s="294">
        <v>1</v>
      </c>
      <c r="R675" s="293">
        <v>53169</v>
      </c>
      <c r="S675" s="398">
        <v>884</v>
      </c>
      <c r="T675" s="370">
        <v>15</v>
      </c>
      <c r="U675" s="294">
        <v>1</v>
      </c>
      <c r="V675" s="293">
        <v>53169</v>
      </c>
      <c r="W675" s="398">
        <v>884</v>
      </c>
      <c r="X675" s="370">
        <v>15</v>
      </c>
      <c r="Y675" s="294">
        <v>1</v>
      </c>
      <c r="Z675" s="293">
        <v>53169</v>
      </c>
      <c r="AA675" s="398">
        <v>884</v>
      </c>
    </row>
    <row r="676" spans="1:27" x14ac:dyDescent="0.2">
      <c r="A676" s="357"/>
      <c r="B676" s="14"/>
      <c r="C676" s="302">
        <v>640</v>
      </c>
      <c r="D676" s="302">
        <v>120010134</v>
      </c>
      <c r="E676" s="288" t="s">
        <v>481</v>
      </c>
      <c r="F676" s="8">
        <v>15</v>
      </c>
      <c r="G676" s="8">
        <v>1</v>
      </c>
      <c r="H676" s="8">
        <v>48286</v>
      </c>
      <c r="I676" s="18">
        <v>15</v>
      </c>
      <c r="J676" s="18">
        <v>1</v>
      </c>
      <c r="K676" s="165">
        <v>48286</v>
      </c>
      <c r="L676" s="364">
        <v>15</v>
      </c>
      <c r="M676" s="21">
        <v>1</v>
      </c>
      <c r="N676" s="293">
        <v>51872</v>
      </c>
      <c r="O676" s="398">
        <v>884</v>
      </c>
      <c r="P676" s="370">
        <v>15</v>
      </c>
      <c r="Q676" s="294">
        <v>1</v>
      </c>
      <c r="R676" s="293">
        <v>53169</v>
      </c>
      <c r="S676" s="398">
        <v>884</v>
      </c>
      <c r="T676" s="370">
        <v>15</v>
      </c>
      <c r="U676" s="294">
        <v>1</v>
      </c>
      <c r="V676" s="293">
        <v>53169</v>
      </c>
      <c r="W676" s="398">
        <v>884</v>
      </c>
      <c r="X676" s="370">
        <v>15</v>
      </c>
      <c r="Y676" s="294">
        <v>1</v>
      </c>
      <c r="Z676" s="293">
        <v>53169</v>
      </c>
      <c r="AA676" s="398">
        <v>884</v>
      </c>
    </row>
    <row r="677" spans="1:27" x14ac:dyDescent="0.2">
      <c r="A677" s="357"/>
      <c r="B677" s="14"/>
      <c r="C677" s="302">
        <v>722</v>
      </c>
      <c r="D677" s="302">
        <v>120010135</v>
      </c>
      <c r="E677" s="288" t="s">
        <v>481</v>
      </c>
      <c r="F677" s="8">
        <v>15</v>
      </c>
      <c r="G677" s="8">
        <v>1</v>
      </c>
      <c r="H677" s="8">
        <v>48286</v>
      </c>
      <c r="I677" s="18">
        <v>15</v>
      </c>
      <c r="J677" s="18">
        <v>1</v>
      </c>
      <c r="K677" s="165">
        <v>48286</v>
      </c>
      <c r="L677" s="364">
        <v>15</v>
      </c>
      <c r="M677" s="21">
        <v>1</v>
      </c>
      <c r="N677" s="293">
        <v>51872</v>
      </c>
      <c r="O677" s="398">
        <v>884</v>
      </c>
      <c r="P677" s="370">
        <v>15</v>
      </c>
      <c r="Q677" s="294">
        <v>1</v>
      </c>
      <c r="R677" s="293">
        <v>53169</v>
      </c>
      <c r="S677" s="398">
        <v>884</v>
      </c>
      <c r="T677" s="370">
        <v>15</v>
      </c>
      <c r="U677" s="294">
        <v>1</v>
      </c>
      <c r="V677" s="293">
        <v>53169</v>
      </c>
      <c r="W677" s="398">
        <v>884</v>
      </c>
      <c r="X677" s="370">
        <v>15</v>
      </c>
      <c r="Y677" s="294">
        <v>1</v>
      </c>
      <c r="Z677" s="293">
        <v>53169</v>
      </c>
      <c r="AA677" s="398">
        <v>884</v>
      </c>
    </row>
    <row r="678" spans="1:27" x14ac:dyDescent="0.2">
      <c r="A678" s="357"/>
      <c r="B678" s="14"/>
      <c r="C678" s="302">
        <v>723</v>
      </c>
      <c r="D678" s="302">
        <v>120010136</v>
      </c>
      <c r="E678" s="288" t="s">
        <v>481</v>
      </c>
      <c r="F678" s="8">
        <v>15</v>
      </c>
      <c r="G678" s="8">
        <v>1</v>
      </c>
      <c r="H678" s="8">
        <v>48286</v>
      </c>
      <c r="I678" s="18">
        <v>15</v>
      </c>
      <c r="J678" s="18">
        <v>1</v>
      </c>
      <c r="K678" s="165">
        <v>48286</v>
      </c>
      <c r="L678" s="364">
        <v>15</v>
      </c>
      <c r="M678" s="21">
        <v>1</v>
      </c>
      <c r="N678" s="293">
        <v>51872</v>
      </c>
      <c r="O678" s="398">
        <v>884</v>
      </c>
      <c r="P678" s="370">
        <v>15</v>
      </c>
      <c r="Q678" s="294">
        <v>1</v>
      </c>
      <c r="R678" s="293">
        <v>53169</v>
      </c>
      <c r="S678" s="398">
        <v>884</v>
      </c>
      <c r="T678" s="370">
        <v>15</v>
      </c>
      <c r="U678" s="294">
        <v>1</v>
      </c>
      <c r="V678" s="293">
        <v>53169</v>
      </c>
      <c r="W678" s="398">
        <v>884</v>
      </c>
      <c r="X678" s="370">
        <v>15</v>
      </c>
      <c r="Y678" s="294">
        <v>1</v>
      </c>
      <c r="Z678" s="293">
        <v>53169</v>
      </c>
      <c r="AA678" s="398">
        <v>884</v>
      </c>
    </row>
    <row r="679" spans="1:27" x14ac:dyDescent="0.2">
      <c r="A679" s="357"/>
      <c r="B679" s="14"/>
      <c r="C679" s="302">
        <v>800</v>
      </c>
      <c r="D679" s="302">
        <v>120010137</v>
      </c>
      <c r="E679" s="288" t="s">
        <v>481</v>
      </c>
      <c r="F679" s="8">
        <v>15</v>
      </c>
      <c r="G679" s="8">
        <v>1</v>
      </c>
      <c r="H679" s="8">
        <v>48286</v>
      </c>
      <c r="I679" s="18">
        <v>15</v>
      </c>
      <c r="J679" s="18">
        <v>1</v>
      </c>
      <c r="K679" s="165">
        <v>48286</v>
      </c>
      <c r="L679" s="364">
        <v>15</v>
      </c>
      <c r="M679" s="21">
        <v>1</v>
      </c>
      <c r="N679" s="293">
        <v>51872</v>
      </c>
      <c r="O679" s="398">
        <v>884</v>
      </c>
      <c r="P679" s="370">
        <v>15</v>
      </c>
      <c r="Q679" s="294">
        <v>1</v>
      </c>
      <c r="R679" s="293">
        <v>53169</v>
      </c>
      <c r="S679" s="398">
        <v>884</v>
      </c>
      <c r="T679" s="370">
        <v>15</v>
      </c>
      <c r="U679" s="294">
        <v>1</v>
      </c>
      <c r="V679" s="293">
        <v>53169</v>
      </c>
      <c r="W679" s="398">
        <v>884</v>
      </c>
      <c r="X679" s="370">
        <v>15</v>
      </c>
      <c r="Y679" s="294">
        <v>1</v>
      </c>
      <c r="Z679" s="293">
        <v>53169</v>
      </c>
      <c r="AA679" s="398">
        <v>884</v>
      </c>
    </row>
    <row r="680" spans="1:27" x14ac:dyDescent="0.2">
      <c r="A680" s="357"/>
      <c r="B680" s="14"/>
      <c r="C680" s="302">
        <v>810</v>
      </c>
      <c r="D680" s="302">
        <v>120010138</v>
      </c>
      <c r="E680" s="288" t="s">
        <v>481</v>
      </c>
      <c r="F680" s="8">
        <v>15</v>
      </c>
      <c r="G680" s="8">
        <v>1</v>
      </c>
      <c r="H680" s="8">
        <v>48286</v>
      </c>
      <c r="I680" s="18">
        <v>15</v>
      </c>
      <c r="J680" s="18">
        <v>1</v>
      </c>
      <c r="K680" s="165">
        <v>48286</v>
      </c>
      <c r="L680" s="364">
        <v>15</v>
      </c>
      <c r="M680" s="21">
        <v>1</v>
      </c>
      <c r="N680" s="293">
        <v>51872</v>
      </c>
      <c r="O680" s="398">
        <v>884</v>
      </c>
      <c r="P680" s="370">
        <v>15</v>
      </c>
      <c r="Q680" s="294">
        <v>1</v>
      </c>
      <c r="R680" s="293">
        <v>53169</v>
      </c>
      <c r="S680" s="398">
        <v>884</v>
      </c>
      <c r="T680" s="370">
        <v>15</v>
      </c>
      <c r="U680" s="294">
        <v>1</v>
      </c>
      <c r="V680" s="293">
        <v>53169</v>
      </c>
      <c r="W680" s="398">
        <v>884</v>
      </c>
      <c r="X680" s="370">
        <v>15</v>
      </c>
      <c r="Y680" s="294">
        <v>1</v>
      </c>
      <c r="Z680" s="293">
        <v>53169</v>
      </c>
      <c r="AA680" s="398">
        <v>884</v>
      </c>
    </row>
    <row r="681" spans="1:27" x14ac:dyDescent="0.2">
      <c r="A681" s="357"/>
      <c r="B681" s="14"/>
      <c r="C681" s="302">
        <v>820</v>
      </c>
      <c r="D681" s="302">
        <v>120010139</v>
      </c>
      <c r="E681" s="288" t="s">
        <v>481</v>
      </c>
      <c r="F681" s="8">
        <v>15</v>
      </c>
      <c r="G681" s="8">
        <v>1</v>
      </c>
      <c r="H681" s="8">
        <v>48286</v>
      </c>
      <c r="I681" s="18">
        <v>15</v>
      </c>
      <c r="J681" s="18">
        <v>1</v>
      </c>
      <c r="K681" s="165">
        <v>48286</v>
      </c>
      <c r="L681" s="364">
        <v>15</v>
      </c>
      <c r="M681" s="21">
        <v>1</v>
      </c>
      <c r="N681" s="293">
        <v>51872</v>
      </c>
      <c r="O681" s="398">
        <v>884</v>
      </c>
      <c r="P681" s="370">
        <v>15</v>
      </c>
      <c r="Q681" s="294">
        <v>1</v>
      </c>
      <c r="R681" s="293">
        <v>53169</v>
      </c>
      <c r="S681" s="398">
        <v>884</v>
      </c>
      <c r="T681" s="370">
        <v>15</v>
      </c>
      <c r="U681" s="294">
        <v>1</v>
      </c>
      <c r="V681" s="293">
        <v>53169</v>
      </c>
      <c r="W681" s="398">
        <v>884</v>
      </c>
      <c r="X681" s="370">
        <v>15</v>
      </c>
      <c r="Y681" s="294">
        <v>1</v>
      </c>
      <c r="Z681" s="293">
        <v>53169</v>
      </c>
      <c r="AA681" s="398">
        <v>884</v>
      </c>
    </row>
    <row r="682" spans="1:27" x14ac:dyDescent="0.2">
      <c r="A682" s="357"/>
      <c r="B682" s="14"/>
      <c r="C682" s="302">
        <v>830</v>
      </c>
      <c r="D682" s="302">
        <v>120010140</v>
      </c>
      <c r="E682" s="288" t="s">
        <v>481</v>
      </c>
      <c r="F682" s="8">
        <v>15</v>
      </c>
      <c r="G682" s="8">
        <v>1</v>
      </c>
      <c r="H682" s="8">
        <v>48286</v>
      </c>
      <c r="I682" s="18">
        <v>15</v>
      </c>
      <c r="J682" s="18">
        <v>1</v>
      </c>
      <c r="K682" s="165">
        <v>48286</v>
      </c>
      <c r="L682" s="364">
        <v>15</v>
      </c>
      <c r="M682" s="21">
        <v>1</v>
      </c>
      <c r="N682" s="293">
        <v>51872</v>
      </c>
      <c r="O682" s="398">
        <v>884</v>
      </c>
      <c r="P682" s="370">
        <v>15</v>
      </c>
      <c r="Q682" s="294">
        <v>1</v>
      </c>
      <c r="R682" s="293">
        <v>53169</v>
      </c>
      <c r="S682" s="398">
        <v>884</v>
      </c>
      <c r="T682" s="370">
        <v>15</v>
      </c>
      <c r="U682" s="294">
        <v>1</v>
      </c>
      <c r="V682" s="293">
        <v>53169</v>
      </c>
      <c r="W682" s="398">
        <v>884</v>
      </c>
      <c r="X682" s="370">
        <v>15</v>
      </c>
      <c r="Y682" s="294">
        <v>1</v>
      </c>
      <c r="Z682" s="293">
        <v>53169</v>
      </c>
      <c r="AA682" s="398">
        <v>884</v>
      </c>
    </row>
    <row r="683" spans="1:27" x14ac:dyDescent="0.2">
      <c r="A683" s="357"/>
      <c r="B683" s="14"/>
      <c r="C683" s="302">
        <v>840</v>
      </c>
      <c r="D683" s="302">
        <v>120010141</v>
      </c>
      <c r="E683" s="288" t="s">
        <v>481</v>
      </c>
      <c r="F683" s="8">
        <v>15</v>
      </c>
      <c r="G683" s="8">
        <v>1</v>
      </c>
      <c r="H683" s="8">
        <v>48286</v>
      </c>
      <c r="I683" s="18">
        <v>15</v>
      </c>
      <c r="J683" s="18">
        <v>1</v>
      </c>
      <c r="K683" s="165">
        <v>48286</v>
      </c>
      <c r="L683" s="364">
        <v>15</v>
      </c>
      <c r="M683" s="21">
        <v>1</v>
      </c>
      <c r="N683" s="293">
        <v>51872</v>
      </c>
      <c r="O683" s="398">
        <v>884</v>
      </c>
      <c r="P683" s="370">
        <v>15</v>
      </c>
      <c r="Q683" s="294">
        <v>1</v>
      </c>
      <c r="R683" s="293">
        <v>53169</v>
      </c>
      <c r="S683" s="398">
        <v>884</v>
      </c>
      <c r="T683" s="370">
        <v>15</v>
      </c>
      <c r="U683" s="294">
        <v>1</v>
      </c>
      <c r="V683" s="293">
        <v>53169</v>
      </c>
      <c r="W683" s="398">
        <v>884</v>
      </c>
      <c r="X683" s="370">
        <v>15</v>
      </c>
      <c r="Y683" s="294">
        <v>1</v>
      </c>
      <c r="Z683" s="293">
        <v>53169</v>
      </c>
      <c r="AA683" s="398">
        <v>884</v>
      </c>
    </row>
    <row r="684" spans="1:27" x14ac:dyDescent="0.2">
      <c r="A684" s="357"/>
      <c r="B684" s="14"/>
      <c r="C684" s="302">
        <v>850</v>
      </c>
      <c r="D684" s="302">
        <v>120010142</v>
      </c>
      <c r="E684" s="288" t="s">
        <v>481</v>
      </c>
      <c r="F684" s="8">
        <v>15</v>
      </c>
      <c r="G684" s="8">
        <v>1</v>
      </c>
      <c r="H684" s="8">
        <v>48286</v>
      </c>
      <c r="I684" s="18">
        <v>15</v>
      </c>
      <c r="J684" s="18">
        <v>1</v>
      </c>
      <c r="K684" s="165">
        <v>48286</v>
      </c>
      <c r="L684" s="364">
        <v>11</v>
      </c>
      <c r="M684" s="21">
        <v>1</v>
      </c>
      <c r="N684" s="293">
        <v>45096</v>
      </c>
      <c r="O684" s="398">
        <v>884</v>
      </c>
      <c r="P684" s="370">
        <v>15</v>
      </c>
      <c r="Q684" s="294">
        <v>1</v>
      </c>
      <c r="R684" s="293">
        <v>53169</v>
      </c>
      <c r="S684" s="398">
        <v>884</v>
      </c>
      <c r="T684" s="370">
        <v>15</v>
      </c>
      <c r="U684" s="294">
        <v>1</v>
      </c>
      <c r="V684" s="293">
        <v>53169</v>
      </c>
      <c r="W684" s="398">
        <v>884</v>
      </c>
      <c r="X684" s="370">
        <v>15</v>
      </c>
      <c r="Y684" s="294">
        <v>1</v>
      </c>
      <c r="Z684" s="293">
        <v>53169</v>
      </c>
      <c r="AA684" s="398">
        <v>884</v>
      </c>
    </row>
    <row r="685" spans="1:27" x14ac:dyDescent="0.2">
      <c r="A685" s="357"/>
      <c r="B685" s="14"/>
      <c r="C685" s="302">
        <v>870</v>
      </c>
      <c r="D685" s="302">
        <v>120010143</v>
      </c>
      <c r="E685" s="288" t="s">
        <v>481</v>
      </c>
      <c r="F685" s="8">
        <v>15</v>
      </c>
      <c r="G685" s="8">
        <v>1</v>
      </c>
      <c r="H685" s="8">
        <v>48286</v>
      </c>
      <c r="I685" s="18">
        <v>15</v>
      </c>
      <c r="J685" s="18">
        <v>1</v>
      </c>
      <c r="K685" s="165">
        <v>48286</v>
      </c>
      <c r="L685" s="364">
        <v>15</v>
      </c>
      <c r="M685" s="21">
        <v>1</v>
      </c>
      <c r="N685" s="293">
        <v>51872</v>
      </c>
      <c r="O685" s="398">
        <v>884</v>
      </c>
      <c r="P685" s="370">
        <v>15</v>
      </c>
      <c r="Q685" s="294">
        <v>1</v>
      </c>
      <c r="R685" s="293">
        <v>53169</v>
      </c>
      <c r="S685" s="398">
        <v>884</v>
      </c>
      <c r="T685" s="370">
        <v>15</v>
      </c>
      <c r="U685" s="294">
        <v>1</v>
      </c>
      <c r="V685" s="293">
        <v>53169</v>
      </c>
      <c r="W685" s="398">
        <v>884</v>
      </c>
      <c r="X685" s="370">
        <v>15</v>
      </c>
      <c r="Y685" s="294">
        <v>1</v>
      </c>
      <c r="Z685" s="293">
        <v>53169</v>
      </c>
      <c r="AA685" s="398">
        <v>884</v>
      </c>
    </row>
    <row r="686" spans="1:27" x14ac:dyDescent="0.2">
      <c r="A686" s="357"/>
      <c r="B686" s="14"/>
      <c r="C686" s="302">
        <v>880</v>
      </c>
      <c r="D686" s="302">
        <v>120010144</v>
      </c>
      <c r="E686" s="288" t="s">
        <v>481</v>
      </c>
      <c r="F686" s="8">
        <v>15</v>
      </c>
      <c r="G686" s="8">
        <v>1</v>
      </c>
      <c r="H686" s="8">
        <v>48286</v>
      </c>
      <c r="I686" s="18">
        <v>15</v>
      </c>
      <c r="J686" s="18">
        <v>1</v>
      </c>
      <c r="K686" s="165">
        <v>48286</v>
      </c>
      <c r="L686" s="364">
        <v>11</v>
      </c>
      <c r="M686" s="21">
        <v>1</v>
      </c>
      <c r="N686" s="293">
        <v>45096</v>
      </c>
      <c r="O686" s="398">
        <v>884</v>
      </c>
      <c r="P686" s="370">
        <v>15</v>
      </c>
      <c r="Q686" s="294">
        <v>1</v>
      </c>
      <c r="R686" s="293">
        <v>53169</v>
      </c>
      <c r="S686" s="398">
        <v>884</v>
      </c>
      <c r="T686" s="370">
        <v>15</v>
      </c>
      <c r="U686" s="294">
        <v>1</v>
      </c>
      <c r="V686" s="293">
        <v>53169</v>
      </c>
      <c r="W686" s="398">
        <v>884</v>
      </c>
      <c r="X686" s="370">
        <v>15</v>
      </c>
      <c r="Y686" s="294">
        <v>1</v>
      </c>
      <c r="Z686" s="293">
        <v>53169</v>
      </c>
      <c r="AA686" s="398">
        <v>884</v>
      </c>
    </row>
    <row r="687" spans="1:27" x14ac:dyDescent="0.2">
      <c r="A687" s="357"/>
      <c r="B687" s="14"/>
      <c r="C687" s="302">
        <v>890</v>
      </c>
      <c r="D687" s="302">
        <v>120010145</v>
      </c>
      <c r="E687" s="288" t="s">
        <v>481</v>
      </c>
      <c r="F687" s="8">
        <v>15</v>
      </c>
      <c r="G687" s="8">
        <v>1</v>
      </c>
      <c r="H687" s="8">
        <v>48286</v>
      </c>
      <c r="I687" s="18">
        <v>15</v>
      </c>
      <c r="J687" s="18">
        <v>1</v>
      </c>
      <c r="K687" s="165">
        <v>48286</v>
      </c>
      <c r="L687" s="364">
        <v>15</v>
      </c>
      <c r="M687" s="21">
        <v>1</v>
      </c>
      <c r="N687" s="293">
        <v>51872</v>
      </c>
      <c r="O687" s="398">
        <v>884</v>
      </c>
      <c r="P687" s="370">
        <v>15</v>
      </c>
      <c r="Q687" s="294">
        <v>1</v>
      </c>
      <c r="R687" s="293">
        <v>53169</v>
      </c>
      <c r="S687" s="398">
        <v>884</v>
      </c>
      <c r="T687" s="370">
        <v>15</v>
      </c>
      <c r="U687" s="294">
        <v>1</v>
      </c>
      <c r="V687" s="293">
        <v>53169</v>
      </c>
      <c r="W687" s="398">
        <v>884</v>
      </c>
      <c r="X687" s="370">
        <v>15</v>
      </c>
      <c r="Y687" s="294">
        <v>1</v>
      </c>
      <c r="Z687" s="293">
        <v>53169</v>
      </c>
      <c r="AA687" s="398">
        <v>884</v>
      </c>
    </row>
    <row r="688" spans="1:27" x14ac:dyDescent="0.2">
      <c r="A688" s="357"/>
      <c r="B688" s="14"/>
      <c r="C688" s="302">
        <v>900</v>
      </c>
      <c r="D688" s="302">
        <v>120010146</v>
      </c>
      <c r="E688" s="288" t="s">
        <v>481</v>
      </c>
      <c r="F688" s="8">
        <v>15</v>
      </c>
      <c r="G688" s="8">
        <v>1</v>
      </c>
      <c r="H688" s="8">
        <v>48286</v>
      </c>
      <c r="I688" s="18">
        <v>15</v>
      </c>
      <c r="J688" s="18">
        <v>1</v>
      </c>
      <c r="K688" s="165">
        <v>48286</v>
      </c>
      <c r="L688" s="364">
        <v>15</v>
      </c>
      <c r="M688" s="21">
        <v>1</v>
      </c>
      <c r="N688" s="293">
        <v>51872</v>
      </c>
      <c r="O688" s="398">
        <v>884</v>
      </c>
      <c r="P688" s="370">
        <v>15</v>
      </c>
      <c r="Q688" s="294">
        <v>1</v>
      </c>
      <c r="R688" s="293">
        <v>53169</v>
      </c>
      <c r="S688" s="398">
        <v>884</v>
      </c>
      <c r="T688" s="370">
        <v>15</v>
      </c>
      <c r="U688" s="294">
        <v>1</v>
      </c>
      <c r="V688" s="293">
        <v>53169</v>
      </c>
      <c r="W688" s="398">
        <v>884</v>
      </c>
      <c r="X688" s="370">
        <v>15</v>
      </c>
      <c r="Y688" s="294">
        <v>1</v>
      </c>
      <c r="Z688" s="293">
        <v>53169</v>
      </c>
      <c r="AA688" s="398">
        <v>884</v>
      </c>
    </row>
    <row r="689" spans="1:27" x14ac:dyDescent="0.2">
      <c r="A689" s="357"/>
      <c r="B689" s="14"/>
      <c r="C689" s="302">
        <v>910</v>
      </c>
      <c r="D689" s="302">
        <v>120010147</v>
      </c>
      <c r="E689" s="288" t="s">
        <v>481</v>
      </c>
      <c r="F689" s="8">
        <v>15</v>
      </c>
      <c r="G689" s="8">
        <v>1</v>
      </c>
      <c r="H689" s="8">
        <v>48286</v>
      </c>
      <c r="I689" s="18">
        <v>15</v>
      </c>
      <c r="J689" s="18">
        <v>1</v>
      </c>
      <c r="K689" s="165">
        <v>48286</v>
      </c>
      <c r="L689" s="364">
        <v>15</v>
      </c>
      <c r="M689" s="21">
        <v>1</v>
      </c>
      <c r="N689" s="293">
        <v>51872</v>
      </c>
      <c r="O689" s="398">
        <v>884</v>
      </c>
      <c r="P689" s="370">
        <v>15</v>
      </c>
      <c r="Q689" s="294">
        <v>1</v>
      </c>
      <c r="R689" s="293">
        <v>53169</v>
      </c>
      <c r="S689" s="398">
        <v>884</v>
      </c>
      <c r="T689" s="370">
        <v>15</v>
      </c>
      <c r="U689" s="294">
        <v>1</v>
      </c>
      <c r="V689" s="293">
        <v>53169</v>
      </c>
      <c r="W689" s="398">
        <v>884</v>
      </c>
      <c r="X689" s="370">
        <v>15</v>
      </c>
      <c r="Y689" s="294">
        <v>1</v>
      </c>
      <c r="Z689" s="293">
        <v>53169</v>
      </c>
      <c r="AA689" s="398">
        <v>884</v>
      </c>
    </row>
    <row r="690" spans="1:27" x14ac:dyDescent="0.2">
      <c r="A690" s="357"/>
      <c r="B690" s="14"/>
      <c r="C690" s="302">
        <v>920</v>
      </c>
      <c r="D690" s="302">
        <v>120010148</v>
      </c>
      <c r="E690" s="288" t="s">
        <v>481</v>
      </c>
      <c r="F690" s="8">
        <v>15</v>
      </c>
      <c r="G690" s="8">
        <v>1</v>
      </c>
      <c r="H690" s="8">
        <v>48286</v>
      </c>
      <c r="I690" s="18">
        <v>15</v>
      </c>
      <c r="J690" s="18">
        <v>1</v>
      </c>
      <c r="K690" s="165">
        <v>48286</v>
      </c>
      <c r="L690" s="364">
        <v>15</v>
      </c>
      <c r="M690" s="21">
        <v>1</v>
      </c>
      <c r="N690" s="293">
        <v>51872</v>
      </c>
      <c r="O690" s="398">
        <v>884</v>
      </c>
      <c r="P690" s="370">
        <v>15</v>
      </c>
      <c r="Q690" s="294">
        <v>1</v>
      </c>
      <c r="R690" s="293">
        <v>53169</v>
      </c>
      <c r="S690" s="398">
        <v>884</v>
      </c>
      <c r="T690" s="370">
        <v>15</v>
      </c>
      <c r="U690" s="294">
        <v>1</v>
      </c>
      <c r="V690" s="293">
        <v>53169</v>
      </c>
      <c r="W690" s="398">
        <v>884</v>
      </c>
      <c r="X690" s="370">
        <v>15</v>
      </c>
      <c r="Y690" s="294">
        <v>1</v>
      </c>
      <c r="Z690" s="293">
        <v>53169</v>
      </c>
      <c r="AA690" s="398">
        <v>884</v>
      </c>
    </row>
    <row r="691" spans="1:27" x14ac:dyDescent="0.2">
      <c r="A691" s="357"/>
      <c r="B691" s="14"/>
      <c r="C691" s="302">
        <v>930</v>
      </c>
      <c r="D691" s="302">
        <v>120010149</v>
      </c>
      <c r="E691" s="288" t="s">
        <v>481</v>
      </c>
      <c r="F691" s="8">
        <v>15</v>
      </c>
      <c r="G691" s="8">
        <v>1</v>
      </c>
      <c r="H691" s="8">
        <v>48286</v>
      </c>
      <c r="I691" s="18">
        <v>15</v>
      </c>
      <c r="J691" s="18">
        <v>1</v>
      </c>
      <c r="K691" s="165">
        <v>48286</v>
      </c>
      <c r="L691" s="364">
        <v>15</v>
      </c>
      <c r="M691" s="21">
        <v>1</v>
      </c>
      <c r="N691" s="293">
        <v>51872</v>
      </c>
      <c r="O691" s="398">
        <v>884</v>
      </c>
      <c r="P691" s="370">
        <v>15</v>
      </c>
      <c r="Q691" s="294">
        <v>1</v>
      </c>
      <c r="R691" s="293">
        <v>53169</v>
      </c>
      <c r="S691" s="398">
        <v>884</v>
      </c>
      <c r="T691" s="370">
        <v>15</v>
      </c>
      <c r="U691" s="294">
        <v>1</v>
      </c>
      <c r="V691" s="293">
        <v>53169</v>
      </c>
      <c r="W691" s="398">
        <v>884</v>
      </c>
      <c r="X691" s="370">
        <v>15</v>
      </c>
      <c r="Y691" s="294">
        <v>1</v>
      </c>
      <c r="Z691" s="293">
        <v>53169</v>
      </c>
      <c r="AA691" s="398">
        <v>884</v>
      </c>
    </row>
    <row r="692" spans="1:27" x14ac:dyDescent="0.2">
      <c r="A692" s="357"/>
      <c r="B692" s="14"/>
      <c r="C692" s="302">
        <v>950</v>
      </c>
      <c r="D692" s="302">
        <v>120010150</v>
      </c>
      <c r="E692" s="288" t="s">
        <v>481</v>
      </c>
      <c r="F692" s="8">
        <v>15</v>
      </c>
      <c r="G692" s="8">
        <v>1</v>
      </c>
      <c r="H692" s="8">
        <v>48286</v>
      </c>
      <c r="I692" s="18">
        <v>15</v>
      </c>
      <c r="J692" s="18">
        <v>1</v>
      </c>
      <c r="K692" s="165">
        <v>48286</v>
      </c>
      <c r="L692" s="364">
        <v>15</v>
      </c>
      <c r="M692" s="21">
        <v>1</v>
      </c>
      <c r="N692" s="293">
        <v>51872</v>
      </c>
      <c r="O692" s="398">
        <v>884</v>
      </c>
      <c r="P692" s="370">
        <v>15</v>
      </c>
      <c r="Q692" s="294">
        <v>1</v>
      </c>
      <c r="R692" s="293">
        <v>53169</v>
      </c>
      <c r="S692" s="398">
        <v>884</v>
      </c>
      <c r="T692" s="370">
        <v>15</v>
      </c>
      <c r="U692" s="294">
        <v>1</v>
      </c>
      <c r="V692" s="293">
        <v>53169</v>
      </c>
      <c r="W692" s="398">
        <v>884</v>
      </c>
      <c r="X692" s="370">
        <v>15</v>
      </c>
      <c r="Y692" s="294">
        <v>1</v>
      </c>
      <c r="Z692" s="293">
        <v>53169</v>
      </c>
      <c r="AA692" s="398">
        <v>884</v>
      </c>
    </row>
    <row r="693" spans="1:27" x14ac:dyDescent="0.2">
      <c r="A693" s="357"/>
      <c r="B693" s="14"/>
      <c r="C693" s="302">
        <v>960</v>
      </c>
      <c r="D693" s="302">
        <v>120010151</v>
      </c>
      <c r="E693" s="288" t="s">
        <v>481</v>
      </c>
      <c r="F693" s="8">
        <v>15</v>
      </c>
      <c r="G693" s="8">
        <v>1</v>
      </c>
      <c r="H693" s="8">
        <v>48286</v>
      </c>
      <c r="I693" s="18">
        <v>15</v>
      </c>
      <c r="J693" s="18">
        <v>1</v>
      </c>
      <c r="K693" s="165">
        <v>48286</v>
      </c>
      <c r="L693" s="364">
        <v>15</v>
      </c>
      <c r="M693" s="21">
        <v>1</v>
      </c>
      <c r="N693" s="293">
        <v>51872</v>
      </c>
      <c r="O693" s="398">
        <v>884</v>
      </c>
      <c r="P693" s="370">
        <v>15</v>
      </c>
      <c r="Q693" s="294">
        <v>1</v>
      </c>
      <c r="R693" s="293">
        <v>53169</v>
      </c>
      <c r="S693" s="398">
        <v>884</v>
      </c>
      <c r="T693" s="370">
        <v>15</v>
      </c>
      <c r="U693" s="294">
        <v>1</v>
      </c>
      <c r="V693" s="293">
        <v>53169</v>
      </c>
      <c r="W693" s="398">
        <v>884</v>
      </c>
      <c r="X693" s="370">
        <v>15</v>
      </c>
      <c r="Y693" s="294">
        <v>1</v>
      </c>
      <c r="Z693" s="293">
        <v>53169</v>
      </c>
      <c r="AA693" s="398">
        <v>884</v>
      </c>
    </row>
    <row r="694" spans="1:27" x14ac:dyDescent="0.2">
      <c r="A694" s="357"/>
      <c r="B694" s="14"/>
      <c r="C694" s="302">
        <v>970</v>
      </c>
      <c r="D694" s="302">
        <v>120010152</v>
      </c>
      <c r="E694" s="288" t="s">
        <v>481</v>
      </c>
      <c r="F694" s="8">
        <v>15</v>
      </c>
      <c r="G694" s="8">
        <v>1</v>
      </c>
      <c r="H694" s="8">
        <v>48286</v>
      </c>
      <c r="I694" s="18">
        <v>15</v>
      </c>
      <c r="J694" s="18">
        <v>1</v>
      </c>
      <c r="K694" s="165">
        <v>48286</v>
      </c>
      <c r="L694" s="364">
        <v>15</v>
      </c>
      <c r="M694" s="21">
        <v>1</v>
      </c>
      <c r="N694" s="293">
        <v>51872</v>
      </c>
      <c r="O694" s="398">
        <v>884</v>
      </c>
      <c r="P694" s="370">
        <v>15</v>
      </c>
      <c r="Q694" s="294">
        <v>1</v>
      </c>
      <c r="R694" s="293">
        <v>53169</v>
      </c>
      <c r="S694" s="398">
        <v>884</v>
      </c>
      <c r="T694" s="370">
        <v>15</v>
      </c>
      <c r="U694" s="294">
        <v>1</v>
      </c>
      <c r="V694" s="293">
        <v>53169</v>
      </c>
      <c r="W694" s="398">
        <v>884</v>
      </c>
      <c r="X694" s="370">
        <v>15</v>
      </c>
      <c r="Y694" s="294">
        <v>1</v>
      </c>
      <c r="Z694" s="293">
        <v>53169</v>
      </c>
      <c r="AA694" s="398">
        <v>884</v>
      </c>
    </row>
    <row r="695" spans="1:27" x14ac:dyDescent="0.2">
      <c r="A695" s="357"/>
      <c r="B695" s="14"/>
      <c r="C695" s="302">
        <v>990</v>
      </c>
      <c r="D695" s="302">
        <v>120010153</v>
      </c>
      <c r="E695" s="288" t="s">
        <v>481</v>
      </c>
      <c r="F695" s="8">
        <v>15</v>
      </c>
      <c r="G695" s="8">
        <v>1</v>
      </c>
      <c r="H695" s="8">
        <v>48286</v>
      </c>
      <c r="I695" s="18">
        <v>15</v>
      </c>
      <c r="J695" s="18">
        <v>1</v>
      </c>
      <c r="K695" s="165">
        <v>48286</v>
      </c>
      <c r="L695" s="364">
        <v>15</v>
      </c>
      <c r="M695" s="21">
        <v>1</v>
      </c>
      <c r="N695" s="293">
        <v>51872</v>
      </c>
      <c r="O695" s="398">
        <v>884</v>
      </c>
      <c r="P695" s="370">
        <v>15</v>
      </c>
      <c r="Q695" s="294">
        <v>1</v>
      </c>
      <c r="R695" s="293">
        <v>53169</v>
      </c>
      <c r="S695" s="398">
        <v>884</v>
      </c>
      <c r="T695" s="370">
        <v>15</v>
      </c>
      <c r="U695" s="294">
        <v>1</v>
      </c>
      <c r="V695" s="293">
        <v>53169</v>
      </c>
      <c r="W695" s="398">
        <v>884</v>
      </c>
      <c r="X695" s="370">
        <v>15</v>
      </c>
      <c r="Y695" s="294">
        <v>1</v>
      </c>
      <c r="Z695" s="293">
        <v>53169</v>
      </c>
      <c r="AA695" s="398">
        <v>884</v>
      </c>
    </row>
    <row r="696" spans="1:27" x14ac:dyDescent="0.2">
      <c r="A696" s="357"/>
      <c r="B696" s="14"/>
      <c r="C696" s="302">
        <v>1020</v>
      </c>
      <c r="D696" s="302">
        <v>120010154</v>
      </c>
      <c r="E696" s="288" t="s">
        <v>481</v>
      </c>
      <c r="F696" s="8">
        <v>15</v>
      </c>
      <c r="G696" s="8">
        <v>1</v>
      </c>
      <c r="H696" s="8">
        <v>48286</v>
      </c>
      <c r="I696" s="18">
        <v>15</v>
      </c>
      <c r="J696" s="18">
        <v>1</v>
      </c>
      <c r="K696" s="165">
        <v>48286</v>
      </c>
      <c r="L696" s="364">
        <v>15</v>
      </c>
      <c r="M696" s="21">
        <v>1</v>
      </c>
      <c r="N696" s="293">
        <v>51872</v>
      </c>
      <c r="O696" s="398">
        <v>884</v>
      </c>
      <c r="P696" s="370">
        <v>15</v>
      </c>
      <c r="Q696" s="294">
        <v>1</v>
      </c>
      <c r="R696" s="293">
        <v>53169</v>
      </c>
      <c r="S696" s="398">
        <v>884</v>
      </c>
      <c r="T696" s="370">
        <v>15</v>
      </c>
      <c r="U696" s="294">
        <v>1</v>
      </c>
      <c r="V696" s="293">
        <v>53169</v>
      </c>
      <c r="W696" s="398">
        <v>884</v>
      </c>
      <c r="X696" s="370">
        <v>15</v>
      </c>
      <c r="Y696" s="294">
        <v>1</v>
      </c>
      <c r="Z696" s="293">
        <v>53169</v>
      </c>
      <c r="AA696" s="398">
        <v>884</v>
      </c>
    </row>
    <row r="697" spans="1:27" x14ac:dyDescent="0.2">
      <c r="A697" s="357"/>
      <c r="B697" s="14"/>
      <c r="C697" s="302">
        <v>1030</v>
      </c>
      <c r="D697" s="302">
        <v>120010155</v>
      </c>
      <c r="E697" s="288" t="s">
        <v>481</v>
      </c>
      <c r="F697" s="8">
        <v>15</v>
      </c>
      <c r="G697" s="8">
        <v>1</v>
      </c>
      <c r="H697" s="8">
        <v>48286</v>
      </c>
      <c r="I697" s="18">
        <v>15</v>
      </c>
      <c r="J697" s="18">
        <v>1</v>
      </c>
      <c r="K697" s="165">
        <v>48286</v>
      </c>
      <c r="L697" s="364">
        <v>15</v>
      </c>
      <c r="M697" s="21">
        <v>1</v>
      </c>
      <c r="N697" s="293">
        <v>51872</v>
      </c>
      <c r="O697" s="398">
        <v>884</v>
      </c>
      <c r="P697" s="370">
        <v>15</v>
      </c>
      <c r="Q697" s="294">
        <v>1</v>
      </c>
      <c r="R697" s="293">
        <v>53169</v>
      </c>
      <c r="S697" s="398">
        <v>884</v>
      </c>
      <c r="T697" s="370">
        <v>15</v>
      </c>
      <c r="U697" s="294">
        <v>1</v>
      </c>
      <c r="V697" s="293">
        <v>53169</v>
      </c>
      <c r="W697" s="398">
        <v>884</v>
      </c>
      <c r="X697" s="370">
        <v>15</v>
      </c>
      <c r="Y697" s="294">
        <v>1</v>
      </c>
      <c r="Z697" s="293">
        <v>53169</v>
      </c>
      <c r="AA697" s="398">
        <v>884</v>
      </c>
    </row>
    <row r="698" spans="1:27" x14ac:dyDescent="0.2">
      <c r="A698" s="357"/>
      <c r="B698" s="14"/>
      <c r="C698" s="302">
        <v>1040</v>
      </c>
      <c r="D698" s="302">
        <v>120010156</v>
      </c>
      <c r="E698" s="288" t="s">
        <v>481</v>
      </c>
      <c r="F698" s="8">
        <v>15</v>
      </c>
      <c r="G698" s="8">
        <v>1</v>
      </c>
      <c r="H698" s="8">
        <v>48286</v>
      </c>
      <c r="I698" s="18">
        <v>15</v>
      </c>
      <c r="J698" s="18">
        <v>1</v>
      </c>
      <c r="K698" s="165">
        <v>48286</v>
      </c>
      <c r="L698" s="364">
        <v>15</v>
      </c>
      <c r="M698" s="21">
        <v>1</v>
      </c>
      <c r="N698" s="293">
        <v>51872</v>
      </c>
      <c r="O698" s="398">
        <v>884</v>
      </c>
      <c r="P698" s="370">
        <v>15</v>
      </c>
      <c r="Q698" s="294">
        <v>1</v>
      </c>
      <c r="R698" s="293">
        <v>53169</v>
      </c>
      <c r="S698" s="398">
        <v>884</v>
      </c>
      <c r="T698" s="370">
        <v>15</v>
      </c>
      <c r="U698" s="294">
        <v>1</v>
      </c>
      <c r="V698" s="293">
        <v>53169</v>
      </c>
      <c r="W698" s="398">
        <v>884</v>
      </c>
      <c r="X698" s="370">
        <v>15</v>
      </c>
      <c r="Y698" s="294">
        <v>1</v>
      </c>
      <c r="Z698" s="293">
        <v>53169</v>
      </c>
      <c r="AA698" s="398">
        <v>884</v>
      </c>
    </row>
    <row r="699" spans="1:27" x14ac:dyDescent="0.2">
      <c r="A699" s="357"/>
      <c r="B699" s="14"/>
      <c r="C699" s="302">
        <v>1050</v>
      </c>
      <c r="D699" s="302">
        <v>120010157</v>
      </c>
      <c r="E699" s="288" t="s">
        <v>481</v>
      </c>
      <c r="F699" s="8">
        <v>15</v>
      </c>
      <c r="G699" s="8">
        <v>1</v>
      </c>
      <c r="H699" s="8">
        <v>48286</v>
      </c>
      <c r="I699" s="18">
        <v>15</v>
      </c>
      <c r="J699" s="18">
        <v>1</v>
      </c>
      <c r="K699" s="165">
        <v>48286</v>
      </c>
      <c r="L699" s="364">
        <v>15</v>
      </c>
      <c r="M699" s="21">
        <v>1</v>
      </c>
      <c r="N699" s="293">
        <v>51872</v>
      </c>
      <c r="O699" s="398">
        <v>884</v>
      </c>
      <c r="P699" s="370">
        <v>15</v>
      </c>
      <c r="Q699" s="294">
        <v>1</v>
      </c>
      <c r="R699" s="293">
        <v>53169</v>
      </c>
      <c r="S699" s="398">
        <v>884</v>
      </c>
      <c r="T699" s="370">
        <v>15</v>
      </c>
      <c r="U699" s="294">
        <v>1</v>
      </c>
      <c r="V699" s="293">
        <v>53169</v>
      </c>
      <c r="W699" s="398">
        <v>884</v>
      </c>
      <c r="X699" s="370">
        <v>15</v>
      </c>
      <c r="Y699" s="294">
        <v>1</v>
      </c>
      <c r="Z699" s="293">
        <v>0</v>
      </c>
      <c r="AA699" s="398">
        <v>884</v>
      </c>
    </row>
    <row r="700" spans="1:27" ht="6.75" customHeight="1" x14ac:dyDescent="0.2">
      <c r="A700" s="357"/>
      <c r="B700" s="14"/>
      <c r="C700" s="302"/>
      <c r="D700" s="302"/>
      <c r="E700" s="288"/>
      <c r="F700" s="8"/>
      <c r="G700" s="8"/>
      <c r="H700" s="8"/>
      <c r="L700" s="364"/>
      <c r="O700" s="398"/>
      <c r="P700" s="370"/>
      <c r="S700" s="398"/>
      <c r="T700" s="370"/>
      <c r="W700" s="398"/>
      <c r="X700" s="370"/>
      <c r="AA700" s="398"/>
    </row>
    <row r="701" spans="1:27" ht="15" x14ac:dyDescent="0.25">
      <c r="A701" s="357"/>
      <c r="B701" s="14"/>
      <c r="C701" s="292"/>
      <c r="D701" s="292"/>
      <c r="E701" s="479" t="s">
        <v>381</v>
      </c>
      <c r="F701" s="343"/>
      <c r="G701" s="343"/>
      <c r="H701" s="343">
        <f>SUM(H641:H700)</f>
        <v>3010163</v>
      </c>
      <c r="I701" s="261"/>
      <c r="J701" s="261"/>
      <c r="K701" s="344">
        <f>SUM(K641:K700)</f>
        <v>2999893</v>
      </c>
      <c r="L701" s="420"/>
      <c r="M701" s="421"/>
      <c r="N701" s="407">
        <f>SUM(N641:N700)</f>
        <v>3118352</v>
      </c>
      <c r="O701" s="408"/>
      <c r="P701" s="423"/>
      <c r="Q701" s="422"/>
      <c r="R701" s="407">
        <f>SUM(R641:R700)</f>
        <v>3282032</v>
      </c>
      <c r="S701" s="408"/>
      <c r="T701" s="423"/>
      <c r="U701" s="422"/>
      <c r="V701" s="407">
        <f>SUM(V641:V700)</f>
        <v>3283039</v>
      </c>
      <c r="W701" s="408"/>
      <c r="X701" s="423"/>
      <c r="Y701" s="422"/>
      <c r="Z701" s="407">
        <f>SUM(Z641:Z700)</f>
        <v>3165392</v>
      </c>
      <c r="AA701" s="408"/>
    </row>
    <row r="702" spans="1:27" ht="6.75" customHeight="1" x14ac:dyDescent="0.2">
      <c r="A702" s="357"/>
      <c r="B702" s="14"/>
      <c r="C702" s="302"/>
      <c r="D702" s="302"/>
      <c r="E702" s="288"/>
      <c r="F702" s="292"/>
      <c r="G702" s="292"/>
      <c r="H702" s="292"/>
      <c r="I702" s="21"/>
      <c r="J702" s="21"/>
      <c r="K702" s="293"/>
      <c r="L702" s="364"/>
      <c r="O702" s="398"/>
      <c r="P702" s="370"/>
      <c r="S702" s="398"/>
      <c r="T702" s="370"/>
      <c r="W702" s="398"/>
      <c r="X702" s="370"/>
      <c r="AA702" s="398"/>
    </row>
    <row r="703" spans="1:27" ht="20.25" x14ac:dyDescent="0.55000000000000004">
      <c r="A703" s="357"/>
      <c r="B703" s="14"/>
      <c r="C703" s="376"/>
      <c r="D703" s="302"/>
      <c r="E703" s="288" t="s">
        <v>1333</v>
      </c>
      <c r="F703" s="295"/>
      <c r="G703" s="295"/>
      <c r="H703" s="295"/>
      <c r="I703" s="296"/>
      <c r="J703" s="296"/>
      <c r="K703" s="297"/>
      <c r="L703" s="364"/>
      <c r="O703" s="398"/>
      <c r="P703" s="370"/>
      <c r="S703" s="398"/>
      <c r="T703" s="370"/>
      <c r="W703" s="398"/>
      <c r="X703" s="370"/>
      <c r="AA703" s="398"/>
    </row>
    <row r="704" spans="1:27" ht="15" x14ac:dyDescent="0.2">
      <c r="A704" s="357"/>
      <c r="B704" s="14"/>
      <c r="C704" s="281"/>
      <c r="D704" s="302"/>
      <c r="E704" s="288" t="s">
        <v>1441</v>
      </c>
      <c r="F704" s="295"/>
      <c r="G704" s="295"/>
      <c r="H704" s="295"/>
      <c r="I704" s="296"/>
      <c r="J704" s="296"/>
      <c r="K704" s="297"/>
      <c r="L704" s="364"/>
      <c r="N704" s="293">
        <f>COUNTIFS($C$642:$C$700,"&gt;0",N642:N700,"&gt;0")</f>
        <v>57</v>
      </c>
      <c r="O704" s="398"/>
      <c r="P704" s="370"/>
      <c r="R704" s="293">
        <f>COUNTIFS($C$642:$C$700,"&gt;0",R642:R700,"&gt;0")</f>
        <v>57</v>
      </c>
      <c r="S704" s="398"/>
      <c r="T704" s="370"/>
      <c r="V704" s="293">
        <f>COUNTIFS($C$642:$C$700,"&gt;0",V642:V700,"&gt;0")</f>
        <v>57</v>
      </c>
      <c r="W704" s="398"/>
      <c r="X704" s="370"/>
      <c r="Z704" s="293">
        <f>COUNTIFS($C$642:$C$700,"&gt;0",Z642:Z700,"&gt;0")</f>
        <v>55</v>
      </c>
      <c r="AA704" s="398"/>
    </row>
    <row r="705" spans="1:27" ht="15" x14ac:dyDescent="0.2">
      <c r="A705" s="359"/>
      <c r="B705" s="20"/>
      <c r="C705" s="377"/>
      <c r="D705" s="303"/>
      <c r="E705" s="304" t="s">
        <v>1332</v>
      </c>
      <c r="F705" s="298"/>
      <c r="G705" s="298"/>
      <c r="H705" s="298"/>
      <c r="I705" s="299"/>
      <c r="J705" s="299"/>
      <c r="K705" s="300"/>
      <c r="L705" s="366"/>
      <c r="M705" s="307"/>
      <c r="N705" s="308">
        <f>COUNTIFS($C$642:$C$700,"**",N642:N700,"&gt;0")</f>
        <v>0</v>
      </c>
      <c r="O705" s="424"/>
      <c r="P705" s="372"/>
      <c r="Q705" s="326"/>
      <c r="R705" s="308">
        <f>COUNTIFS($C$642:$C$700,"**",R642:R700,"&gt;0")</f>
        <v>0</v>
      </c>
      <c r="S705" s="424"/>
      <c r="T705" s="372"/>
      <c r="U705" s="326"/>
      <c r="V705" s="308">
        <f>COUNTIFS($C$642:$C$700,"**",V642:V700,"&gt;0")</f>
        <v>0</v>
      </c>
      <c r="W705" s="424"/>
      <c r="X705" s="372"/>
      <c r="Y705" s="326"/>
      <c r="Z705" s="308">
        <f>COUNTIFS($C$642:$C$700,"**",Z642:Z700,"&gt;0")</f>
        <v>0</v>
      </c>
      <c r="AA705" s="424"/>
    </row>
    <row r="706" spans="1:27" ht="9" customHeight="1" x14ac:dyDescent="0.2">
      <c r="A706" s="360"/>
      <c r="B706" s="285"/>
      <c r="C706" s="309"/>
      <c r="D706" s="309"/>
      <c r="E706" s="274"/>
      <c r="F706" s="273"/>
      <c r="G706" s="273"/>
      <c r="H706" s="273"/>
      <c r="I706" s="171"/>
      <c r="J706" s="171"/>
      <c r="K706" s="310"/>
      <c r="L706" s="369"/>
      <c r="M706" s="171"/>
      <c r="N706" s="310"/>
      <c r="O706" s="401"/>
      <c r="P706" s="374"/>
      <c r="Q706" s="311"/>
      <c r="R706" s="310"/>
      <c r="S706" s="401"/>
      <c r="T706" s="374"/>
      <c r="U706" s="311"/>
      <c r="V706" s="310"/>
      <c r="W706" s="401"/>
      <c r="X706" s="374"/>
      <c r="Y706" s="311"/>
      <c r="Z706" s="310"/>
      <c r="AA706" s="401"/>
    </row>
    <row r="707" spans="1:27" ht="15.75" x14ac:dyDescent="0.25">
      <c r="A707" s="322" t="s">
        <v>240</v>
      </c>
      <c r="B707" s="14"/>
      <c r="C707" s="302"/>
      <c r="D707" s="302"/>
      <c r="E707" s="288"/>
      <c r="F707" s="8"/>
      <c r="G707" s="8"/>
      <c r="H707" s="8"/>
      <c r="I707" s="4"/>
      <c r="J707" s="4"/>
      <c r="K707" s="4"/>
      <c r="L707" s="12"/>
      <c r="M707" s="13"/>
      <c r="N707" s="13"/>
      <c r="O707" s="398"/>
      <c r="P707" s="404"/>
      <c r="Q707" s="403"/>
      <c r="R707" s="414"/>
      <c r="S707" s="398"/>
      <c r="T707" s="404"/>
      <c r="U707" s="403"/>
      <c r="V707" s="414"/>
      <c r="W707" s="398"/>
      <c r="X707" s="404"/>
      <c r="Y707" s="403"/>
      <c r="Z707" s="414"/>
      <c r="AA707" s="398"/>
    </row>
    <row r="708" spans="1:27" ht="15" x14ac:dyDescent="0.25">
      <c r="A708" s="357"/>
      <c r="B708" s="286" t="s">
        <v>1286</v>
      </c>
      <c r="C708" s="302"/>
      <c r="D708" s="302"/>
      <c r="E708" s="288"/>
      <c r="F708" s="8"/>
      <c r="G708" s="8"/>
      <c r="H708" s="8"/>
      <c r="I708" s="4"/>
      <c r="J708" s="4"/>
      <c r="K708" s="4"/>
      <c r="L708" s="12"/>
      <c r="M708" s="13"/>
      <c r="N708" s="13"/>
      <c r="O708" s="398"/>
      <c r="P708" s="404"/>
      <c r="Q708" s="403"/>
      <c r="R708" s="414"/>
      <c r="S708" s="398"/>
      <c r="T708" s="404"/>
      <c r="U708" s="403"/>
      <c r="V708" s="414"/>
      <c r="W708" s="398"/>
      <c r="X708" s="404"/>
      <c r="Y708" s="403"/>
      <c r="Z708" s="414"/>
      <c r="AA708" s="398"/>
    </row>
    <row r="709" spans="1:27" ht="14.1" customHeight="1" x14ac:dyDescent="0.2">
      <c r="A709" s="357"/>
      <c r="B709" s="14"/>
      <c r="C709" s="302">
        <v>100</v>
      </c>
      <c r="D709" s="302">
        <v>120110101</v>
      </c>
      <c r="E709" s="288" t="s">
        <v>559</v>
      </c>
      <c r="F709" s="8">
        <v>8</v>
      </c>
      <c r="G709" s="8"/>
      <c r="H709" s="8">
        <v>162000</v>
      </c>
      <c r="I709" s="18" t="s">
        <v>670</v>
      </c>
      <c r="J709" s="4"/>
      <c r="K709" s="165">
        <v>162000</v>
      </c>
      <c r="L709" s="364" t="s">
        <v>670</v>
      </c>
      <c r="M709" s="13"/>
      <c r="N709" s="293">
        <v>162000</v>
      </c>
      <c r="O709" s="398" t="s">
        <v>1124</v>
      </c>
      <c r="P709" s="370" t="s">
        <v>670</v>
      </c>
      <c r="Q709" s="403"/>
      <c r="R709" s="293">
        <v>162000</v>
      </c>
      <c r="S709" s="398" t="s">
        <v>1124</v>
      </c>
      <c r="T709" s="370" t="s">
        <v>670</v>
      </c>
      <c r="U709" s="403"/>
      <c r="V709" s="293">
        <v>162000</v>
      </c>
      <c r="W709" s="398" t="s">
        <v>1124</v>
      </c>
      <c r="X709" s="370" t="s">
        <v>670</v>
      </c>
      <c r="Y709" s="403"/>
      <c r="Z709" s="293">
        <v>169900</v>
      </c>
      <c r="AA709" s="398" t="s">
        <v>1124</v>
      </c>
    </row>
    <row r="710" spans="1:27" ht="14.1" customHeight="1" x14ac:dyDescent="0.2">
      <c r="A710" s="357"/>
      <c r="B710" s="14"/>
      <c r="C710" s="302">
        <v>110</v>
      </c>
      <c r="D710" s="302">
        <v>120110102</v>
      </c>
      <c r="E710" s="288" t="s">
        <v>30</v>
      </c>
      <c r="F710" s="8">
        <v>7</v>
      </c>
      <c r="G710" s="8"/>
      <c r="H710" s="8">
        <v>116799</v>
      </c>
      <c r="I710" s="18" t="s">
        <v>1133</v>
      </c>
      <c r="J710" s="4"/>
      <c r="K710" s="165">
        <v>125426</v>
      </c>
      <c r="L710" s="364" t="s">
        <v>1133</v>
      </c>
      <c r="M710" s="13"/>
      <c r="N710" s="293">
        <v>125426</v>
      </c>
      <c r="O710" s="398" t="s">
        <v>1124</v>
      </c>
      <c r="P710" s="370" t="s">
        <v>1133</v>
      </c>
      <c r="Q710" s="403"/>
      <c r="R710" s="293">
        <v>125426</v>
      </c>
      <c r="S710" s="398" t="s">
        <v>1124</v>
      </c>
      <c r="T710" s="370" t="s">
        <v>1133</v>
      </c>
      <c r="U710" s="403"/>
      <c r="V710" s="293">
        <v>125426</v>
      </c>
      <c r="W710" s="398" t="s">
        <v>1124</v>
      </c>
      <c r="X710" s="370" t="s">
        <v>1133</v>
      </c>
      <c r="Y710" s="403"/>
      <c r="Z710" s="293">
        <v>125426</v>
      </c>
      <c r="AA710" s="398" t="s">
        <v>1124</v>
      </c>
    </row>
    <row r="711" spans="1:27" ht="14.1" customHeight="1" x14ac:dyDescent="0.2">
      <c r="A711" s="357"/>
      <c r="B711" s="14"/>
      <c r="C711" s="485">
        <v>115</v>
      </c>
      <c r="D711" s="485">
        <v>120110103</v>
      </c>
      <c r="E711" s="486" t="s">
        <v>30</v>
      </c>
      <c r="F711" s="276">
        <v>7</v>
      </c>
      <c r="G711" s="276"/>
      <c r="H711" s="276">
        <v>116799</v>
      </c>
      <c r="I711" s="332" t="s">
        <v>1133</v>
      </c>
      <c r="J711" s="332"/>
      <c r="K711" s="277">
        <v>125426</v>
      </c>
      <c r="L711" s="458" t="s">
        <v>1133</v>
      </c>
      <c r="M711" s="278"/>
      <c r="N711" s="279">
        <v>125426</v>
      </c>
      <c r="O711" s="398" t="s">
        <v>1124</v>
      </c>
      <c r="P711" s="459" t="s">
        <v>1133</v>
      </c>
      <c r="Q711" s="280"/>
      <c r="R711" s="293">
        <v>125426</v>
      </c>
      <c r="S711" s="398" t="s">
        <v>1124</v>
      </c>
      <c r="T711" s="459" t="s">
        <v>1133</v>
      </c>
      <c r="U711" s="280"/>
      <c r="V711" s="293">
        <v>125426</v>
      </c>
      <c r="W711" s="398" t="s">
        <v>1124</v>
      </c>
      <c r="X711" s="459" t="s">
        <v>1133</v>
      </c>
      <c r="Y711" s="280"/>
      <c r="Z711" s="293">
        <v>125426</v>
      </c>
      <c r="AA711" s="398" t="s">
        <v>1124</v>
      </c>
    </row>
    <row r="712" spans="1:27" ht="14.1" customHeight="1" x14ac:dyDescent="0.2">
      <c r="A712" s="357"/>
      <c r="B712" s="14"/>
      <c r="C712" s="302">
        <v>12000</v>
      </c>
      <c r="D712" s="302">
        <v>120110104</v>
      </c>
      <c r="E712" s="288" t="s">
        <v>30</v>
      </c>
      <c r="F712" s="8">
        <v>7</v>
      </c>
      <c r="G712" s="8"/>
      <c r="H712" s="8">
        <v>116799</v>
      </c>
      <c r="I712" s="332" t="s">
        <v>1133</v>
      </c>
      <c r="J712" s="4"/>
      <c r="K712" s="165">
        <v>125426</v>
      </c>
      <c r="L712" s="364" t="s">
        <v>1133</v>
      </c>
      <c r="M712" s="13"/>
      <c r="N712" s="293">
        <v>125426</v>
      </c>
      <c r="O712" s="398" t="s">
        <v>1124</v>
      </c>
      <c r="P712" s="370" t="s">
        <v>1133</v>
      </c>
      <c r="Q712" s="403"/>
      <c r="R712" s="293">
        <v>125426</v>
      </c>
      <c r="S712" s="398" t="s">
        <v>1124</v>
      </c>
      <c r="T712" s="370" t="s">
        <v>1133</v>
      </c>
      <c r="U712" s="403"/>
      <c r="V712" s="293">
        <v>125426</v>
      </c>
      <c r="W712" s="398" t="s">
        <v>1124</v>
      </c>
      <c r="X712" s="370" t="s">
        <v>1133</v>
      </c>
      <c r="Y712" s="403"/>
      <c r="Z712" s="293">
        <v>125426</v>
      </c>
      <c r="AA712" s="398" t="s">
        <v>1124</v>
      </c>
    </row>
    <row r="713" spans="1:27" ht="14.1" customHeight="1" x14ac:dyDescent="0.2">
      <c r="A713" s="357"/>
      <c r="B713" s="14"/>
      <c r="C713" s="302">
        <v>12001</v>
      </c>
      <c r="D713" s="302">
        <v>120110105</v>
      </c>
      <c r="E713" s="288" t="s">
        <v>30</v>
      </c>
      <c r="F713" s="8">
        <v>7</v>
      </c>
      <c r="G713" s="8"/>
      <c r="H713" s="8">
        <v>116799</v>
      </c>
      <c r="I713" s="332" t="s">
        <v>1133</v>
      </c>
      <c r="J713" s="4"/>
      <c r="K713" s="165">
        <v>125426</v>
      </c>
      <c r="L713" s="364" t="s">
        <v>1133</v>
      </c>
      <c r="M713" s="13"/>
      <c r="N713" s="293">
        <v>125426</v>
      </c>
      <c r="O713" s="398" t="s">
        <v>1124</v>
      </c>
      <c r="P713" s="370" t="s">
        <v>1133</v>
      </c>
      <c r="Q713" s="403"/>
      <c r="R713" s="293">
        <v>125426</v>
      </c>
      <c r="S713" s="398" t="s">
        <v>1124</v>
      </c>
      <c r="T713" s="370" t="s">
        <v>1133</v>
      </c>
      <c r="U713" s="403"/>
      <c r="V713" s="293">
        <v>125426</v>
      </c>
      <c r="W713" s="398" t="s">
        <v>1124</v>
      </c>
      <c r="X713" s="370" t="s">
        <v>1133</v>
      </c>
      <c r="Y713" s="403"/>
      <c r="Z713" s="293">
        <v>1</v>
      </c>
      <c r="AA713" s="398" t="s">
        <v>1124</v>
      </c>
    </row>
    <row r="714" spans="1:27" ht="14.1" customHeight="1" x14ac:dyDescent="0.2">
      <c r="A714" s="357"/>
      <c r="B714" s="14"/>
      <c r="C714" s="302">
        <v>130</v>
      </c>
      <c r="D714" s="302">
        <v>120110106</v>
      </c>
      <c r="E714" s="288" t="s">
        <v>885</v>
      </c>
      <c r="F714" s="8">
        <v>6</v>
      </c>
      <c r="G714" s="8">
        <v>1</v>
      </c>
      <c r="H714" s="8">
        <v>40703</v>
      </c>
      <c r="I714" s="18">
        <v>6</v>
      </c>
      <c r="J714" s="18">
        <v>1</v>
      </c>
      <c r="K714" s="165">
        <v>40703</v>
      </c>
      <c r="L714" s="364">
        <v>6</v>
      </c>
      <c r="M714" s="21">
        <v>1</v>
      </c>
      <c r="N714" s="293">
        <v>40703</v>
      </c>
      <c r="O714" s="398">
        <v>3144</v>
      </c>
      <c r="P714" s="370">
        <v>6</v>
      </c>
      <c r="Q714" s="294">
        <v>1</v>
      </c>
      <c r="R714" s="293">
        <v>44819</v>
      </c>
      <c r="S714" s="398">
        <v>3144</v>
      </c>
      <c r="T714" s="370">
        <v>6</v>
      </c>
      <c r="U714" s="294">
        <v>1</v>
      </c>
      <c r="V714" s="293">
        <v>0</v>
      </c>
      <c r="W714" s="398">
        <v>3144</v>
      </c>
      <c r="X714" s="370">
        <v>6</v>
      </c>
      <c r="Y714" s="294">
        <v>1</v>
      </c>
      <c r="Z714" s="293">
        <v>0</v>
      </c>
      <c r="AA714" s="398">
        <v>3144</v>
      </c>
    </row>
    <row r="715" spans="1:27" ht="14.1" customHeight="1" x14ac:dyDescent="0.2">
      <c r="A715" s="357"/>
      <c r="B715" s="14"/>
      <c r="C715" s="302">
        <v>131</v>
      </c>
      <c r="D715" s="302"/>
      <c r="E715" s="288" t="s">
        <v>403</v>
      </c>
      <c r="F715" s="8"/>
      <c r="G715" s="8"/>
      <c r="H715" s="8"/>
      <c r="L715" s="364"/>
      <c r="O715" s="398"/>
      <c r="P715" s="370"/>
      <c r="S715" s="398"/>
      <c r="T715" s="370">
        <v>9</v>
      </c>
      <c r="U715" s="294">
        <v>4</v>
      </c>
      <c r="V715" s="293">
        <v>45826</v>
      </c>
      <c r="W715" s="398">
        <v>884</v>
      </c>
      <c r="X715" s="370">
        <v>9</v>
      </c>
      <c r="Y715" s="294">
        <v>4</v>
      </c>
      <c r="Z715" s="293">
        <v>45826</v>
      </c>
      <c r="AA715" s="398">
        <v>884</v>
      </c>
    </row>
    <row r="716" spans="1:27" ht="14.1" customHeight="1" x14ac:dyDescent="0.2">
      <c r="A716" s="357"/>
      <c r="B716" s="14"/>
      <c r="C716" s="302">
        <v>140</v>
      </c>
      <c r="D716" s="302">
        <v>120110107</v>
      </c>
      <c r="E716" s="288" t="s">
        <v>888</v>
      </c>
      <c r="F716" s="8">
        <v>7</v>
      </c>
      <c r="G716" s="8">
        <v>7</v>
      </c>
      <c r="H716" s="8">
        <v>60276</v>
      </c>
      <c r="I716" s="18">
        <v>7</v>
      </c>
      <c r="J716" s="18">
        <v>7</v>
      </c>
      <c r="K716" s="165">
        <v>60276</v>
      </c>
      <c r="L716" s="364">
        <v>7</v>
      </c>
      <c r="M716" s="21">
        <v>7</v>
      </c>
      <c r="N716" s="293">
        <v>60276</v>
      </c>
      <c r="O716" s="398">
        <v>3144</v>
      </c>
      <c r="P716" s="370">
        <v>7</v>
      </c>
      <c r="Q716" s="294">
        <v>7</v>
      </c>
      <c r="R716" s="293">
        <v>66370</v>
      </c>
      <c r="S716" s="398">
        <v>3144</v>
      </c>
      <c r="T716" s="370">
        <v>7</v>
      </c>
      <c r="U716" s="294">
        <v>7</v>
      </c>
      <c r="V716" s="293">
        <v>66370</v>
      </c>
      <c r="W716" s="398">
        <v>3144</v>
      </c>
      <c r="X716" s="370">
        <v>7</v>
      </c>
      <c r="Y716" s="294">
        <v>7</v>
      </c>
      <c r="Z716" s="293">
        <v>66370</v>
      </c>
      <c r="AA716" s="398">
        <v>3144</v>
      </c>
    </row>
    <row r="717" spans="1:27" ht="14.1" customHeight="1" x14ac:dyDescent="0.2">
      <c r="A717" s="357"/>
      <c r="B717" s="14"/>
      <c r="C717" s="302">
        <v>1240</v>
      </c>
      <c r="D717" s="302">
        <v>120110108</v>
      </c>
      <c r="E717" s="288" t="s">
        <v>169</v>
      </c>
      <c r="F717" s="8">
        <v>8</v>
      </c>
      <c r="G717" s="8">
        <v>8</v>
      </c>
      <c r="H717" s="8">
        <v>44906</v>
      </c>
      <c r="I717" s="18">
        <v>8</v>
      </c>
      <c r="J717" s="18">
        <v>8</v>
      </c>
      <c r="K717" s="165">
        <v>44906</v>
      </c>
      <c r="L717" s="364">
        <v>8</v>
      </c>
      <c r="M717" s="21">
        <v>8</v>
      </c>
      <c r="N717" s="293">
        <v>44906</v>
      </c>
      <c r="O717" s="398">
        <v>884</v>
      </c>
      <c r="P717" s="370">
        <v>8</v>
      </c>
      <c r="Q717" s="294">
        <v>8</v>
      </c>
      <c r="R717" s="293">
        <v>0</v>
      </c>
      <c r="S717" s="398">
        <v>884</v>
      </c>
      <c r="T717" s="370">
        <v>8</v>
      </c>
      <c r="U717" s="294">
        <v>8</v>
      </c>
      <c r="V717" s="293">
        <v>0</v>
      </c>
      <c r="W717" s="398">
        <v>884</v>
      </c>
      <c r="X717" s="370">
        <v>8</v>
      </c>
      <c r="Y717" s="294">
        <v>8</v>
      </c>
      <c r="Z717" s="293">
        <v>0</v>
      </c>
      <c r="AA717" s="398">
        <v>884</v>
      </c>
    </row>
    <row r="718" spans="1:27" ht="14.1" customHeight="1" x14ac:dyDescent="0.2">
      <c r="A718" s="357"/>
      <c r="B718" s="14"/>
      <c r="C718" s="302">
        <v>1410</v>
      </c>
      <c r="D718" s="302">
        <v>120110109</v>
      </c>
      <c r="E718" s="288" t="s">
        <v>904</v>
      </c>
      <c r="F718" s="8">
        <v>6</v>
      </c>
      <c r="G718" s="8">
        <v>6</v>
      </c>
      <c r="H718" s="8">
        <v>52187</v>
      </c>
      <c r="I718" s="18">
        <v>6</v>
      </c>
      <c r="J718" s="18">
        <v>6</v>
      </c>
      <c r="K718" s="165">
        <v>52187</v>
      </c>
      <c r="L718" s="364">
        <v>6</v>
      </c>
      <c r="M718" s="21">
        <v>6</v>
      </c>
      <c r="N718" s="293">
        <v>52187</v>
      </c>
      <c r="O718" s="398">
        <v>3144</v>
      </c>
      <c r="P718" s="370">
        <v>6</v>
      </c>
      <c r="Q718" s="294">
        <v>6</v>
      </c>
      <c r="R718" s="293">
        <v>57463</v>
      </c>
      <c r="S718" s="398">
        <v>3144</v>
      </c>
      <c r="T718" s="370">
        <v>6</v>
      </c>
      <c r="U718" s="294">
        <v>7</v>
      </c>
      <c r="V718" s="293">
        <v>60388</v>
      </c>
      <c r="W718" s="398">
        <v>3144</v>
      </c>
      <c r="X718" s="370">
        <v>6</v>
      </c>
      <c r="Y718" s="294">
        <v>7</v>
      </c>
      <c r="Z718" s="293">
        <v>60388</v>
      </c>
      <c r="AA718" s="398">
        <v>3144</v>
      </c>
    </row>
    <row r="719" spans="1:27" ht="14.1" customHeight="1" x14ac:dyDescent="0.2">
      <c r="A719" s="357"/>
      <c r="B719" s="14"/>
      <c r="C719" s="302">
        <v>1450</v>
      </c>
      <c r="D719" s="302">
        <v>120110110</v>
      </c>
      <c r="E719" s="288" t="s">
        <v>885</v>
      </c>
      <c r="F719" s="8">
        <v>6</v>
      </c>
      <c r="G719" s="8">
        <v>1</v>
      </c>
      <c r="H719" s="8">
        <v>40703</v>
      </c>
      <c r="I719" s="18">
        <v>6</v>
      </c>
      <c r="J719" s="18">
        <v>1</v>
      </c>
      <c r="K719" s="165">
        <v>40703</v>
      </c>
      <c r="L719" s="364">
        <v>6</v>
      </c>
      <c r="M719" s="21">
        <v>1</v>
      </c>
      <c r="N719" s="293">
        <v>40703</v>
      </c>
      <c r="O719" s="398">
        <v>3144</v>
      </c>
      <c r="P719" s="370">
        <v>6</v>
      </c>
      <c r="Q719" s="294">
        <v>1</v>
      </c>
      <c r="R719" s="293">
        <v>44819</v>
      </c>
      <c r="S719" s="398">
        <v>3144</v>
      </c>
      <c r="T719" s="370">
        <v>6</v>
      </c>
      <c r="U719" s="294">
        <v>1</v>
      </c>
      <c r="V719" s="293">
        <v>0</v>
      </c>
      <c r="W719" s="398">
        <v>3144</v>
      </c>
      <c r="X719" s="370">
        <v>6</v>
      </c>
      <c r="Y719" s="294">
        <v>1</v>
      </c>
      <c r="Z719" s="293">
        <v>0</v>
      </c>
      <c r="AA719" s="398">
        <v>3144</v>
      </c>
    </row>
    <row r="720" spans="1:27" ht="14.1" customHeight="1" x14ac:dyDescent="0.2">
      <c r="A720" s="357"/>
      <c r="B720" s="14"/>
      <c r="C720" s="302">
        <v>1451</v>
      </c>
      <c r="D720" s="302"/>
      <c r="E720" s="288" t="s">
        <v>403</v>
      </c>
      <c r="F720" s="8"/>
      <c r="G720" s="8"/>
      <c r="H720" s="8"/>
      <c r="L720" s="364"/>
      <c r="O720" s="398"/>
      <c r="P720" s="370"/>
      <c r="S720" s="398"/>
      <c r="T720" s="370">
        <v>9</v>
      </c>
      <c r="U720" s="294">
        <v>1</v>
      </c>
      <c r="V720" s="293">
        <v>43085</v>
      </c>
      <c r="W720" s="398">
        <v>884</v>
      </c>
      <c r="X720" s="370">
        <v>9</v>
      </c>
      <c r="Y720" s="294">
        <v>1</v>
      </c>
      <c r="Z720" s="293">
        <v>43085</v>
      </c>
      <c r="AA720" s="398">
        <v>884</v>
      </c>
    </row>
    <row r="721" spans="1:27" ht="14.1" customHeight="1" x14ac:dyDescent="0.2">
      <c r="A721" s="357"/>
      <c r="B721" s="14"/>
      <c r="C721" s="302">
        <v>5410</v>
      </c>
      <c r="D721" s="302">
        <v>120110111</v>
      </c>
      <c r="E721" s="288" t="s">
        <v>1581</v>
      </c>
      <c r="F721" s="8">
        <v>11</v>
      </c>
      <c r="G721" s="8">
        <v>9</v>
      </c>
      <c r="H721" s="8">
        <v>96496</v>
      </c>
      <c r="I721" s="18">
        <v>11</v>
      </c>
      <c r="J721" s="18">
        <v>9</v>
      </c>
      <c r="K721" s="165">
        <v>96946</v>
      </c>
      <c r="L721" s="364">
        <v>11</v>
      </c>
      <c r="M721" s="21">
        <v>4</v>
      </c>
      <c r="N721" s="293">
        <v>75936</v>
      </c>
      <c r="O721" s="398">
        <v>3144</v>
      </c>
      <c r="P721" s="370">
        <v>11</v>
      </c>
      <c r="Q721" s="294">
        <v>4</v>
      </c>
      <c r="R721" s="293">
        <v>83613</v>
      </c>
      <c r="S721" s="398">
        <v>3144</v>
      </c>
      <c r="T721" s="370">
        <v>11</v>
      </c>
      <c r="U721" s="294">
        <v>4</v>
      </c>
      <c r="V721" s="293">
        <v>83613</v>
      </c>
      <c r="W721" s="398">
        <v>3144</v>
      </c>
      <c r="X721" s="370">
        <v>11</v>
      </c>
      <c r="Y721" s="294">
        <v>4</v>
      </c>
      <c r="Z721" s="293">
        <v>83613</v>
      </c>
      <c r="AA721" s="398">
        <v>3144</v>
      </c>
    </row>
    <row r="722" spans="1:27" ht="14.1" customHeight="1" x14ac:dyDescent="0.2">
      <c r="A722" s="357"/>
      <c r="B722" s="14"/>
      <c r="C722" s="302">
        <v>5590</v>
      </c>
      <c r="D722" s="302">
        <v>120110112</v>
      </c>
      <c r="E722" s="288" t="s">
        <v>885</v>
      </c>
      <c r="F722" s="8">
        <v>6</v>
      </c>
      <c r="G722" s="8">
        <v>8</v>
      </c>
      <c r="H722" s="8">
        <v>57409</v>
      </c>
      <c r="I722" s="18">
        <v>6</v>
      </c>
      <c r="J722" s="18">
        <v>8</v>
      </c>
      <c r="K722" s="165">
        <v>57409</v>
      </c>
      <c r="L722" s="364">
        <v>6</v>
      </c>
      <c r="M722" s="21">
        <v>8</v>
      </c>
      <c r="N722" s="293">
        <v>57409</v>
      </c>
      <c r="O722" s="398">
        <v>3144</v>
      </c>
      <c r="P722" s="370">
        <v>6</v>
      </c>
      <c r="Q722" s="294">
        <v>8</v>
      </c>
      <c r="R722" s="293">
        <v>63213</v>
      </c>
      <c r="S722" s="398">
        <v>3144</v>
      </c>
      <c r="T722" s="370">
        <v>6</v>
      </c>
      <c r="U722" s="294">
        <v>8</v>
      </c>
      <c r="V722" s="293">
        <v>0</v>
      </c>
      <c r="W722" s="398">
        <v>3144</v>
      </c>
      <c r="X722" s="370">
        <v>6</v>
      </c>
      <c r="Y722" s="294">
        <v>8</v>
      </c>
      <c r="Z722" s="293">
        <v>0</v>
      </c>
      <c r="AA722" s="398">
        <v>3144</v>
      </c>
    </row>
    <row r="723" spans="1:27" ht="14.1" customHeight="1" x14ac:dyDescent="0.2">
      <c r="A723" s="357"/>
      <c r="B723" s="14"/>
      <c r="C723" s="302">
        <v>5591</v>
      </c>
      <c r="D723" s="302"/>
      <c r="E723" s="288" t="s">
        <v>403</v>
      </c>
      <c r="F723" s="8"/>
      <c r="G723" s="8"/>
      <c r="H723" s="8"/>
      <c r="L723" s="364"/>
      <c r="O723" s="398"/>
      <c r="P723" s="370"/>
      <c r="S723" s="398"/>
      <c r="T723" s="370">
        <v>15</v>
      </c>
      <c r="U723" s="294">
        <v>8</v>
      </c>
      <c r="V723" s="293">
        <v>63459</v>
      </c>
      <c r="W723" s="398">
        <v>884</v>
      </c>
      <c r="X723" s="370">
        <v>15</v>
      </c>
      <c r="Y723" s="294">
        <v>8</v>
      </c>
      <c r="Z723" s="293">
        <v>63459</v>
      </c>
      <c r="AA723" s="398">
        <v>884</v>
      </c>
    </row>
    <row r="724" spans="1:27" ht="14.1" customHeight="1" x14ac:dyDescent="0.2">
      <c r="A724" s="357"/>
      <c r="B724" s="14"/>
      <c r="C724" s="302">
        <v>5630</v>
      </c>
      <c r="D724" s="302">
        <v>120110113</v>
      </c>
      <c r="E724" s="288" t="s">
        <v>922</v>
      </c>
      <c r="F724" s="8">
        <v>15</v>
      </c>
      <c r="G724" s="8">
        <v>5</v>
      </c>
      <c r="H724" s="8">
        <v>52266</v>
      </c>
      <c r="I724" s="18">
        <v>15</v>
      </c>
      <c r="J724" s="18">
        <v>5</v>
      </c>
      <c r="K724" s="165">
        <v>52266</v>
      </c>
      <c r="L724" s="364">
        <v>15</v>
      </c>
      <c r="M724" s="21">
        <v>5</v>
      </c>
      <c r="N724" s="293">
        <v>56147</v>
      </c>
      <c r="O724" s="398">
        <v>884</v>
      </c>
      <c r="P724" s="370">
        <v>15</v>
      </c>
      <c r="Q724" s="294">
        <v>5</v>
      </c>
      <c r="R724" s="293">
        <v>57551</v>
      </c>
      <c r="S724" s="398">
        <v>884</v>
      </c>
      <c r="T724" s="370">
        <v>15</v>
      </c>
      <c r="U724" s="294">
        <v>5</v>
      </c>
      <c r="V724" s="293">
        <v>57551</v>
      </c>
      <c r="W724" s="398">
        <v>884</v>
      </c>
      <c r="X724" s="370">
        <v>15</v>
      </c>
      <c r="Y724" s="294">
        <v>5</v>
      </c>
      <c r="Z724" s="293">
        <v>57551</v>
      </c>
      <c r="AA724" s="398">
        <v>884</v>
      </c>
    </row>
    <row r="725" spans="1:27" ht="14.1" customHeight="1" x14ac:dyDescent="0.2">
      <c r="A725" s="357"/>
      <c r="B725" s="14"/>
      <c r="C725" s="302">
        <v>6320</v>
      </c>
      <c r="D725" s="302">
        <v>120110114</v>
      </c>
      <c r="E725" s="288" t="s">
        <v>908</v>
      </c>
      <c r="F725" s="8">
        <v>4</v>
      </c>
      <c r="G725" s="8">
        <v>10</v>
      </c>
      <c r="H725" s="8">
        <v>54005</v>
      </c>
      <c r="I725" s="18">
        <v>4</v>
      </c>
      <c r="J725" s="18">
        <v>10</v>
      </c>
      <c r="K725" s="165">
        <v>54005</v>
      </c>
      <c r="L725" s="364">
        <v>4</v>
      </c>
      <c r="M725" s="21">
        <v>10</v>
      </c>
      <c r="N725" s="293">
        <v>54005</v>
      </c>
      <c r="O725" s="398">
        <v>3144</v>
      </c>
      <c r="P725" s="370">
        <v>4</v>
      </c>
      <c r="Q725" s="294">
        <v>10</v>
      </c>
      <c r="R725" s="293">
        <v>59465</v>
      </c>
      <c r="S725" s="398">
        <v>3144</v>
      </c>
      <c r="T725" s="370">
        <v>4</v>
      </c>
      <c r="U725" s="294">
        <v>10</v>
      </c>
      <c r="V725" s="293">
        <v>0</v>
      </c>
      <c r="W725" s="398">
        <v>3144</v>
      </c>
      <c r="X725" s="370">
        <v>4</v>
      </c>
      <c r="Y725" s="294">
        <v>10</v>
      </c>
      <c r="Z725" s="293">
        <v>0</v>
      </c>
      <c r="AA725" s="398">
        <v>3144</v>
      </c>
    </row>
    <row r="726" spans="1:27" ht="14.1" customHeight="1" x14ac:dyDescent="0.2">
      <c r="A726" s="357"/>
      <c r="B726" s="14"/>
      <c r="C726" s="302">
        <v>6321</v>
      </c>
      <c r="D726" s="302"/>
      <c r="E726" s="288" t="s">
        <v>403</v>
      </c>
      <c r="F726" s="8"/>
      <c r="G726" s="8"/>
      <c r="H726" s="8"/>
      <c r="L726" s="364"/>
      <c r="O726" s="398"/>
      <c r="P726" s="370"/>
      <c r="S726" s="398"/>
      <c r="T726" s="370">
        <v>9</v>
      </c>
      <c r="U726" s="294">
        <v>1</v>
      </c>
      <c r="V726" s="293">
        <v>43085</v>
      </c>
      <c r="W726" s="398">
        <v>884</v>
      </c>
      <c r="X726" s="370">
        <v>9</v>
      </c>
      <c r="Y726" s="294">
        <v>1</v>
      </c>
      <c r="Z726" s="293">
        <v>0</v>
      </c>
      <c r="AA726" s="398">
        <v>884</v>
      </c>
    </row>
    <row r="727" spans="1:27" ht="14.1" customHeight="1" x14ac:dyDescent="0.2">
      <c r="A727" s="357"/>
      <c r="B727" s="14"/>
      <c r="C727" s="302">
        <v>6330</v>
      </c>
      <c r="D727" s="302">
        <v>120110115</v>
      </c>
      <c r="E727" s="288" t="s">
        <v>912</v>
      </c>
      <c r="F727" s="8">
        <v>10</v>
      </c>
      <c r="G727" s="8">
        <v>1</v>
      </c>
      <c r="H727" s="8">
        <v>40373</v>
      </c>
      <c r="I727" s="18">
        <v>10</v>
      </c>
      <c r="J727" s="18">
        <v>1</v>
      </c>
      <c r="K727" s="165">
        <v>40373</v>
      </c>
      <c r="L727" s="364">
        <v>10</v>
      </c>
      <c r="M727" s="21">
        <v>1</v>
      </c>
      <c r="N727" s="293">
        <v>43372</v>
      </c>
      <c r="O727" s="398">
        <v>884</v>
      </c>
      <c r="P727" s="370">
        <v>10</v>
      </c>
      <c r="Q727" s="294">
        <v>1</v>
      </c>
      <c r="R727" s="293">
        <v>44457</v>
      </c>
      <c r="S727" s="398">
        <v>884</v>
      </c>
      <c r="T727" s="370">
        <v>10</v>
      </c>
      <c r="U727" s="294">
        <v>1</v>
      </c>
      <c r="V727" s="293">
        <v>44457</v>
      </c>
      <c r="W727" s="398">
        <v>884</v>
      </c>
      <c r="X727" s="370">
        <v>10</v>
      </c>
      <c r="Y727" s="294">
        <v>1</v>
      </c>
      <c r="Z727" s="293">
        <v>44457</v>
      </c>
      <c r="AA727" s="398">
        <v>884</v>
      </c>
    </row>
    <row r="728" spans="1:27" ht="14.1" customHeight="1" x14ac:dyDescent="0.2">
      <c r="A728" s="357"/>
      <c r="B728" s="14"/>
      <c r="C728" s="302">
        <v>6360</v>
      </c>
      <c r="D728" s="302">
        <v>120110116</v>
      </c>
      <c r="E728" s="288" t="s">
        <v>912</v>
      </c>
      <c r="F728" s="8">
        <v>10</v>
      </c>
      <c r="G728" s="8">
        <v>1</v>
      </c>
      <c r="H728" s="8">
        <v>42887</v>
      </c>
      <c r="I728" s="18">
        <v>10</v>
      </c>
      <c r="J728" s="18">
        <v>1</v>
      </c>
      <c r="K728" s="165">
        <v>40373</v>
      </c>
      <c r="L728" s="364">
        <v>10</v>
      </c>
      <c r="M728" s="21">
        <v>1</v>
      </c>
      <c r="N728" s="293">
        <v>43372</v>
      </c>
      <c r="O728" s="398">
        <v>884</v>
      </c>
      <c r="P728" s="370">
        <v>10</v>
      </c>
      <c r="Q728" s="294">
        <v>1</v>
      </c>
      <c r="R728" s="293">
        <v>44457</v>
      </c>
      <c r="S728" s="398">
        <v>884</v>
      </c>
      <c r="T728" s="370">
        <v>10</v>
      </c>
      <c r="U728" s="294">
        <v>1</v>
      </c>
      <c r="V728" s="293">
        <v>44457</v>
      </c>
      <c r="W728" s="398">
        <v>884</v>
      </c>
      <c r="X728" s="370">
        <v>10</v>
      </c>
      <c r="Y728" s="294">
        <v>1</v>
      </c>
      <c r="Z728" s="293">
        <v>44457</v>
      </c>
      <c r="AA728" s="398">
        <v>884</v>
      </c>
    </row>
    <row r="729" spans="1:27" ht="14.1" customHeight="1" x14ac:dyDescent="0.2">
      <c r="A729" s="357"/>
      <c r="B729" s="14"/>
      <c r="C729" s="302">
        <v>7120</v>
      </c>
      <c r="D729" s="302">
        <v>120110836</v>
      </c>
      <c r="E729" s="288" t="s">
        <v>935</v>
      </c>
      <c r="F729" s="8"/>
      <c r="G729" s="8"/>
      <c r="H729" s="8"/>
      <c r="L729" s="364"/>
      <c r="O729" s="398"/>
      <c r="P729" s="370">
        <v>8</v>
      </c>
      <c r="Q729" s="294">
        <v>7</v>
      </c>
      <c r="R729" s="293">
        <v>73702</v>
      </c>
      <c r="S729" s="398">
        <v>3144</v>
      </c>
      <c r="T729" s="370">
        <v>8</v>
      </c>
      <c r="U729" s="294">
        <v>7</v>
      </c>
      <c r="V729" s="293">
        <v>73702</v>
      </c>
      <c r="W729" s="398">
        <v>3144</v>
      </c>
      <c r="X729" s="370">
        <v>8</v>
      </c>
      <c r="Y729" s="294">
        <v>7</v>
      </c>
      <c r="Z729" s="293">
        <v>73702</v>
      </c>
      <c r="AA729" s="398">
        <v>3144</v>
      </c>
    </row>
    <row r="730" spans="1:27" ht="14.1" customHeight="1" x14ac:dyDescent="0.2">
      <c r="A730" s="357"/>
      <c r="B730" s="14"/>
      <c r="C730" s="302">
        <v>9955</v>
      </c>
      <c r="D730" s="302">
        <v>120110117</v>
      </c>
      <c r="E730" s="288" t="s">
        <v>922</v>
      </c>
      <c r="F730" s="8">
        <v>15</v>
      </c>
      <c r="G730" s="8">
        <v>4</v>
      </c>
      <c r="H730" s="8">
        <v>51440</v>
      </c>
      <c r="I730" s="18">
        <v>15</v>
      </c>
      <c r="J730" s="18">
        <v>4</v>
      </c>
      <c r="K730" s="165">
        <v>51440</v>
      </c>
      <c r="L730" s="364">
        <v>15</v>
      </c>
      <c r="M730" s="21">
        <v>4</v>
      </c>
      <c r="N730" s="293">
        <v>55260</v>
      </c>
      <c r="O730" s="398">
        <v>884</v>
      </c>
      <c r="P730" s="370">
        <v>15</v>
      </c>
      <c r="Q730" s="294">
        <v>4</v>
      </c>
      <c r="R730" s="293">
        <v>56642</v>
      </c>
      <c r="S730" s="398">
        <v>884</v>
      </c>
      <c r="T730" s="370">
        <v>15</v>
      </c>
      <c r="U730" s="294">
        <v>4</v>
      </c>
      <c r="V730" s="293">
        <v>56642</v>
      </c>
      <c r="W730" s="398">
        <v>884</v>
      </c>
      <c r="X730" s="370">
        <v>15</v>
      </c>
      <c r="Y730" s="294">
        <v>4</v>
      </c>
      <c r="Z730" s="293">
        <v>56642</v>
      </c>
      <c r="AA730" s="398">
        <v>884</v>
      </c>
    </row>
    <row r="731" spans="1:27" ht="14.1" customHeight="1" x14ac:dyDescent="0.2">
      <c r="A731" s="357"/>
      <c r="B731" s="14"/>
      <c r="C731" s="302">
        <v>9956</v>
      </c>
      <c r="D731" s="302">
        <v>120110118</v>
      </c>
      <c r="E731" s="288" t="s">
        <v>878</v>
      </c>
      <c r="F731" s="8">
        <v>7</v>
      </c>
      <c r="G731" s="8">
        <v>10</v>
      </c>
      <c r="H731" s="8">
        <v>71032</v>
      </c>
      <c r="I731" s="18">
        <v>7</v>
      </c>
      <c r="J731" s="18">
        <v>10</v>
      </c>
      <c r="K731" s="165">
        <v>71032</v>
      </c>
      <c r="L731" s="364">
        <v>7</v>
      </c>
      <c r="M731" s="21">
        <v>10</v>
      </c>
      <c r="N731" s="293">
        <v>71032</v>
      </c>
      <c r="O731" s="398">
        <v>3144</v>
      </c>
      <c r="P731" s="370">
        <v>7</v>
      </c>
      <c r="Q731" s="294">
        <v>10</v>
      </c>
      <c r="R731" s="293">
        <v>78213</v>
      </c>
      <c r="S731" s="398">
        <v>3144</v>
      </c>
      <c r="T731" s="370">
        <v>7</v>
      </c>
      <c r="U731" s="294">
        <v>10</v>
      </c>
      <c r="V731" s="293">
        <v>78213</v>
      </c>
      <c r="W731" s="398">
        <v>3144</v>
      </c>
      <c r="X731" s="370">
        <v>7</v>
      </c>
      <c r="Y731" s="294">
        <v>10</v>
      </c>
      <c r="Z731" s="293">
        <v>78213</v>
      </c>
      <c r="AA731" s="398">
        <v>3144</v>
      </c>
    </row>
    <row r="732" spans="1:27" ht="14.1" customHeight="1" x14ac:dyDescent="0.2">
      <c r="A732" s="357"/>
      <c r="B732" s="14"/>
      <c r="C732" s="302">
        <v>17001</v>
      </c>
      <c r="D732" s="302">
        <v>120110119</v>
      </c>
      <c r="E732" s="288" t="s">
        <v>931</v>
      </c>
      <c r="F732" s="8">
        <v>7</v>
      </c>
      <c r="G732" s="8">
        <v>4</v>
      </c>
      <c r="H732" s="8">
        <v>51927</v>
      </c>
      <c r="I732" s="18">
        <v>7</v>
      </c>
      <c r="J732" s="18">
        <v>5</v>
      </c>
      <c r="K732" s="165">
        <v>54538</v>
      </c>
      <c r="L732" s="364">
        <v>7</v>
      </c>
      <c r="M732" s="21">
        <v>5</v>
      </c>
      <c r="N732" s="293">
        <v>54538</v>
      </c>
      <c r="O732" s="398">
        <v>3144</v>
      </c>
      <c r="P732" s="370">
        <v>7</v>
      </c>
      <c r="Q732" s="294">
        <v>5</v>
      </c>
      <c r="R732" s="293">
        <v>60052</v>
      </c>
      <c r="S732" s="398">
        <v>3144</v>
      </c>
      <c r="T732" s="370">
        <v>7</v>
      </c>
      <c r="U732" s="294">
        <v>5</v>
      </c>
      <c r="V732" s="293">
        <v>60052</v>
      </c>
      <c r="W732" s="398">
        <v>3144</v>
      </c>
      <c r="X732" s="370">
        <v>7</v>
      </c>
      <c r="Y732" s="294">
        <v>5</v>
      </c>
      <c r="Z732" s="293">
        <v>60052</v>
      </c>
      <c r="AA732" s="398">
        <v>3144</v>
      </c>
    </row>
    <row r="733" spans="1:27" ht="14.1" customHeight="1" x14ac:dyDescent="0.2">
      <c r="A733" s="357"/>
      <c r="B733" s="14"/>
      <c r="C733" s="302">
        <v>20000</v>
      </c>
      <c r="D733" s="302"/>
      <c r="E733" s="288" t="s">
        <v>285</v>
      </c>
      <c r="F733" s="8"/>
      <c r="G733" s="8"/>
      <c r="H733" s="8"/>
      <c r="L733" s="364"/>
      <c r="O733" s="398"/>
      <c r="P733" s="370">
        <v>9</v>
      </c>
      <c r="Q733" s="294">
        <v>2</v>
      </c>
      <c r="R733" s="293">
        <v>62423</v>
      </c>
      <c r="S733" s="398">
        <v>3144</v>
      </c>
      <c r="T733" s="370">
        <v>9</v>
      </c>
      <c r="U733" s="294">
        <v>2</v>
      </c>
      <c r="V733" s="293">
        <v>62423</v>
      </c>
      <c r="W733" s="398">
        <v>3144</v>
      </c>
      <c r="X733" s="370">
        <v>9</v>
      </c>
      <c r="Y733" s="294">
        <v>2</v>
      </c>
      <c r="Z733" s="293">
        <v>0</v>
      </c>
      <c r="AA733" s="398">
        <v>3144</v>
      </c>
    </row>
    <row r="734" spans="1:27" ht="6.75" customHeight="1" x14ac:dyDescent="0.2">
      <c r="A734" s="357"/>
      <c r="B734" s="14"/>
      <c r="C734" s="302"/>
      <c r="D734" s="302"/>
      <c r="E734" s="288"/>
      <c r="F734" s="8"/>
      <c r="G734" s="8"/>
      <c r="H734" s="8"/>
      <c r="L734" s="364"/>
      <c r="O734" s="398"/>
      <c r="P734" s="370"/>
      <c r="S734" s="398"/>
      <c r="T734" s="370"/>
      <c r="W734" s="398"/>
      <c r="X734" s="370"/>
      <c r="AA734" s="398"/>
    </row>
    <row r="735" spans="1:27" ht="15" x14ac:dyDescent="0.25">
      <c r="A735" s="357"/>
      <c r="B735" s="14"/>
      <c r="C735" s="302"/>
      <c r="D735" s="302"/>
      <c r="E735" s="479" t="s">
        <v>381</v>
      </c>
      <c r="F735" s="343"/>
      <c r="G735" s="343"/>
      <c r="H735" s="343">
        <f>SUM(H708:H734)</f>
        <v>1385806</v>
      </c>
      <c r="I735" s="261"/>
      <c r="J735" s="261"/>
      <c r="K735" s="344">
        <f>SUM(K708:K734)</f>
        <v>1420861</v>
      </c>
      <c r="L735" s="420"/>
      <c r="M735" s="421"/>
      <c r="N735" s="407">
        <f>SUM(N708:N734)</f>
        <v>1413550</v>
      </c>
      <c r="O735" s="408"/>
      <c r="P735" s="423"/>
      <c r="Q735" s="422"/>
      <c r="R735" s="407">
        <f>SUM(R708:R734)</f>
        <v>1560963</v>
      </c>
      <c r="S735" s="401"/>
      <c r="T735" s="423"/>
      <c r="U735" s="422"/>
      <c r="V735" s="407">
        <f>SUM(V708:V734)</f>
        <v>1547027</v>
      </c>
      <c r="W735" s="401"/>
      <c r="X735" s="423"/>
      <c r="Y735" s="422"/>
      <c r="Z735" s="407">
        <f>SUM(Z708:Z734)</f>
        <v>1323994</v>
      </c>
      <c r="AA735" s="401"/>
    </row>
    <row r="736" spans="1:27" x14ac:dyDescent="0.2">
      <c r="A736" s="357"/>
      <c r="B736" s="14"/>
      <c r="C736" s="302"/>
      <c r="D736" s="302"/>
      <c r="E736" s="288"/>
      <c r="F736" s="8"/>
      <c r="G736" s="8"/>
      <c r="H736" s="8"/>
      <c r="I736" s="4"/>
      <c r="J736" s="4"/>
      <c r="L736" s="12"/>
      <c r="M736" s="13"/>
      <c r="O736" s="398"/>
      <c r="P736" s="404"/>
      <c r="Q736" s="403"/>
      <c r="S736" s="398"/>
      <c r="T736" s="404"/>
      <c r="U736" s="403"/>
      <c r="W736" s="398"/>
      <c r="X736" s="404"/>
      <c r="Y736" s="403"/>
      <c r="AA736" s="398"/>
    </row>
    <row r="737" spans="1:27" ht="15" x14ac:dyDescent="0.25">
      <c r="A737" s="357"/>
      <c r="B737" s="14"/>
      <c r="C737" s="302"/>
      <c r="D737" s="302"/>
      <c r="E737" s="375" t="s">
        <v>1441</v>
      </c>
      <c r="F737" s="8"/>
      <c r="G737" s="8"/>
      <c r="H737" s="8"/>
      <c r="I737" s="4"/>
      <c r="J737" s="4"/>
      <c r="L737" s="12"/>
      <c r="M737" s="13"/>
      <c r="N737" s="293">
        <f>COUNTIFS($C$709:$C$734,"&gt;0",N709:N734,"&gt;0")</f>
        <v>19</v>
      </c>
      <c r="O737" s="398"/>
      <c r="P737" s="404"/>
      <c r="Q737" s="403"/>
      <c r="R737" s="293">
        <f>COUNTIFS($C$709:$C$734,"&gt;0",R709:R734,"&gt;0")</f>
        <v>20</v>
      </c>
      <c r="S737" s="398"/>
      <c r="T737" s="404"/>
      <c r="U737" s="403"/>
      <c r="V737" s="293">
        <f>COUNTIFS($C$709:$C$734,"&gt;0",V709:V734,"&gt;0")</f>
        <v>20</v>
      </c>
      <c r="W737" s="398"/>
      <c r="X737" s="404"/>
      <c r="Y737" s="403"/>
      <c r="Z737" s="293">
        <f>COUNTIFS($C$709:$C$734,"&gt;0",Z709:Z734,"&gt;0")</f>
        <v>18</v>
      </c>
      <c r="AA737" s="398"/>
    </row>
    <row r="738" spans="1:27" ht="15" x14ac:dyDescent="0.25">
      <c r="A738" s="359"/>
      <c r="B738" s="20"/>
      <c r="C738" s="303"/>
      <c r="D738" s="303"/>
      <c r="E738" s="481" t="s">
        <v>1332</v>
      </c>
      <c r="F738" s="22"/>
      <c r="G738" s="22"/>
      <c r="H738" s="22"/>
      <c r="I738" s="3"/>
      <c r="J738" s="3"/>
      <c r="K738" s="255"/>
      <c r="L738" s="428"/>
      <c r="M738" s="429"/>
      <c r="N738" s="308">
        <f>COUNTIFS($C$709:$C$734,"**",N709:N734,"&gt;0")</f>
        <v>0</v>
      </c>
      <c r="O738" s="424"/>
      <c r="P738" s="431"/>
      <c r="Q738" s="430"/>
      <c r="R738" s="308">
        <f>COUNTIFS($C$709:$C$734,"**",R709:R734,"&gt;0")</f>
        <v>0</v>
      </c>
      <c r="S738" s="424"/>
      <c r="T738" s="431"/>
      <c r="U738" s="430"/>
      <c r="V738" s="308">
        <f>COUNTIFS($C$709:$C$734,"**",V709:V734,"&gt;0")</f>
        <v>0</v>
      </c>
      <c r="W738" s="424"/>
      <c r="X738" s="431"/>
      <c r="Y738" s="430"/>
      <c r="Z738" s="308">
        <f>COUNTIFS($C$709:$C$734,"**",Z709:Z734,"&gt;0")</f>
        <v>0</v>
      </c>
      <c r="AA738" s="424"/>
    </row>
    <row r="739" spans="1:27" ht="15.75" x14ac:dyDescent="0.25">
      <c r="A739" s="321" t="s">
        <v>240</v>
      </c>
      <c r="B739" s="285"/>
      <c r="C739" s="309"/>
      <c r="D739" s="309"/>
      <c r="E739" s="274"/>
      <c r="F739" s="257"/>
      <c r="G739" s="257"/>
      <c r="H739" s="257"/>
      <c r="I739" s="270"/>
      <c r="J739" s="270"/>
      <c r="K739" s="167"/>
      <c r="L739" s="10"/>
      <c r="M739" s="11"/>
      <c r="N739" s="310"/>
      <c r="O739" s="401"/>
      <c r="P739" s="426"/>
      <c r="Q739" s="425"/>
      <c r="R739" s="310"/>
      <c r="S739" s="401"/>
      <c r="T739" s="426"/>
      <c r="U739" s="425"/>
      <c r="V739" s="310"/>
      <c r="W739" s="401"/>
      <c r="X739" s="426"/>
      <c r="Y739" s="425" t="s">
        <v>123</v>
      </c>
      <c r="Z739" s="310"/>
      <c r="AA739" s="401"/>
    </row>
    <row r="740" spans="1:27" ht="15" x14ac:dyDescent="0.25">
      <c r="A740" s="357"/>
      <c r="B740" s="286" t="s">
        <v>1287</v>
      </c>
      <c r="C740" s="302"/>
      <c r="D740" s="302"/>
      <c r="E740" s="288"/>
      <c r="F740" s="8"/>
      <c r="G740" s="8"/>
      <c r="H740" s="8"/>
      <c r="I740" s="4"/>
      <c r="J740" s="4"/>
      <c r="K740" s="4"/>
      <c r="L740" s="12"/>
      <c r="M740" s="13"/>
      <c r="N740" s="414"/>
      <c r="O740" s="398"/>
      <c r="P740" s="404"/>
      <c r="Q740" s="403"/>
      <c r="R740" s="414"/>
      <c r="S740" s="398"/>
      <c r="T740" s="404"/>
      <c r="U740" s="403"/>
      <c r="V740" s="414"/>
      <c r="W740" s="398"/>
      <c r="X740" s="404"/>
      <c r="Y740" s="403"/>
      <c r="Z740" s="414"/>
      <c r="AA740" s="398"/>
    </row>
    <row r="741" spans="1:27" ht="14.1" customHeight="1" x14ac:dyDescent="0.2">
      <c r="A741" s="357"/>
      <c r="B741" s="14"/>
      <c r="C741" s="302">
        <v>180</v>
      </c>
      <c r="D741" s="302">
        <v>120104021</v>
      </c>
      <c r="E741" s="288" t="s">
        <v>94</v>
      </c>
      <c r="F741" s="8"/>
      <c r="G741" s="8"/>
      <c r="H741" s="8">
        <v>85643</v>
      </c>
      <c r="I741" s="4"/>
      <c r="J741" s="4"/>
      <c r="K741" s="165">
        <v>85643</v>
      </c>
      <c r="L741" s="364">
        <v>1</v>
      </c>
      <c r="M741" s="21">
        <v>5</v>
      </c>
      <c r="N741" s="293">
        <v>85643</v>
      </c>
      <c r="O741" s="398" t="s">
        <v>627</v>
      </c>
      <c r="P741" s="370">
        <v>1</v>
      </c>
      <c r="Q741" s="294">
        <v>5</v>
      </c>
      <c r="R741" s="293">
        <v>85643</v>
      </c>
      <c r="S741" s="398" t="s">
        <v>627</v>
      </c>
      <c r="T741" s="370">
        <v>1</v>
      </c>
      <c r="U741" s="294">
        <v>5</v>
      </c>
      <c r="V741" s="293">
        <v>93159</v>
      </c>
      <c r="W741" s="398" t="s">
        <v>627</v>
      </c>
      <c r="X741" s="370">
        <v>1</v>
      </c>
      <c r="Y741" s="294">
        <v>5</v>
      </c>
      <c r="Z741" s="293">
        <v>95256</v>
      </c>
      <c r="AA741" s="398" t="s">
        <v>627</v>
      </c>
    </row>
    <row r="742" spans="1:27" ht="14.1" customHeight="1" x14ac:dyDescent="0.2">
      <c r="A742" s="357"/>
      <c r="B742" s="14"/>
      <c r="C742" s="302">
        <v>200</v>
      </c>
      <c r="D742" s="302">
        <v>120104060</v>
      </c>
      <c r="E742" s="288" t="s">
        <v>115</v>
      </c>
      <c r="F742" s="8"/>
      <c r="G742" s="8"/>
      <c r="H742" s="8">
        <v>76840</v>
      </c>
      <c r="I742" s="4"/>
      <c r="J742" s="4"/>
      <c r="K742" s="165">
        <v>76840</v>
      </c>
      <c r="L742" s="364">
        <v>1</v>
      </c>
      <c r="M742" s="21">
        <v>6</v>
      </c>
      <c r="N742" s="293">
        <v>76840</v>
      </c>
      <c r="O742" s="398" t="s">
        <v>627</v>
      </c>
      <c r="P742" s="370">
        <v>1</v>
      </c>
      <c r="Q742" s="294">
        <v>6</v>
      </c>
      <c r="R742" s="293">
        <v>76840</v>
      </c>
      <c r="S742" s="398" t="s">
        <v>627</v>
      </c>
      <c r="T742" s="370">
        <v>1</v>
      </c>
      <c r="U742" s="294">
        <v>6</v>
      </c>
      <c r="V742" s="293">
        <v>83584</v>
      </c>
      <c r="W742" s="398" t="s">
        <v>627</v>
      </c>
      <c r="X742" s="370">
        <v>1</v>
      </c>
      <c r="Y742" s="294">
        <v>6</v>
      </c>
      <c r="Z742" s="293">
        <v>0</v>
      </c>
      <c r="AA742" s="398" t="s">
        <v>627</v>
      </c>
    </row>
    <row r="743" spans="1:27" ht="14.1" customHeight="1" x14ac:dyDescent="0.2">
      <c r="A743" s="357"/>
      <c r="B743" s="14"/>
      <c r="C743" s="302">
        <v>320</v>
      </c>
      <c r="D743" s="302">
        <v>120104022</v>
      </c>
      <c r="E743" s="288" t="s">
        <v>94</v>
      </c>
      <c r="F743" s="8"/>
      <c r="G743" s="8"/>
      <c r="H743" s="8">
        <v>85643</v>
      </c>
      <c r="I743" s="4"/>
      <c r="J743" s="4"/>
      <c r="K743" s="165">
        <v>85643</v>
      </c>
      <c r="L743" s="364">
        <v>1</v>
      </c>
      <c r="M743" s="21">
        <v>5</v>
      </c>
      <c r="N743" s="293">
        <v>85643</v>
      </c>
      <c r="O743" s="398" t="s">
        <v>627</v>
      </c>
      <c r="P743" s="370">
        <v>1</v>
      </c>
      <c r="Q743" s="294">
        <v>5</v>
      </c>
      <c r="R743" s="293">
        <v>85643</v>
      </c>
      <c r="S743" s="398" t="s">
        <v>627</v>
      </c>
      <c r="T743" s="370">
        <v>1</v>
      </c>
      <c r="U743" s="294">
        <v>5</v>
      </c>
      <c r="V743" s="293">
        <v>93159</v>
      </c>
      <c r="W743" s="398" t="s">
        <v>627</v>
      </c>
      <c r="X743" s="370">
        <v>1</v>
      </c>
      <c r="Y743" s="294">
        <v>5</v>
      </c>
      <c r="Z743" s="293">
        <v>95256</v>
      </c>
      <c r="AA743" s="398" t="s">
        <v>627</v>
      </c>
    </row>
    <row r="744" spans="1:27" ht="14.1" customHeight="1" x14ac:dyDescent="0.2">
      <c r="A744" s="357"/>
      <c r="B744" s="14"/>
      <c r="C744" s="302">
        <v>330</v>
      </c>
      <c r="D744" s="302">
        <v>120104023</v>
      </c>
      <c r="E744" s="288" t="s">
        <v>94</v>
      </c>
      <c r="F744" s="8"/>
      <c r="G744" s="8"/>
      <c r="H744" s="8">
        <v>85643</v>
      </c>
      <c r="I744" s="4"/>
      <c r="J744" s="4"/>
      <c r="K744" s="165">
        <v>85643</v>
      </c>
      <c r="L744" s="364">
        <v>1</v>
      </c>
      <c r="M744" s="21">
        <v>5</v>
      </c>
      <c r="N744" s="293">
        <v>85643</v>
      </c>
      <c r="O744" s="398" t="s">
        <v>627</v>
      </c>
      <c r="P744" s="370">
        <v>1</v>
      </c>
      <c r="Q744" s="294">
        <v>5</v>
      </c>
      <c r="R744" s="293">
        <v>85643</v>
      </c>
      <c r="S744" s="398" t="s">
        <v>627</v>
      </c>
      <c r="T744" s="370">
        <v>1</v>
      </c>
      <c r="U744" s="294">
        <v>5</v>
      </c>
      <c r="V744" s="293">
        <v>93159</v>
      </c>
      <c r="W744" s="398" t="s">
        <v>627</v>
      </c>
      <c r="X744" s="370">
        <v>1</v>
      </c>
      <c r="Y744" s="294">
        <v>5</v>
      </c>
      <c r="Z744" s="293">
        <v>95256</v>
      </c>
      <c r="AA744" s="398" t="s">
        <v>627</v>
      </c>
    </row>
    <row r="745" spans="1:27" ht="14.1" customHeight="1" x14ac:dyDescent="0.2">
      <c r="A745" s="357"/>
      <c r="B745" s="14"/>
      <c r="C745" s="302">
        <v>340</v>
      </c>
      <c r="D745" s="302">
        <v>120104024</v>
      </c>
      <c r="E745" s="288" t="s">
        <v>94</v>
      </c>
      <c r="F745" s="8"/>
      <c r="G745" s="8"/>
      <c r="H745" s="8">
        <v>85643</v>
      </c>
      <c r="I745" s="4"/>
      <c r="J745" s="4"/>
      <c r="K745" s="165">
        <v>85643</v>
      </c>
      <c r="L745" s="364">
        <v>1</v>
      </c>
      <c r="M745" s="21">
        <v>5</v>
      </c>
      <c r="N745" s="293">
        <v>85643</v>
      </c>
      <c r="O745" s="398" t="s">
        <v>627</v>
      </c>
      <c r="P745" s="370">
        <v>1</v>
      </c>
      <c r="Q745" s="294">
        <v>5</v>
      </c>
      <c r="R745" s="293">
        <v>85643</v>
      </c>
      <c r="S745" s="398" t="s">
        <v>627</v>
      </c>
      <c r="T745" s="370">
        <v>1</v>
      </c>
      <c r="U745" s="294">
        <v>5</v>
      </c>
      <c r="V745" s="293">
        <v>93159</v>
      </c>
      <c r="W745" s="398" t="s">
        <v>627</v>
      </c>
      <c r="X745" s="370">
        <v>1</v>
      </c>
      <c r="Y745" s="294">
        <v>5</v>
      </c>
      <c r="Z745" s="293">
        <v>95256</v>
      </c>
      <c r="AA745" s="398" t="s">
        <v>627</v>
      </c>
    </row>
    <row r="746" spans="1:27" ht="14.1" customHeight="1" x14ac:dyDescent="0.2">
      <c r="A746" s="357"/>
      <c r="B746" s="14"/>
      <c r="C746" s="302">
        <v>350</v>
      </c>
      <c r="D746" s="302">
        <v>120104061</v>
      </c>
      <c r="E746" s="288" t="s">
        <v>115</v>
      </c>
      <c r="F746" s="8"/>
      <c r="G746" s="8"/>
      <c r="H746" s="8">
        <v>76840</v>
      </c>
      <c r="I746" s="4"/>
      <c r="J746" s="4"/>
      <c r="K746" s="165">
        <v>76840</v>
      </c>
      <c r="L746" s="364">
        <v>1</v>
      </c>
      <c r="M746" s="21">
        <v>6</v>
      </c>
      <c r="N746" s="293">
        <v>76840</v>
      </c>
      <c r="O746" s="398" t="s">
        <v>627</v>
      </c>
      <c r="P746" s="370">
        <v>1</v>
      </c>
      <c r="Q746" s="294">
        <v>6</v>
      </c>
      <c r="R746" s="293">
        <v>76840</v>
      </c>
      <c r="S746" s="398" t="s">
        <v>627</v>
      </c>
      <c r="T746" s="370">
        <v>1</v>
      </c>
      <c r="U746" s="294">
        <v>6</v>
      </c>
      <c r="V746" s="293">
        <v>83584</v>
      </c>
      <c r="W746" s="398" t="s">
        <v>627</v>
      </c>
      <c r="X746" s="370">
        <v>1</v>
      </c>
      <c r="Y746" s="294">
        <v>6</v>
      </c>
      <c r="Z746" s="293">
        <v>85465</v>
      </c>
      <c r="AA746" s="398" t="s">
        <v>627</v>
      </c>
    </row>
    <row r="747" spans="1:27" ht="14.1" customHeight="1" x14ac:dyDescent="0.2">
      <c r="A747" s="357"/>
      <c r="B747" s="14"/>
      <c r="C747" s="302">
        <v>360</v>
      </c>
      <c r="D747" s="302">
        <v>120104062</v>
      </c>
      <c r="E747" s="288" t="s">
        <v>115</v>
      </c>
      <c r="F747" s="8"/>
      <c r="G747" s="8"/>
      <c r="H747" s="8">
        <v>76840</v>
      </c>
      <c r="I747" s="4"/>
      <c r="J747" s="4"/>
      <c r="K747" s="165">
        <v>76840</v>
      </c>
      <c r="L747" s="364">
        <v>1</v>
      </c>
      <c r="M747" s="21">
        <v>6</v>
      </c>
      <c r="N747" s="293">
        <v>76840</v>
      </c>
      <c r="O747" s="398" t="s">
        <v>627</v>
      </c>
      <c r="P747" s="370">
        <v>1</v>
      </c>
      <c r="Q747" s="294">
        <v>6</v>
      </c>
      <c r="R747" s="293">
        <v>76840</v>
      </c>
      <c r="S747" s="398" t="s">
        <v>627</v>
      </c>
      <c r="T747" s="370">
        <v>1</v>
      </c>
      <c r="U747" s="294">
        <v>6</v>
      </c>
      <c r="V747" s="293">
        <v>83584</v>
      </c>
      <c r="W747" s="398" t="s">
        <v>627</v>
      </c>
      <c r="X747" s="370">
        <v>1</v>
      </c>
      <c r="Y747" s="294">
        <v>6</v>
      </c>
      <c r="Z747" s="293">
        <v>0</v>
      </c>
      <c r="AA747" s="398" t="s">
        <v>627</v>
      </c>
    </row>
    <row r="748" spans="1:27" ht="14.1" customHeight="1" x14ac:dyDescent="0.2">
      <c r="A748" s="357"/>
      <c r="B748" s="14"/>
      <c r="C748" s="302">
        <v>370</v>
      </c>
      <c r="D748" s="302">
        <v>120104063</v>
      </c>
      <c r="E748" s="288" t="s">
        <v>115</v>
      </c>
      <c r="F748" s="8"/>
      <c r="G748" s="8"/>
      <c r="H748" s="8">
        <v>76840</v>
      </c>
      <c r="I748" s="4"/>
      <c r="J748" s="4"/>
      <c r="K748" s="165">
        <v>76840</v>
      </c>
      <c r="L748" s="364">
        <v>1</v>
      </c>
      <c r="M748" s="21">
        <v>6</v>
      </c>
      <c r="N748" s="293">
        <v>76840</v>
      </c>
      <c r="O748" s="398" t="s">
        <v>627</v>
      </c>
      <c r="P748" s="370">
        <v>1</v>
      </c>
      <c r="Q748" s="294">
        <v>6</v>
      </c>
      <c r="R748" s="293">
        <v>76840</v>
      </c>
      <c r="S748" s="398" t="s">
        <v>627</v>
      </c>
      <c r="T748" s="370">
        <v>1</v>
      </c>
      <c r="U748" s="294">
        <v>6</v>
      </c>
      <c r="V748" s="293">
        <v>83584</v>
      </c>
      <c r="W748" s="398" t="s">
        <v>627</v>
      </c>
      <c r="X748" s="370">
        <v>1</v>
      </c>
      <c r="Y748" s="294">
        <v>6</v>
      </c>
      <c r="Z748" s="293">
        <v>0</v>
      </c>
      <c r="AA748" s="398" t="s">
        <v>627</v>
      </c>
    </row>
    <row r="749" spans="1:27" ht="14.1" customHeight="1" x14ac:dyDescent="0.2">
      <c r="A749" s="357"/>
      <c r="B749" s="14"/>
      <c r="C749" s="302">
        <v>380</v>
      </c>
      <c r="D749" s="302">
        <v>120104064</v>
      </c>
      <c r="E749" s="288" t="s">
        <v>115</v>
      </c>
      <c r="F749" s="8"/>
      <c r="G749" s="8"/>
      <c r="H749" s="8">
        <v>76840</v>
      </c>
      <c r="I749" s="4"/>
      <c r="J749" s="4"/>
      <c r="K749" s="165">
        <v>76840</v>
      </c>
      <c r="L749" s="364">
        <v>1</v>
      </c>
      <c r="M749" s="21">
        <v>6</v>
      </c>
      <c r="N749" s="293">
        <v>76840</v>
      </c>
      <c r="O749" s="398" t="s">
        <v>627</v>
      </c>
      <c r="P749" s="370">
        <v>1</v>
      </c>
      <c r="Q749" s="294">
        <v>6</v>
      </c>
      <c r="R749" s="293">
        <v>76840</v>
      </c>
      <c r="S749" s="398" t="s">
        <v>627</v>
      </c>
      <c r="T749" s="370">
        <v>1</v>
      </c>
      <c r="U749" s="294">
        <v>6</v>
      </c>
      <c r="V749" s="293">
        <v>83584</v>
      </c>
      <c r="W749" s="398" t="s">
        <v>627</v>
      </c>
      <c r="X749" s="370">
        <v>1</v>
      </c>
      <c r="Y749" s="294">
        <v>6</v>
      </c>
      <c r="Z749" s="293">
        <v>0</v>
      </c>
      <c r="AA749" s="398" t="s">
        <v>627</v>
      </c>
    </row>
    <row r="750" spans="1:27" ht="14.1" customHeight="1" x14ac:dyDescent="0.2">
      <c r="A750" s="357"/>
      <c r="B750" s="14"/>
      <c r="C750" s="302">
        <v>390</v>
      </c>
      <c r="D750" s="302">
        <v>120104065</v>
      </c>
      <c r="E750" s="288" t="s">
        <v>115</v>
      </c>
      <c r="F750" s="8"/>
      <c r="G750" s="8"/>
      <c r="H750" s="8">
        <v>76840</v>
      </c>
      <c r="I750" s="4"/>
      <c r="J750" s="4"/>
      <c r="K750" s="165">
        <v>76840</v>
      </c>
      <c r="L750" s="364">
        <v>1</v>
      </c>
      <c r="M750" s="21">
        <v>6</v>
      </c>
      <c r="N750" s="293">
        <v>76840</v>
      </c>
      <c r="O750" s="398" t="s">
        <v>627</v>
      </c>
      <c r="P750" s="370">
        <v>1</v>
      </c>
      <c r="Q750" s="294">
        <v>6</v>
      </c>
      <c r="R750" s="293">
        <v>76840</v>
      </c>
      <c r="S750" s="398" t="s">
        <v>627</v>
      </c>
      <c r="T750" s="370">
        <v>1</v>
      </c>
      <c r="U750" s="294">
        <v>6</v>
      </c>
      <c r="V750" s="293">
        <v>83584</v>
      </c>
      <c r="W750" s="398" t="s">
        <v>627</v>
      </c>
      <c r="X750" s="370">
        <v>1</v>
      </c>
      <c r="Y750" s="294">
        <v>6</v>
      </c>
      <c r="Z750" s="293">
        <v>85465</v>
      </c>
      <c r="AA750" s="398" t="s">
        <v>627</v>
      </c>
    </row>
    <row r="751" spans="1:27" ht="14.1" customHeight="1" x14ac:dyDescent="0.2">
      <c r="A751" s="357"/>
      <c r="B751" s="14"/>
      <c r="C751" s="302">
        <v>400</v>
      </c>
      <c r="D751" s="302">
        <v>120104066</v>
      </c>
      <c r="E751" s="288" t="s">
        <v>115</v>
      </c>
      <c r="F751" s="8"/>
      <c r="G751" s="8"/>
      <c r="H751" s="8">
        <v>76840</v>
      </c>
      <c r="I751" s="4"/>
      <c r="J751" s="4"/>
      <c r="K751" s="165">
        <v>76840</v>
      </c>
      <c r="L751" s="364">
        <v>1</v>
      </c>
      <c r="M751" s="21">
        <v>6</v>
      </c>
      <c r="N751" s="293">
        <v>76840</v>
      </c>
      <c r="O751" s="398" t="s">
        <v>627</v>
      </c>
      <c r="P751" s="370">
        <v>1</v>
      </c>
      <c r="Q751" s="294">
        <v>6</v>
      </c>
      <c r="R751" s="293">
        <v>76840</v>
      </c>
      <c r="S751" s="398" t="s">
        <v>627</v>
      </c>
      <c r="T751" s="370">
        <v>1</v>
      </c>
      <c r="U751" s="294">
        <v>6</v>
      </c>
      <c r="V751" s="293">
        <v>83584</v>
      </c>
      <c r="W751" s="398" t="s">
        <v>627</v>
      </c>
      <c r="X751" s="370">
        <v>1</v>
      </c>
      <c r="Y751" s="294">
        <v>6</v>
      </c>
      <c r="Z751" s="293">
        <v>0</v>
      </c>
      <c r="AA751" s="398" t="s">
        <v>627</v>
      </c>
    </row>
    <row r="752" spans="1:27" ht="14.1" customHeight="1" x14ac:dyDescent="0.2">
      <c r="A752" s="357"/>
      <c r="B752" s="14"/>
      <c r="C752" s="302">
        <v>410</v>
      </c>
      <c r="D752" s="302">
        <v>120104067</v>
      </c>
      <c r="E752" s="288" t="s">
        <v>115</v>
      </c>
      <c r="F752" s="8"/>
      <c r="G752" s="8"/>
      <c r="H752" s="8">
        <v>76840</v>
      </c>
      <c r="I752" s="4"/>
      <c r="J752" s="4"/>
      <c r="K752" s="165">
        <v>76840</v>
      </c>
      <c r="L752" s="364">
        <v>1</v>
      </c>
      <c r="M752" s="21">
        <v>6</v>
      </c>
      <c r="N752" s="293">
        <v>76840</v>
      </c>
      <c r="O752" s="398" t="s">
        <v>627</v>
      </c>
      <c r="P752" s="370">
        <v>1</v>
      </c>
      <c r="Q752" s="294">
        <v>6</v>
      </c>
      <c r="R752" s="293">
        <v>76840</v>
      </c>
      <c r="S752" s="398" t="s">
        <v>627</v>
      </c>
      <c r="T752" s="370">
        <v>1</v>
      </c>
      <c r="U752" s="294">
        <v>6</v>
      </c>
      <c r="V752" s="293">
        <v>83584</v>
      </c>
      <c r="W752" s="398" t="s">
        <v>627</v>
      </c>
      <c r="X752" s="370">
        <v>1</v>
      </c>
      <c r="Y752" s="294">
        <v>6</v>
      </c>
      <c r="Z752" s="293">
        <v>85465</v>
      </c>
      <c r="AA752" s="398" t="s">
        <v>627</v>
      </c>
    </row>
    <row r="753" spans="1:27" ht="14.1" customHeight="1" x14ac:dyDescent="0.2">
      <c r="A753" s="357"/>
      <c r="B753" s="14"/>
      <c r="C753" s="302">
        <v>420</v>
      </c>
      <c r="D753" s="302">
        <v>120104068</v>
      </c>
      <c r="E753" s="288" t="s">
        <v>115</v>
      </c>
      <c r="F753" s="8"/>
      <c r="G753" s="8"/>
      <c r="H753" s="8">
        <v>76840</v>
      </c>
      <c r="I753" s="4"/>
      <c r="J753" s="4"/>
      <c r="K753" s="165">
        <v>76840</v>
      </c>
      <c r="L753" s="364">
        <v>1</v>
      </c>
      <c r="M753" s="21">
        <v>6</v>
      </c>
      <c r="N753" s="293">
        <v>76840</v>
      </c>
      <c r="O753" s="398" t="s">
        <v>627</v>
      </c>
      <c r="P753" s="370">
        <v>1</v>
      </c>
      <c r="Q753" s="294">
        <v>6</v>
      </c>
      <c r="R753" s="293">
        <v>76840</v>
      </c>
      <c r="S753" s="398" t="s">
        <v>627</v>
      </c>
      <c r="T753" s="370">
        <v>1</v>
      </c>
      <c r="U753" s="294">
        <v>6</v>
      </c>
      <c r="V753" s="293">
        <v>83584</v>
      </c>
      <c r="W753" s="398" t="s">
        <v>627</v>
      </c>
      <c r="X753" s="370">
        <v>1</v>
      </c>
      <c r="Y753" s="294">
        <v>6</v>
      </c>
      <c r="Z753" s="293">
        <v>85465</v>
      </c>
      <c r="AA753" s="398" t="s">
        <v>627</v>
      </c>
    </row>
    <row r="754" spans="1:27" ht="14.1" customHeight="1" x14ac:dyDescent="0.2">
      <c r="A754" s="357"/>
      <c r="B754" s="14"/>
      <c r="C754" s="302">
        <v>430</v>
      </c>
      <c r="D754" s="302">
        <v>120104069</v>
      </c>
      <c r="E754" s="288" t="s">
        <v>115</v>
      </c>
      <c r="F754" s="8"/>
      <c r="G754" s="8"/>
      <c r="H754" s="8">
        <v>76840</v>
      </c>
      <c r="I754" s="4"/>
      <c r="J754" s="4"/>
      <c r="K754" s="165">
        <v>76840</v>
      </c>
      <c r="L754" s="364">
        <v>1</v>
      </c>
      <c r="M754" s="21">
        <v>6</v>
      </c>
      <c r="N754" s="293">
        <v>76840</v>
      </c>
      <c r="O754" s="398" t="s">
        <v>627</v>
      </c>
      <c r="P754" s="370">
        <v>1</v>
      </c>
      <c r="Q754" s="294">
        <v>6</v>
      </c>
      <c r="R754" s="293">
        <v>76840</v>
      </c>
      <c r="S754" s="398" t="s">
        <v>627</v>
      </c>
      <c r="T754" s="370">
        <v>1</v>
      </c>
      <c r="U754" s="294">
        <v>6</v>
      </c>
      <c r="V754" s="293">
        <v>83584</v>
      </c>
      <c r="W754" s="398" t="s">
        <v>627</v>
      </c>
      <c r="X754" s="370">
        <v>1</v>
      </c>
      <c r="Y754" s="294">
        <v>6</v>
      </c>
      <c r="Z754" s="293">
        <v>85465</v>
      </c>
      <c r="AA754" s="398" t="s">
        <v>627</v>
      </c>
    </row>
    <row r="755" spans="1:27" ht="14.1" customHeight="1" x14ac:dyDescent="0.2">
      <c r="A755" s="357"/>
      <c r="B755" s="14"/>
      <c r="C755" s="302">
        <v>440</v>
      </c>
      <c r="D755" s="302">
        <v>120104131</v>
      </c>
      <c r="E755" s="288" t="s">
        <v>502</v>
      </c>
      <c r="F755" s="8"/>
      <c r="G755" s="8"/>
      <c r="H755" s="8">
        <v>72780</v>
      </c>
      <c r="I755" s="4"/>
      <c r="J755" s="4"/>
      <c r="K755" s="165">
        <v>72780</v>
      </c>
      <c r="L755" s="364">
        <v>1</v>
      </c>
      <c r="M755" s="21">
        <v>7</v>
      </c>
      <c r="N755" s="293">
        <v>72780</v>
      </c>
      <c r="O755" s="398" t="s">
        <v>627</v>
      </c>
      <c r="P755" s="370">
        <v>1</v>
      </c>
      <c r="Q755" s="294">
        <v>7</v>
      </c>
      <c r="R755" s="293">
        <v>72780</v>
      </c>
      <c r="S755" s="398" t="s">
        <v>627</v>
      </c>
      <c r="T755" s="370">
        <v>1</v>
      </c>
      <c r="U755" s="294">
        <v>7</v>
      </c>
      <c r="V755" s="293">
        <v>82366</v>
      </c>
      <c r="W755" s="398" t="s">
        <v>627</v>
      </c>
      <c r="X755" s="370">
        <v>1</v>
      </c>
      <c r="Y755" s="294">
        <v>7</v>
      </c>
      <c r="Z755" s="293">
        <v>84220</v>
      </c>
      <c r="AA755" s="398" t="s">
        <v>627</v>
      </c>
    </row>
    <row r="756" spans="1:27" ht="14.1" customHeight="1" x14ac:dyDescent="0.2">
      <c r="A756" s="357"/>
      <c r="B756" s="14"/>
      <c r="C756" s="302">
        <v>450</v>
      </c>
      <c r="D756" s="302">
        <v>120104132</v>
      </c>
      <c r="E756" s="288" t="s">
        <v>502</v>
      </c>
      <c r="F756" s="8"/>
      <c r="G756" s="8"/>
      <c r="H756" s="8">
        <v>72780</v>
      </c>
      <c r="I756" s="4"/>
      <c r="J756" s="4"/>
      <c r="K756" s="165">
        <v>72780</v>
      </c>
      <c r="L756" s="364">
        <v>1</v>
      </c>
      <c r="M756" s="21">
        <v>7</v>
      </c>
      <c r="N756" s="293">
        <v>72780</v>
      </c>
      <c r="O756" s="398" t="s">
        <v>627</v>
      </c>
      <c r="P756" s="370">
        <v>1</v>
      </c>
      <c r="Q756" s="294">
        <v>7</v>
      </c>
      <c r="R756" s="293">
        <v>72780</v>
      </c>
      <c r="S756" s="398" t="s">
        <v>627</v>
      </c>
      <c r="T756" s="370">
        <v>1</v>
      </c>
      <c r="U756" s="294">
        <v>7</v>
      </c>
      <c r="V756" s="293">
        <v>82366</v>
      </c>
      <c r="W756" s="398" t="s">
        <v>627</v>
      </c>
      <c r="X756" s="370">
        <v>1</v>
      </c>
      <c r="Y756" s="294">
        <v>7</v>
      </c>
      <c r="Z756" s="293">
        <v>84220</v>
      </c>
      <c r="AA756" s="398" t="s">
        <v>627</v>
      </c>
    </row>
    <row r="757" spans="1:27" ht="14.1" customHeight="1" x14ac:dyDescent="0.2">
      <c r="A757" s="357"/>
      <c r="B757" s="14"/>
      <c r="C757" s="302">
        <v>460</v>
      </c>
      <c r="D757" s="302">
        <v>120104133</v>
      </c>
      <c r="E757" s="288" t="s">
        <v>502</v>
      </c>
      <c r="F757" s="8"/>
      <c r="G757" s="8"/>
      <c r="H757" s="8">
        <v>72780</v>
      </c>
      <c r="I757" s="4"/>
      <c r="J757" s="4"/>
      <c r="K757" s="165">
        <v>72780</v>
      </c>
      <c r="L757" s="364">
        <v>1</v>
      </c>
      <c r="M757" s="21">
        <v>7</v>
      </c>
      <c r="N757" s="293">
        <v>72780</v>
      </c>
      <c r="O757" s="398" t="s">
        <v>627</v>
      </c>
      <c r="P757" s="370">
        <v>1</v>
      </c>
      <c r="Q757" s="294">
        <v>7</v>
      </c>
      <c r="R757" s="293">
        <v>72780</v>
      </c>
      <c r="S757" s="398" t="s">
        <v>627</v>
      </c>
      <c r="T757" s="370">
        <v>1</v>
      </c>
      <c r="U757" s="294">
        <v>7</v>
      </c>
      <c r="V757" s="293">
        <v>82366</v>
      </c>
      <c r="W757" s="398" t="s">
        <v>627</v>
      </c>
      <c r="X757" s="370">
        <v>1</v>
      </c>
      <c r="Y757" s="294">
        <v>7</v>
      </c>
      <c r="Z757" s="293">
        <v>84220</v>
      </c>
      <c r="AA757" s="398" t="s">
        <v>627</v>
      </c>
    </row>
    <row r="758" spans="1:27" ht="14.1" customHeight="1" x14ac:dyDescent="0.2">
      <c r="A758" s="357"/>
      <c r="B758" s="14"/>
      <c r="C758" s="302">
        <v>470</v>
      </c>
      <c r="D758" s="302">
        <v>120104500</v>
      </c>
      <c r="E758" s="288" t="s">
        <v>1467</v>
      </c>
      <c r="F758" s="8"/>
      <c r="G758" s="8"/>
      <c r="H758" s="8">
        <v>68297</v>
      </c>
      <c r="I758" s="4"/>
      <c r="J758" s="4"/>
      <c r="K758" s="165">
        <v>68297</v>
      </c>
      <c r="L758" s="364">
        <v>1</v>
      </c>
      <c r="M758" s="21">
        <v>8</v>
      </c>
      <c r="N758" s="293">
        <v>68297</v>
      </c>
      <c r="O758" s="398" t="s">
        <v>627</v>
      </c>
      <c r="P758" s="370">
        <v>1</v>
      </c>
      <c r="Q758" s="294">
        <v>8</v>
      </c>
      <c r="R758" s="293">
        <v>68297</v>
      </c>
      <c r="S758" s="398" t="s">
        <v>627</v>
      </c>
      <c r="T758" s="370">
        <v>1</v>
      </c>
      <c r="U758" s="294">
        <v>8</v>
      </c>
      <c r="V758" s="293">
        <v>74291</v>
      </c>
      <c r="W758" s="398" t="s">
        <v>627</v>
      </c>
      <c r="X758" s="370">
        <v>1</v>
      </c>
      <c r="Y758" s="294">
        <v>8</v>
      </c>
      <c r="Z758" s="293">
        <v>75963</v>
      </c>
      <c r="AA758" s="398" t="s">
        <v>627</v>
      </c>
    </row>
    <row r="759" spans="1:27" ht="14.1" customHeight="1" x14ac:dyDescent="0.2">
      <c r="A759" s="357"/>
      <c r="B759" s="14"/>
      <c r="C759" s="302">
        <v>480</v>
      </c>
      <c r="D759" s="302">
        <v>120104501</v>
      </c>
      <c r="E759" s="288" t="s">
        <v>1467</v>
      </c>
      <c r="F759" s="8"/>
      <c r="G759" s="8"/>
      <c r="H759" s="8">
        <v>68297</v>
      </c>
      <c r="I759" s="4"/>
      <c r="J759" s="4"/>
      <c r="K759" s="165">
        <v>68297</v>
      </c>
      <c r="L759" s="364">
        <v>1</v>
      </c>
      <c r="M759" s="21">
        <v>9</v>
      </c>
      <c r="N759" s="293">
        <v>68297</v>
      </c>
      <c r="O759" s="398" t="s">
        <v>627</v>
      </c>
      <c r="P759" s="370">
        <v>1</v>
      </c>
      <c r="Q759" s="294">
        <v>9</v>
      </c>
      <c r="R759" s="293">
        <v>68297</v>
      </c>
      <c r="S759" s="398" t="s">
        <v>627</v>
      </c>
      <c r="T759" s="370">
        <v>1</v>
      </c>
      <c r="U759" s="294">
        <v>9</v>
      </c>
      <c r="V759" s="293">
        <v>74291</v>
      </c>
      <c r="W759" s="398" t="s">
        <v>627</v>
      </c>
      <c r="X759" s="370">
        <v>1</v>
      </c>
      <c r="Y759" s="294">
        <v>9</v>
      </c>
      <c r="Z759" s="293">
        <v>75963</v>
      </c>
      <c r="AA759" s="398" t="s">
        <v>627</v>
      </c>
    </row>
    <row r="760" spans="1:27" ht="14.1" customHeight="1" x14ac:dyDescent="0.2">
      <c r="A760" s="357"/>
      <c r="B760" s="14"/>
      <c r="C760" s="302">
        <v>490</v>
      </c>
      <c r="D760" s="302">
        <v>120104502</v>
      </c>
      <c r="E760" s="288" t="s">
        <v>1467</v>
      </c>
      <c r="F760" s="8"/>
      <c r="G760" s="8"/>
      <c r="H760" s="8">
        <v>68297</v>
      </c>
      <c r="I760" s="4"/>
      <c r="J760" s="4"/>
      <c r="K760" s="165">
        <v>68297</v>
      </c>
      <c r="L760" s="364">
        <v>1</v>
      </c>
      <c r="M760" s="21">
        <v>8</v>
      </c>
      <c r="N760" s="293">
        <v>68297</v>
      </c>
      <c r="O760" s="398" t="s">
        <v>627</v>
      </c>
      <c r="P760" s="370">
        <v>1</v>
      </c>
      <c r="Q760" s="294">
        <v>8</v>
      </c>
      <c r="R760" s="293">
        <v>68297</v>
      </c>
      <c r="S760" s="398" t="s">
        <v>627</v>
      </c>
      <c r="T760" s="370">
        <v>1</v>
      </c>
      <c r="U760" s="294">
        <v>8</v>
      </c>
      <c r="V760" s="293">
        <v>74291</v>
      </c>
      <c r="W760" s="398" t="s">
        <v>627</v>
      </c>
      <c r="X760" s="370">
        <v>1</v>
      </c>
      <c r="Y760" s="294">
        <v>8</v>
      </c>
      <c r="Z760" s="293">
        <v>75963</v>
      </c>
      <c r="AA760" s="398" t="s">
        <v>627</v>
      </c>
    </row>
    <row r="761" spans="1:27" ht="14.1" customHeight="1" x14ac:dyDescent="0.2">
      <c r="A761" s="357"/>
      <c r="B761" s="14"/>
      <c r="C761" s="302">
        <v>500</v>
      </c>
      <c r="D761" s="302">
        <v>120104503</v>
      </c>
      <c r="E761" s="288" t="s">
        <v>1467</v>
      </c>
      <c r="F761" s="8"/>
      <c r="G761" s="8"/>
      <c r="H761" s="8">
        <v>68297</v>
      </c>
      <c r="I761" s="4"/>
      <c r="J761" s="4"/>
      <c r="K761" s="165">
        <v>68297</v>
      </c>
      <c r="L761" s="364">
        <v>1</v>
      </c>
      <c r="M761" s="21">
        <v>8</v>
      </c>
      <c r="N761" s="293">
        <v>68297</v>
      </c>
      <c r="O761" s="398" t="s">
        <v>627</v>
      </c>
      <c r="P761" s="370">
        <v>1</v>
      </c>
      <c r="Q761" s="294">
        <v>8</v>
      </c>
      <c r="R761" s="293">
        <v>68297</v>
      </c>
      <c r="S761" s="398" t="s">
        <v>627</v>
      </c>
      <c r="T761" s="370">
        <v>1</v>
      </c>
      <c r="U761" s="294">
        <v>8</v>
      </c>
      <c r="V761" s="293">
        <v>74291</v>
      </c>
      <c r="W761" s="398" t="s">
        <v>627</v>
      </c>
      <c r="X761" s="370">
        <v>1</v>
      </c>
      <c r="Y761" s="294">
        <v>8</v>
      </c>
      <c r="Z761" s="293">
        <v>75963</v>
      </c>
      <c r="AA761" s="398" t="s">
        <v>627</v>
      </c>
    </row>
    <row r="762" spans="1:27" ht="14.1" customHeight="1" x14ac:dyDescent="0.2">
      <c r="A762" s="357"/>
      <c r="B762" s="288"/>
      <c r="C762" s="302">
        <v>510</v>
      </c>
      <c r="D762" s="302">
        <v>120104504</v>
      </c>
      <c r="E762" s="288" t="s">
        <v>1467</v>
      </c>
      <c r="F762" s="8"/>
      <c r="G762" s="8"/>
      <c r="H762" s="8">
        <v>68297</v>
      </c>
      <c r="I762" s="4"/>
      <c r="J762" s="4"/>
      <c r="K762" s="165">
        <v>68297</v>
      </c>
      <c r="L762" s="364">
        <v>1</v>
      </c>
      <c r="M762" s="21">
        <v>9</v>
      </c>
      <c r="N762" s="293">
        <v>68297</v>
      </c>
      <c r="O762" s="398" t="s">
        <v>627</v>
      </c>
      <c r="P762" s="370">
        <v>1</v>
      </c>
      <c r="Q762" s="294">
        <v>9</v>
      </c>
      <c r="R762" s="293">
        <v>68297</v>
      </c>
      <c r="S762" s="398" t="s">
        <v>627</v>
      </c>
      <c r="T762" s="370">
        <v>1</v>
      </c>
      <c r="U762" s="294">
        <v>9</v>
      </c>
      <c r="V762" s="293">
        <v>74291</v>
      </c>
      <c r="W762" s="398" t="s">
        <v>627</v>
      </c>
      <c r="X762" s="370">
        <v>1</v>
      </c>
      <c r="Y762" s="294">
        <v>9</v>
      </c>
      <c r="Z762" s="293">
        <v>75963</v>
      </c>
      <c r="AA762" s="398" t="s">
        <v>627</v>
      </c>
    </row>
    <row r="763" spans="1:27" ht="14.1" customHeight="1" x14ac:dyDescent="0.2">
      <c r="A763" s="357"/>
      <c r="B763" s="14"/>
      <c r="C763" s="302">
        <v>520</v>
      </c>
      <c r="D763" s="302">
        <v>120104505</v>
      </c>
      <c r="E763" s="288" t="s">
        <v>1467</v>
      </c>
      <c r="F763" s="8"/>
      <c r="G763" s="8"/>
      <c r="H763" s="8">
        <v>68297</v>
      </c>
      <c r="I763" s="4"/>
      <c r="J763" s="4"/>
      <c r="K763" s="165">
        <v>68297</v>
      </c>
      <c r="L763" s="364">
        <v>1</v>
      </c>
      <c r="M763" s="21">
        <v>8</v>
      </c>
      <c r="N763" s="293">
        <v>68297</v>
      </c>
      <c r="O763" s="398" t="s">
        <v>627</v>
      </c>
      <c r="P763" s="370">
        <v>1</v>
      </c>
      <c r="Q763" s="294">
        <v>8</v>
      </c>
      <c r="R763" s="293">
        <v>68297</v>
      </c>
      <c r="S763" s="398" t="s">
        <v>627</v>
      </c>
      <c r="T763" s="370">
        <v>1</v>
      </c>
      <c r="U763" s="294">
        <v>8</v>
      </c>
      <c r="V763" s="293">
        <v>74291</v>
      </c>
      <c r="W763" s="398" t="s">
        <v>627</v>
      </c>
      <c r="X763" s="370">
        <v>1</v>
      </c>
      <c r="Y763" s="294">
        <v>8</v>
      </c>
      <c r="Z763" s="293">
        <v>75963</v>
      </c>
      <c r="AA763" s="398" t="s">
        <v>627</v>
      </c>
    </row>
    <row r="764" spans="1:27" ht="14.1" customHeight="1" x14ac:dyDescent="0.2">
      <c r="A764" s="357"/>
      <c r="B764" s="14"/>
      <c r="C764" s="302">
        <v>530</v>
      </c>
      <c r="D764" s="302">
        <v>120104506</v>
      </c>
      <c r="E764" s="288" t="s">
        <v>1467</v>
      </c>
      <c r="F764" s="8"/>
      <c r="G764" s="8"/>
      <c r="H764" s="8">
        <v>68297</v>
      </c>
      <c r="I764" s="4"/>
      <c r="J764" s="4"/>
      <c r="K764" s="165">
        <v>68297</v>
      </c>
      <c r="L764" s="364">
        <v>1</v>
      </c>
      <c r="M764" s="21">
        <v>8</v>
      </c>
      <c r="N764" s="293">
        <v>68297</v>
      </c>
      <c r="O764" s="398" t="s">
        <v>627</v>
      </c>
      <c r="P764" s="370">
        <v>1</v>
      </c>
      <c r="Q764" s="294">
        <v>8</v>
      </c>
      <c r="R764" s="293">
        <v>0</v>
      </c>
      <c r="S764" s="398" t="s">
        <v>627</v>
      </c>
      <c r="T764" s="370">
        <v>1</v>
      </c>
      <c r="U764" s="294">
        <v>8</v>
      </c>
      <c r="V764" s="293">
        <v>0</v>
      </c>
      <c r="W764" s="398" t="s">
        <v>627</v>
      </c>
      <c r="X764" s="370">
        <v>1</v>
      </c>
      <c r="Y764" s="294">
        <v>8</v>
      </c>
      <c r="Z764" s="293">
        <v>0</v>
      </c>
      <c r="AA764" s="398" t="s">
        <v>627</v>
      </c>
    </row>
    <row r="765" spans="1:27" ht="14.1" customHeight="1" x14ac:dyDescent="0.2">
      <c r="A765" s="357"/>
      <c r="B765" s="14"/>
      <c r="C765" s="302">
        <v>540</v>
      </c>
      <c r="D765" s="302">
        <v>120104507</v>
      </c>
      <c r="E765" s="288" t="s">
        <v>1467</v>
      </c>
      <c r="F765" s="8"/>
      <c r="G765" s="8"/>
      <c r="H765" s="8">
        <v>68297</v>
      </c>
      <c r="I765" s="4"/>
      <c r="J765" s="4"/>
      <c r="K765" s="165">
        <v>68297</v>
      </c>
      <c r="L765" s="364">
        <v>1</v>
      </c>
      <c r="M765" s="21">
        <v>8</v>
      </c>
      <c r="N765" s="293">
        <v>68297</v>
      </c>
      <c r="O765" s="398" t="s">
        <v>627</v>
      </c>
      <c r="P765" s="370">
        <v>1</v>
      </c>
      <c r="Q765" s="294">
        <v>8</v>
      </c>
      <c r="R765" s="293">
        <v>68297</v>
      </c>
      <c r="S765" s="398" t="s">
        <v>627</v>
      </c>
      <c r="T765" s="370">
        <v>1</v>
      </c>
      <c r="U765" s="294">
        <v>8</v>
      </c>
      <c r="V765" s="293">
        <v>74291</v>
      </c>
      <c r="W765" s="398" t="s">
        <v>627</v>
      </c>
      <c r="X765" s="370">
        <v>1</v>
      </c>
      <c r="Y765" s="294">
        <v>8</v>
      </c>
      <c r="Z765" s="293">
        <v>75963</v>
      </c>
      <c r="AA765" s="398" t="s">
        <v>627</v>
      </c>
    </row>
    <row r="766" spans="1:27" ht="14.1" customHeight="1" x14ac:dyDescent="0.2">
      <c r="A766" s="357"/>
      <c r="B766" s="14"/>
      <c r="C766" s="302">
        <v>550</v>
      </c>
      <c r="D766" s="302">
        <v>120104508</v>
      </c>
      <c r="E766" s="288" t="s">
        <v>1467</v>
      </c>
      <c r="F766" s="8"/>
      <c r="G766" s="8"/>
      <c r="H766" s="8">
        <v>68297</v>
      </c>
      <c r="I766" s="4"/>
      <c r="J766" s="4"/>
      <c r="K766" s="165">
        <v>68297</v>
      </c>
      <c r="L766" s="364">
        <v>1</v>
      </c>
      <c r="M766" s="21">
        <v>8</v>
      </c>
      <c r="N766" s="293">
        <v>68297</v>
      </c>
      <c r="O766" s="398" t="s">
        <v>627</v>
      </c>
      <c r="P766" s="370">
        <v>1</v>
      </c>
      <c r="Q766" s="294">
        <v>8</v>
      </c>
      <c r="R766" s="293">
        <v>0</v>
      </c>
      <c r="S766" s="398" t="s">
        <v>627</v>
      </c>
      <c r="T766" s="370">
        <v>1</v>
      </c>
      <c r="U766" s="294">
        <v>8</v>
      </c>
      <c r="V766" s="293">
        <v>0</v>
      </c>
      <c r="W766" s="398" t="s">
        <v>627</v>
      </c>
      <c r="X766" s="370">
        <v>1</v>
      </c>
      <c r="Y766" s="294">
        <v>8</v>
      </c>
      <c r="Z766" s="293">
        <v>0</v>
      </c>
      <c r="AA766" s="398" t="s">
        <v>627</v>
      </c>
    </row>
    <row r="767" spans="1:27" ht="14.1" customHeight="1" x14ac:dyDescent="0.2">
      <c r="A767" s="357"/>
      <c r="B767" s="14"/>
      <c r="C767" s="302">
        <v>560</v>
      </c>
      <c r="D767" s="302">
        <v>120104134</v>
      </c>
      <c r="E767" s="288" t="s">
        <v>502</v>
      </c>
      <c r="F767" s="8"/>
      <c r="G767" s="8"/>
      <c r="H767" s="8">
        <v>72780</v>
      </c>
      <c r="I767" s="4"/>
      <c r="J767" s="4"/>
      <c r="K767" s="165">
        <v>72780</v>
      </c>
      <c r="L767" s="364">
        <v>1</v>
      </c>
      <c r="M767" s="21">
        <v>7</v>
      </c>
      <c r="N767" s="293">
        <v>72780</v>
      </c>
      <c r="O767" s="398" t="s">
        <v>627</v>
      </c>
      <c r="P767" s="370">
        <v>1</v>
      </c>
      <c r="Q767" s="294">
        <v>7</v>
      </c>
      <c r="R767" s="293">
        <v>72780</v>
      </c>
      <c r="S767" s="398" t="s">
        <v>627</v>
      </c>
      <c r="T767" s="370">
        <v>1</v>
      </c>
      <c r="U767" s="294">
        <v>7</v>
      </c>
      <c r="V767" s="293">
        <v>82366</v>
      </c>
      <c r="W767" s="398" t="s">
        <v>627</v>
      </c>
      <c r="X767" s="370">
        <v>1</v>
      </c>
      <c r="Y767" s="294">
        <v>7</v>
      </c>
      <c r="Z767" s="293">
        <v>84220</v>
      </c>
      <c r="AA767" s="398" t="s">
        <v>627</v>
      </c>
    </row>
    <row r="768" spans="1:27" ht="14.1" customHeight="1" x14ac:dyDescent="0.2">
      <c r="A768" s="357"/>
      <c r="B768" s="14"/>
      <c r="C768" s="302">
        <v>570</v>
      </c>
      <c r="D768" s="302">
        <v>120104509</v>
      </c>
      <c r="E768" s="288" t="s">
        <v>1467</v>
      </c>
      <c r="F768" s="8"/>
      <c r="G768" s="8"/>
      <c r="H768" s="8">
        <v>68297</v>
      </c>
      <c r="I768" s="4"/>
      <c r="J768" s="4"/>
      <c r="K768" s="165">
        <v>68297</v>
      </c>
      <c r="L768" s="364">
        <v>1</v>
      </c>
      <c r="M768" s="21">
        <v>8</v>
      </c>
      <c r="N768" s="293">
        <v>68297</v>
      </c>
      <c r="O768" s="398" t="s">
        <v>627</v>
      </c>
      <c r="P768" s="370">
        <v>1</v>
      </c>
      <c r="Q768" s="294">
        <v>8</v>
      </c>
      <c r="R768" s="293">
        <v>68297</v>
      </c>
      <c r="S768" s="398" t="s">
        <v>627</v>
      </c>
      <c r="T768" s="370">
        <v>1</v>
      </c>
      <c r="U768" s="294">
        <v>8</v>
      </c>
      <c r="V768" s="293">
        <v>74291</v>
      </c>
      <c r="W768" s="398" t="s">
        <v>627</v>
      </c>
      <c r="X768" s="370">
        <v>1</v>
      </c>
      <c r="Y768" s="294">
        <v>8</v>
      </c>
      <c r="Z768" s="293">
        <v>75963</v>
      </c>
      <c r="AA768" s="398" t="s">
        <v>627</v>
      </c>
    </row>
    <row r="769" spans="1:27" ht="14.1" customHeight="1" x14ac:dyDescent="0.2">
      <c r="A769" s="357"/>
      <c r="B769" s="14"/>
      <c r="C769" s="302">
        <v>580</v>
      </c>
      <c r="D769" s="302">
        <v>120104510</v>
      </c>
      <c r="E769" s="288" t="s">
        <v>1467</v>
      </c>
      <c r="F769" s="8"/>
      <c r="G769" s="8"/>
      <c r="H769" s="8">
        <v>68297</v>
      </c>
      <c r="I769" s="4"/>
      <c r="J769" s="4"/>
      <c r="K769" s="165">
        <v>68297</v>
      </c>
      <c r="L769" s="364">
        <v>1</v>
      </c>
      <c r="M769" s="21">
        <v>10</v>
      </c>
      <c r="N769" s="293">
        <v>68297</v>
      </c>
      <c r="O769" s="398" t="s">
        <v>627</v>
      </c>
      <c r="P769" s="370">
        <v>1</v>
      </c>
      <c r="Q769" s="294">
        <v>8</v>
      </c>
      <c r="R769" s="293">
        <v>68297</v>
      </c>
      <c r="S769" s="398" t="s">
        <v>627</v>
      </c>
      <c r="T769" s="370">
        <v>1</v>
      </c>
      <c r="U769" s="294">
        <v>8</v>
      </c>
      <c r="V769" s="293">
        <v>74291</v>
      </c>
      <c r="W769" s="398" t="s">
        <v>627</v>
      </c>
      <c r="X769" s="370">
        <v>1</v>
      </c>
      <c r="Y769" s="294">
        <v>8</v>
      </c>
      <c r="Z769" s="293">
        <v>75963</v>
      </c>
      <c r="AA769" s="398" t="s">
        <v>627</v>
      </c>
    </row>
    <row r="770" spans="1:27" ht="14.1" customHeight="1" x14ac:dyDescent="0.2">
      <c r="A770" s="357"/>
      <c r="B770" s="14"/>
      <c r="C770" s="302">
        <v>590</v>
      </c>
      <c r="D770" s="302">
        <v>120104511</v>
      </c>
      <c r="E770" s="288" t="s">
        <v>1467</v>
      </c>
      <c r="F770" s="8"/>
      <c r="G770" s="8"/>
      <c r="H770" s="8">
        <v>68297</v>
      </c>
      <c r="I770" s="4"/>
      <c r="J770" s="4"/>
      <c r="K770" s="165">
        <v>68297</v>
      </c>
      <c r="L770" s="364">
        <v>1</v>
      </c>
      <c r="M770" s="21">
        <v>8</v>
      </c>
      <c r="N770" s="293">
        <v>68297</v>
      </c>
      <c r="O770" s="398" t="s">
        <v>627</v>
      </c>
      <c r="P770" s="370">
        <v>1</v>
      </c>
      <c r="Q770" s="294">
        <v>8</v>
      </c>
      <c r="R770" s="293">
        <v>68297</v>
      </c>
      <c r="S770" s="398" t="s">
        <v>627</v>
      </c>
      <c r="T770" s="370">
        <v>1</v>
      </c>
      <c r="U770" s="294">
        <v>8</v>
      </c>
      <c r="V770" s="293">
        <v>74291</v>
      </c>
      <c r="W770" s="398" t="s">
        <v>627</v>
      </c>
      <c r="X770" s="370">
        <v>1</v>
      </c>
      <c r="Y770" s="294">
        <v>8</v>
      </c>
      <c r="Z770" s="293">
        <v>75963</v>
      </c>
      <c r="AA770" s="398" t="s">
        <v>627</v>
      </c>
    </row>
    <row r="771" spans="1:27" ht="14.1" customHeight="1" x14ac:dyDescent="0.2">
      <c r="A771" s="357"/>
      <c r="B771" s="14"/>
      <c r="C771" s="302">
        <v>600</v>
      </c>
      <c r="D771" s="302">
        <v>120104512</v>
      </c>
      <c r="E771" s="288" t="s">
        <v>1467</v>
      </c>
      <c r="F771" s="8"/>
      <c r="G771" s="8"/>
      <c r="H771" s="8">
        <v>68297</v>
      </c>
      <c r="I771" s="4"/>
      <c r="J771" s="4"/>
      <c r="K771" s="165">
        <v>68297</v>
      </c>
      <c r="L771" s="364">
        <v>1</v>
      </c>
      <c r="M771" s="21">
        <v>8</v>
      </c>
      <c r="N771" s="293">
        <v>68297</v>
      </c>
      <c r="O771" s="398" t="s">
        <v>627</v>
      </c>
      <c r="P771" s="370">
        <v>1</v>
      </c>
      <c r="Q771" s="294">
        <v>8</v>
      </c>
      <c r="R771" s="293">
        <v>0</v>
      </c>
      <c r="S771" s="398" t="s">
        <v>627</v>
      </c>
      <c r="T771" s="370">
        <v>1</v>
      </c>
      <c r="U771" s="294">
        <v>8</v>
      </c>
      <c r="V771" s="293">
        <v>0</v>
      </c>
      <c r="W771" s="398" t="s">
        <v>627</v>
      </c>
      <c r="X771" s="370">
        <v>1</v>
      </c>
      <c r="Y771" s="294">
        <v>8</v>
      </c>
      <c r="Z771" s="293">
        <v>0</v>
      </c>
      <c r="AA771" s="398" t="s">
        <v>627</v>
      </c>
    </row>
    <row r="772" spans="1:27" ht="14.1" customHeight="1" x14ac:dyDescent="0.2">
      <c r="A772" s="357"/>
      <c r="B772" s="14"/>
      <c r="C772" s="302">
        <v>610</v>
      </c>
      <c r="D772" s="302">
        <v>120104513</v>
      </c>
      <c r="E772" s="288" t="s">
        <v>1467</v>
      </c>
      <c r="F772" s="8"/>
      <c r="G772" s="8"/>
      <c r="H772" s="8">
        <v>68297</v>
      </c>
      <c r="I772" s="4"/>
      <c r="J772" s="4"/>
      <c r="K772" s="165">
        <v>68297</v>
      </c>
      <c r="L772" s="364">
        <v>1</v>
      </c>
      <c r="M772" s="21">
        <v>8</v>
      </c>
      <c r="N772" s="293">
        <v>68297</v>
      </c>
      <c r="O772" s="398" t="s">
        <v>627</v>
      </c>
      <c r="P772" s="370">
        <v>1</v>
      </c>
      <c r="Q772" s="294">
        <v>8</v>
      </c>
      <c r="R772" s="293">
        <v>68297</v>
      </c>
      <c r="S772" s="398" t="s">
        <v>627</v>
      </c>
      <c r="T772" s="370">
        <v>1</v>
      </c>
      <c r="U772" s="294">
        <v>8</v>
      </c>
      <c r="V772" s="293">
        <v>74291</v>
      </c>
      <c r="W772" s="398" t="s">
        <v>627</v>
      </c>
      <c r="X772" s="370">
        <v>1</v>
      </c>
      <c r="Y772" s="294">
        <v>8</v>
      </c>
      <c r="Z772" s="293">
        <v>75963</v>
      </c>
      <c r="AA772" s="398" t="s">
        <v>627</v>
      </c>
    </row>
    <row r="773" spans="1:27" ht="14.1" customHeight="1" x14ac:dyDescent="0.2">
      <c r="A773" s="357"/>
      <c r="B773" s="14"/>
      <c r="C773" s="302">
        <v>630</v>
      </c>
      <c r="D773" s="302">
        <v>120104514</v>
      </c>
      <c r="E773" s="288" t="s">
        <v>1467</v>
      </c>
      <c r="F773" s="8"/>
      <c r="G773" s="8"/>
      <c r="H773" s="8">
        <v>68297</v>
      </c>
      <c r="I773" s="4"/>
      <c r="J773" s="4"/>
      <c r="K773" s="165">
        <v>68297</v>
      </c>
      <c r="L773" s="364">
        <v>1</v>
      </c>
      <c r="M773" s="21">
        <v>8</v>
      </c>
      <c r="N773" s="293">
        <v>68297</v>
      </c>
      <c r="O773" s="398" t="s">
        <v>627</v>
      </c>
      <c r="P773" s="370">
        <v>1</v>
      </c>
      <c r="Q773" s="294">
        <v>8</v>
      </c>
      <c r="R773" s="293">
        <v>68297</v>
      </c>
      <c r="S773" s="398" t="s">
        <v>627</v>
      </c>
      <c r="T773" s="370">
        <v>1</v>
      </c>
      <c r="U773" s="294">
        <v>8</v>
      </c>
      <c r="V773" s="293">
        <v>74291</v>
      </c>
      <c r="W773" s="398" t="s">
        <v>627</v>
      </c>
      <c r="X773" s="370">
        <v>1</v>
      </c>
      <c r="Y773" s="294">
        <v>8</v>
      </c>
      <c r="Z773" s="293">
        <v>75963</v>
      </c>
      <c r="AA773" s="398" t="s">
        <v>627</v>
      </c>
    </row>
    <row r="774" spans="1:27" ht="14.1" customHeight="1" x14ac:dyDescent="0.2">
      <c r="A774" s="357"/>
      <c r="B774" s="14"/>
      <c r="C774" s="302">
        <v>640</v>
      </c>
      <c r="D774" s="302">
        <v>120104515</v>
      </c>
      <c r="E774" s="288" t="s">
        <v>1467</v>
      </c>
      <c r="F774" s="8"/>
      <c r="G774" s="8"/>
      <c r="H774" s="8">
        <v>68297</v>
      </c>
      <c r="I774" s="4"/>
      <c r="J774" s="4"/>
      <c r="K774" s="165">
        <v>68297</v>
      </c>
      <c r="L774" s="364">
        <v>1</v>
      </c>
      <c r="M774" s="21">
        <v>10</v>
      </c>
      <c r="N774" s="293">
        <v>68297</v>
      </c>
      <c r="O774" s="398" t="s">
        <v>627</v>
      </c>
      <c r="P774" s="370">
        <v>1</v>
      </c>
      <c r="Q774" s="294">
        <v>8</v>
      </c>
      <c r="R774" s="293">
        <v>68297</v>
      </c>
      <c r="S774" s="398" t="s">
        <v>627</v>
      </c>
      <c r="T774" s="370">
        <v>1</v>
      </c>
      <c r="U774" s="294">
        <v>8</v>
      </c>
      <c r="V774" s="293">
        <v>74291</v>
      </c>
      <c r="W774" s="398" t="s">
        <v>627</v>
      </c>
      <c r="X774" s="370">
        <v>1</v>
      </c>
      <c r="Y774" s="294">
        <v>8</v>
      </c>
      <c r="Z774" s="293">
        <v>75963</v>
      </c>
      <c r="AA774" s="398" t="s">
        <v>627</v>
      </c>
    </row>
    <row r="775" spans="1:27" ht="14.1" customHeight="1" x14ac:dyDescent="0.2">
      <c r="A775" s="357"/>
      <c r="B775" s="14"/>
      <c r="C775" s="302">
        <v>650</v>
      </c>
      <c r="D775" s="302">
        <v>120104516</v>
      </c>
      <c r="E775" s="288" t="s">
        <v>1467</v>
      </c>
      <c r="F775" s="8"/>
      <c r="G775" s="8"/>
      <c r="H775" s="8">
        <v>68297</v>
      </c>
      <c r="I775" s="4"/>
      <c r="J775" s="4"/>
      <c r="K775" s="165">
        <v>68297</v>
      </c>
      <c r="L775" s="364">
        <v>1</v>
      </c>
      <c r="M775" s="21">
        <v>8</v>
      </c>
      <c r="N775" s="293">
        <v>68297</v>
      </c>
      <c r="O775" s="398" t="s">
        <v>627</v>
      </c>
      <c r="P775" s="370">
        <v>1</v>
      </c>
      <c r="Q775" s="294">
        <v>8</v>
      </c>
      <c r="R775" s="293">
        <v>68297</v>
      </c>
      <c r="S775" s="398" t="s">
        <v>627</v>
      </c>
      <c r="T775" s="370">
        <v>1</v>
      </c>
      <c r="U775" s="294">
        <v>8</v>
      </c>
      <c r="V775" s="293">
        <v>74291</v>
      </c>
      <c r="W775" s="398" t="s">
        <v>627</v>
      </c>
      <c r="X775" s="370">
        <v>1</v>
      </c>
      <c r="Y775" s="294">
        <v>8</v>
      </c>
      <c r="Z775" s="293">
        <v>75963</v>
      </c>
      <c r="AA775" s="398" t="s">
        <v>627</v>
      </c>
    </row>
    <row r="776" spans="1:27" ht="14.1" customHeight="1" x14ac:dyDescent="0.2">
      <c r="A776" s="357"/>
      <c r="B776" s="14"/>
      <c r="C776" s="302">
        <v>660</v>
      </c>
      <c r="D776" s="302">
        <v>120104517</v>
      </c>
      <c r="E776" s="288" t="s">
        <v>1467</v>
      </c>
      <c r="F776" s="8"/>
      <c r="G776" s="8"/>
      <c r="H776" s="8">
        <v>68297</v>
      </c>
      <c r="I776" s="4"/>
      <c r="J776" s="4"/>
      <c r="K776" s="165">
        <v>68297</v>
      </c>
      <c r="L776" s="364">
        <v>1</v>
      </c>
      <c r="M776" s="21">
        <v>8</v>
      </c>
      <c r="N776" s="293">
        <v>68297</v>
      </c>
      <c r="O776" s="398" t="s">
        <v>627</v>
      </c>
      <c r="P776" s="370">
        <v>1</v>
      </c>
      <c r="Q776" s="294">
        <v>8</v>
      </c>
      <c r="R776" s="293">
        <v>68297</v>
      </c>
      <c r="S776" s="398" t="s">
        <v>627</v>
      </c>
      <c r="T776" s="370">
        <v>1</v>
      </c>
      <c r="U776" s="294">
        <v>8</v>
      </c>
      <c r="V776" s="293">
        <v>74291</v>
      </c>
      <c r="W776" s="398" t="s">
        <v>627</v>
      </c>
      <c r="X776" s="370">
        <v>1</v>
      </c>
      <c r="Y776" s="294">
        <v>8</v>
      </c>
      <c r="Z776" s="293">
        <v>75963</v>
      </c>
      <c r="AA776" s="398" t="s">
        <v>627</v>
      </c>
    </row>
    <row r="777" spans="1:27" ht="14.1" customHeight="1" x14ac:dyDescent="0.2">
      <c r="A777" s="357"/>
      <c r="B777" s="14"/>
      <c r="C777" s="302">
        <v>670</v>
      </c>
      <c r="D777" s="302">
        <v>120104518</v>
      </c>
      <c r="E777" s="288" t="s">
        <v>1467</v>
      </c>
      <c r="F777" s="8"/>
      <c r="G777" s="8"/>
      <c r="H777" s="8">
        <v>68297</v>
      </c>
      <c r="I777" s="4"/>
      <c r="J777" s="4"/>
      <c r="K777" s="165">
        <v>68297</v>
      </c>
      <c r="L777" s="364">
        <v>1</v>
      </c>
      <c r="M777" s="21">
        <v>8</v>
      </c>
      <c r="N777" s="293">
        <v>68297</v>
      </c>
      <c r="O777" s="398" t="s">
        <v>627</v>
      </c>
      <c r="P777" s="370">
        <v>1</v>
      </c>
      <c r="Q777" s="294">
        <v>8</v>
      </c>
      <c r="R777" s="293">
        <v>68297</v>
      </c>
      <c r="S777" s="398" t="s">
        <v>627</v>
      </c>
      <c r="T777" s="370">
        <v>1</v>
      </c>
      <c r="U777" s="294">
        <v>8</v>
      </c>
      <c r="V777" s="293">
        <v>74291</v>
      </c>
      <c r="W777" s="398" t="s">
        <v>627</v>
      </c>
      <c r="X777" s="370">
        <v>1</v>
      </c>
      <c r="Y777" s="294">
        <v>8</v>
      </c>
      <c r="Z777" s="293">
        <v>75963</v>
      </c>
      <c r="AA777" s="398" t="s">
        <v>627</v>
      </c>
    </row>
    <row r="778" spans="1:27" ht="14.1" customHeight="1" x14ac:dyDescent="0.2">
      <c r="A778" s="357"/>
      <c r="B778" s="14"/>
      <c r="C778" s="302">
        <v>680</v>
      </c>
      <c r="D778" s="302">
        <v>120104519</v>
      </c>
      <c r="E778" s="288" t="s">
        <v>1467</v>
      </c>
      <c r="F778" s="8"/>
      <c r="G778" s="8"/>
      <c r="H778" s="8">
        <v>68297</v>
      </c>
      <c r="I778" s="4"/>
      <c r="J778" s="4"/>
      <c r="K778" s="165">
        <v>68297</v>
      </c>
      <c r="L778" s="364">
        <v>1</v>
      </c>
      <c r="M778" s="21">
        <v>8</v>
      </c>
      <c r="N778" s="293">
        <v>68297</v>
      </c>
      <c r="O778" s="398" t="s">
        <v>627</v>
      </c>
      <c r="P778" s="370">
        <v>1</v>
      </c>
      <c r="Q778" s="294">
        <v>8</v>
      </c>
      <c r="R778" s="293">
        <v>68297</v>
      </c>
      <c r="S778" s="398" t="s">
        <v>627</v>
      </c>
      <c r="T778" s="370">
        <v>1</v>
      </c>
      <c r="U778" s="294">
        <v>8</v>
      </c>
      <c r="V778" s="293">
        <v>74291</v>
      </c>
      <c r="W778" s="398" t="s">
        <v>627</v>
      </c>
      <c r="X778" s="370">
        <v>1</v>
      </c>
      <c r="Y778" s="294">
        <v>8</v>
      </c>
      <c r="Z778" s="293">
        <v>75963</v>
      </c>
      <c r="AA778" s="398" t="s">
        <v>627</v>
      </c>
    </row>
    <row r="779" spans="1:27" ht="14.1" customHeight="1" x14ac:dyDescent="0.2">
      <c r="A779" s="357"/>
      <c r="B779" s="14"/>
      <c r="C779" s="302">
        <v>690</v>
      </c>
      <c r="D779" s="302">
        <v>120104520</v>
      </c>
      <c r="E779" s="288" t="s">
        <v>1467</v>
      </c>
      <c r="F779" s="8"/>
      <c r="G779" s="8"/>
      <c r="H779" s="8">
        <v>68297</v>
      </c>
      <c r="I779" s="4"/>
      <c r="J779" s="4"/>
      <c r="K779" s="165">
        <v>68297</v>
      </c>
      <c r="L779" s="364">
        <v>1</v>
      </c>
      <c r="M779" s="21">
        <v>10</v>
      </c>
      <c r="N779" s="293">
        <v>68297</v>
      </c>
      <c r="O779" s="398" t="s">
        <v>627</v>
      </c>
      <c r="P779" s="370">
        <v>1</v>
      </c>
      <c r="Q779" s="294">
        <v>8</v>
      </c>
      <c r="R779" s="293">
        <v>68297</v>
      </c>
      <c r="S779" s="398" t="s">
        <v>627</v>
      </c>
      <c r="T779" s="370">
        <v>1</v>
      </c>
      <c r="U779" s="294">
        <v>8</v>
      </c>
      <c r="V779" s="293">
        <v>74291</v>
      </c>
      <c r="W779" s="398" t="s">
        <v>627</v>
      </c>
      <c r="X779" s="370">
        <v>1</v>
      </c>
      <c r="Y779" s="294">
        <v>8</v>
      </c>
      <c r="Z779" s="293">
        <v>75963</v>
      </c>
      <c r="AA779" s="398" t="s">
        <v>627</v>
      </c>
    </row>
    <row r="780" spans="1:27" ht="14.1" customHeight="1" x14ac:dyDescent="0.2">
      <c r="A780" s="357"/>
      <c r="B780" s="14"/>
      <c r="C780" s="302">
        <v>1350</v>
      </c>
      <c r="D780" s="302">
        <v>120104070</v>
      </c>
      <c r="E780" s="288" t="s">
        <v>115</v>
      </c>
      <c r="F780" s="8"/>
      <c r="G780" s="8"/>
      <c r="H780" s="8">
        <v>76840</v>
      </c>
      <c r="I780" s="4"/>
      <c r="J780" s="4"/>
      <c r="K780" s="165">
        <v>76840</v>
      </c>
      <c r="L780" s="364">
        <v>1</v>
      </c>
      <c r="M780" s="21">
        <v>6</v>
      </c>
      <c r="N780" s="293">
        <v>76840</v>
      </c>
      <c r="O780" s="398" t="s">
        <v>627</v>
      </c>
      <c r="P780" s="370">
        <v>1</v>
      </c>
      <c r="Q780" s="294">
        <v>6</v>
      </c>
      <c r="R780" s="293">
        <v>76840</v>
      </c>
      <c r="S780" s="398" t="s">
        <v>627</v>
      </c>
      <c r="T780" s="370">
        <v>1</v>
      </c>
      <c r="U780" s="294">
        <v>6</v>
      </c>
      <c r="V780" s="293">
        <v>83584</v>
      </c>
      <c r="W780" s="398" t="s">
        <v>627</v>
      </c>
      <c r="X780" s="370">
        <v>1</v>
      </c>
      <c r="Y780" s="294">
        <v>6</v>
      </c>
      <c r="Z780" s="293">
        <v>85465</v>
      </c>
      <c r="AA780" s="398" t="s">
        <v>627</v>
      </c>
    </row>
    <row r="781" spans="1:27" ht="14.1" customHeight="1" x14ac:dyDescent="0.2">
      <c r="A781" s="357"/>
      <c r="B781" s="14"/>
      <c r="C781" s="302">
        <v>1360</v>
      </c>
      <c r="D781" s="302">
        <v>120104135</v>
      </c>
      <c r="E781" s="288" t="s">
        <v>502</v>
      </c>
      <c r="F781" s="8"/>
      <c r="G781" s="8"/>
      <c r="H781" s="8">
        <v>72780</v>
      </c>
      <c r="I781" s="4"/>
      <c r="J781" s="4"/>
      <c r="K781" s="165">
        <v>72780</v>
      </c>
      <c r="L781" s="364">
        <v>1</v>
      </c>
      <c r="M781" s="21">
        <v>7</v>
      </c>
      <c r="N781" s="293">
        <v>72780</v>
      </c>
      <c r="O781" s="398" t="s">
        <v>627</v>
      </c>
      <c r="P781" s="370">
        <v>1</v>
      </c>
      <c r="Q781" s="294">
        <v>7</v>
      </c>
      <c r="R781" s="293">
        <v>72780</v>
      </c>
      <c r="S781" s="398" t="s">
        <v>627</v>
      </c>
      <c r="T781" s="370">
        <v>1</v>
      </c>
      <c r="U781" s="294">
        <v>7</v>
      </c>
      <c r="V781" s="293">
        <v>82366</v>
      </c>
      <c r="W781" s="398" t="s">
        <v>627</v>
      </c>
      <c r="X781" s="370">
        <v>1</v>
      </c>
      <c r="Y781" s="294">
        <v>7</v>
      </c>
      <c r="Z781" s="293">
        <v>84220</v>
      </c>
      <c r="AA781" s="398" t="s">
        <v>627</v>
      </c>
    </row>
    <row r="782" spans="1:27" ht="14.1" customHeight="1" x14ac:dyDescent="0.2">
      <c r="A782" s="357"/>
      <c r="B782" s="14"/>
      <c r="C782" s="302">
        <v>1370</v>
      </c>
      <c r="D782" s="302">
        <v>120104136</v>
      </c>
      <c r="E782" s="288" t="s">
        <v>502</v>
      </c>
      <c r="F782" s="8"/>
      <c r="G782" s="8"/>
      <c r="H782" s="8">
        <v>72780</v>
      </c>
      <c r="I782" s="4"/>
      <c r="J782" s="4"/>
      <c r="K782" s="165">
        <v>72780</v>
      </c>
      <c r="L782" s="364">
        <v>1</v>
      </c>
      <c r="M782" s="21">
        <v>7</v>
      </c>
      <c r="N782" s="293">
        <v>72780</v>
      </c>
      <c r="O782" s="398" t="s">
        <v>627</v>
      </c>
      <c r="P782" s="370">
        <v>1</v>
      </c>
      <c r="Q782" s="294">
        <v>7</v>
      </c>
      <c r="R782" s="293">
        <v>72780</v>
      </c>
      <c r="S782" s="398" t="s">
        <v>627</v>
      </c>
      <c r="T782" s="370">
        <v>1</v>
      </c>
      <c r="U782" s="294">
        <v>7</v>
      </c>
      <c r="V782" s="293">
        <v>82366</v>
      </c>
      <c r="W782" s="398" t="s">
        <v>627</v>
      </c>
      <c r="X782" s="370">
        <v>1</v>
      </c>
      <c r="Y782" s="294">
        <v>7</v>
      </c>
      <c r="Z782" s="293">
        <v>84220</v>
      </c>
      <c r="AA782" s="398" t="s">
        <v>627</v>
      </c>
    </row>
    <row r="783" spans="1:27" ht="14.1" customHeight="1" x14ac:dyDescent="0.2">
      <c r="A783" s="357"/>
      <c r="B783" s="14"/>
      <c r="C783" s="302">
        <v>1380</v>
      </c>
      <c r="D783" s="302">
        <v>120104521</v>
      </c>
      <c r="E783" s="288" t="s">
        <v>1467</v>
      </c>
      <c r="F783" s="8"/>
      <c r="G783" s="8"/>
      <c r="H783" s="8">
        <v>68297</v>
      </c>
      <c r="I783" s="4"/>
      <c r="J783" s="4"/>
      <c r="K783" s="165">
        <v>68297</v>
      </c>
      <c r="L783" s="364">
        <v>1</v>
      </c>
      <c r="M783" s="21">
        <v>8</v>
      </c>
      <c r="N783" s="293">
        <v>68297</v>
      </c>
      <c r="O783" s="398" t="s">
        <v>627</v>
      </c>
      <c r="P783" s="370">
        <v>1</v>
      </c>
      <c r="Q783" s="294">
        <v>8</v>
      </c>
      <c r="R783" s="293">
        <v>68297</v>
      </c>
      <c r="S783" s="398" t="s">
        <v>627</v>
      </c>
      <c r="T783" s="370">
        <v>1</v>
      </c>
      <c r="U783" s="294">
        <v>8</v>
      </c>
      <c r="V783" s="293">
        <v>74291</v>
      </c>
      <c r="W783" s="398" t="s">
        <v>627</v>
      </c>
      <c r="X783" s="370">
        <v>1</v>
      </c>
      <c r="Y783" s="294">
        <v>8</v>
      </c>
      <c r="Z783" s="293">
        <v>75963</v>
      </c>
      <c r="AA783" s="398" t="s">
        <v>627</v>
      </c>
    </row>
    <row r="784" spans="1:27" ht="14.1" customHeight="1" x14ac:dyDescent="0.2">
      <c r="A784" s="357"/>
      <c r="B784" s="14"/>
      <c r="C784" s="302">
        <v>1390</v>
      </c>
      <c r="D784" s="302">
        <v>120104522</v>
      </c>
      <c r="E784" s="288" t="s">
        <v>1467</v>
      </c>
      <c r="F784" s="8"/>
      <c r="G784" s="8"/>
      <c r="H784" s="8">
        <v>68297</v>
      </c>
      <c r="I784" s="4"/>
      <c r="J784" s="4"/>
      <c r="K784" s="165">
        <v>68297</v>
      </c>
      <c r="L784" s="364">
        <v>1</v>
      </c>
      <c r="M784" s="21">
        <v>8</v>
      </c>
      <c r="N784" s="293">
        <v>68297</v>
      </c>
      <c r="O784" s="398" t="s">
        <v>627</v>
      </c>
      <c r="P784" s="370">
        <v>1</v>
      </c>
      <c r="Q784" s="294">
        <v>8</v>
      </c>
      <c r="R784" s="293">
        <v>68297</v>
      </c>
      <c r="S784" s="398" t="s">
        <v>627</v>
      </c>
      <c r="T784" s="370">
        <v>1</v>
      </c>
      <c r="U784" s="294">
        <v>8</v>
      </c>
      <c r="V784" s="293">
        <v>74291</v>
      </c>
      <c r="W784" s="398" t="s">
        <v>627</v>
      </c>
      <c r="X784" s="370">
        <v>1</v>
      </c>
      <c r="Y784" s="294">
        <v>8</v>
      </c>
      <c r="Z784" s="293">
        <v>75963</v>
      </c>
      <c r="AA784" s="398" t="s">
        <v>627</v>
      </c>
    </row>
    <row r="785" spans="1:27" ht="14.1" customHeight="1" x14ac:dyDescent="0.2">
      <c r="A785" s="357"/>
      <c r="B785" s="14"/>
      <c r="C785" s="302">
        <v>1400</v>
      </c>
      <c r="D785" s="302">
        <v>120104523</v>
      </c>
      <c r="E785" s="288" t="s">
        <v>1467</v>
      </c>
      <c r="F785" s="8"/>
      <c r="G785" s="8"/>
      <c r="H785" s="8">
        <v>68297</v>
      </c>
      <c r="I785" s="4"/>
      <c r="J785" s="4"/>
      <c r="K785" s="165">
        <v>68297</v>
      </c>
      <c r="L785" s="364">
        <v>1</v>
      </c>
      <c r="M785" s="21">
        <v>8</v>
      </c>
      <c r="N785" s="293">
        <v>68297</v>
      </c>
      <c r="O785" s="398" t="s">
        <v>627</v>
      </c>
      <c r="P785" s="370">
        <v>1</v>
      </c>
      <c r="Q785" s="294">
        <v>8</v>
      </c>
      <c r="R785" s="293">
        <v>68297</v>
      </c>
      <c r="S785" s="398" t="s">
        <v>627</v>
      </c>
      <c r="T785" s="370">
        <v>1</v>
      </c>
      <c r="U785" s="294">
        <v>8</v>
      </c>
      <c r="V785" s="293">
        <v>74291</v>
      </c>
      <c r="W785" s="398" t="s">
        <v>627</v>
      </c>
      <c r="X785" s="370">
        <v>1</v>
      </c>
      <c r="Y785" s="294">
        <v>8</v>
      </c>
      <c r="Z785" s="293">
        <v>75963</v>
      </c>
      <c r="AA785" s="398" t="s">
        <v>627</v>
      </c>
    </row>
    <row r="786" spans="1:27" ht="14.1" customHeight="1" x14ac:dyDescent="0.2">
      <c r="A786" s="357"/>
      <c r="B786" s="14"/>
      <c r="C786" s="302">
        <v>1490</v>
      </c>
      <c r="D786" s="302">
        <v>120104025</v>
      </c>
      <c r="E786" s="288" t="s">
        <v>94</v>
      </c>
      <c r="F786" s="8"/>
      <c r="G786" s="8"/>
      <c r="H786" s="8">
        <v>85643</v>
      </c>
      <c r="I786" s="4"/>
      <c r="J786" s="4"/>
      <c r="K786" s="165">
        <v>85643</v>
      </c>
      <c r="L786" s="364">
        <v>1</v>
      </c>
      <c r="M786" s="21">
        <v>5</v>
      </c>
      <c r="N786" s="293">
        <v>85643</v>
      </c>
      <c r="O786" s="398" t="s">
        <v>627</v>
      </c>
      <c r="P786" s="370">
        <v>1</v>
      </c>
      <c r="Q786" s="294">
        <v>5</v>
      </c>
      <c r="R786" s="293">
        <v>85643</v>
      </c>
      <c r="S786" s="398" t="s">
        <v>627</v>
      </c>
      <c r="T786" s="370">
        <v>1</v>
      </c>
      <c r="U786" s="294">
        <v>5</v>
      </c>
      <c r="V786" s="293">
        <v>93159</v>
      </c>
      <c r="W786" s="398" t="s">
        <v>627</v>
      </c>
      <c r="X786" s="370">
        <v>1</v>
      </c>
      <c r="Y786" s="294">
        <v>5</v>
      </c>
      <c r="Z786" s="293">
        <v>0</v>
      </c>
      <c r="AA786" s="398" t="s">
        <v>627</v>
      </c>
    </row>
    <row r="787" spans="1:27" ht="14.1" customHeight="1" x14ac:dyDescent="0.2">
      <c r="A787" s="357"/>
      <c r="B787" s="14"/>
      <c r="C787" s="302">
        <v>1500</v>
      </c>
      <c r="D787" s="302">
        <v>120104026</v>
      </c>
      <c r="E787" s="288" t="s">
        <v>94</v>
      </c>
      <c r="F787" s="8"/>
      <c r="G787" s="8"/>
      <c r="H787" s="8">
        <v>85643</v>
      </c>
      <c r="I787" s="4"/>
      <c r="J787" s="4"/>
      <c r="K787" s="165">
        <v>85643</v>
      </c>
      <c r="L787" s="364">
        <v>1</v>
      </c>
      <c r="M787" s="21">
        <v>5</v>
      </c>
      <c r="N787" s="293">
        <v>85643</v>
      </c>
      <c r="O787" s="398" t="s">
        <v>627</v>
      </c>
      <c r="P787" s="370">
        <v>1</v>
      </c>
      <c r="Q787" s="294">
        <v>5</v>
      </c>
      <c r="R787" s="293">
        <v>85643</v>
      </c>
      <c r="S787" s="398" t="s">
        <v>627</v>
      </c>
      <c r="T787" s="370">
        <v>1</v>
      </c>
      <c r="U787" s="294">
        <v>5</v>
      </c>
      <c r="V787" s="293">
        <v>93159</v>
      </c>
      <c r="W787" s="398" t="s">
        <v>627</v>
      </c>
      <c r="X787" s="370">
        <v>1</v>
      </c>
      <c r="Y787" s="294">
        <v>5</v>
      </c>
      <c r="Z787" s="293">
        <v>95256</v>
      </c>
      <c r="AA787" s="398" t="s">
        <v>627</v>
      </c>
    </row>
    <row r="788" spans="1:27" ht="14.1" customHeight="1" x14ac:dyDescent="0.2">
      <c r="A788" s="357"/>
      <c r="B788" s="14"/>
      <c r="C788" s="302">
        <v>1510</v>
      </c>
      <c r="D788" s="302">
        <v>120104071</v>
      </c>
      <c r="E788" s="288" t="s">
        <v>115</v>
      </c>
      <c r="F788" s="8"/>
      <c r="G788" s="8"/>
      <c r="H788" s="8">
        <v>76840</v>
      </c>
      <c r="I788" s="4"/>
      <c r="J788" s="4"/>
      <c r="K788" s="165">
        <v>76840</v>
      </c>
      <c r="L788" s="364">
        <v>1</v>
      </c>
      <c r="M788" s="21">
        <v>6</v>
      </c>
      <c r="N788" s="293">
        <v>76840</v>
      </c>
      <c r="O788" s="398" t="s">
        <v>627</v>
      </c>
      <c r="P788" s="370">
        <v>1</v>
      </c>
      <c r="Q788" s="294">
        <v>6</v>
      </c>
      <c r="R788" s="293">
        <v>76840</v>
      </c>
      <c r="S788" s="398" t="s">
        <v>627</v>
      </c>
      <c r="T788" s="370">
        <v>1</v>
      </c>
      <c r="U788" s="294">
        <v>6</v>
      </c>
      <c r="V788" s="293">
        <v>83584</v>
      </c>
      <c r="W788" s="398" t="s">
        <v>627</v>
      </c>
      <c r="X788" s="370">
        <v>1</v>
      </c>
      <c r="Y788" s="294">
        <v>6</v>
      </c>
      <c r="Z788" s="293">
        <v>85465</v>
      </c>
      <c r="AA788" s="398" t="s">
        <v>627</v>
      </c>
    </row>
    <row r="789" spans="1:27" ht="14.1" customHeight="1" x14ac:dyDescent="0.2">
      <c r="A789" s="357"/>
      <c r="B789" s="14"/>
      <c r="C789" s="302">
        <v>1520</v>
      </c>
      <c r="D789" s="302">
        <v>120104072</v>
      </c>
      <c r="E789" s="288" t="s">
        <v>115</v>
      </c>
      <c r="F789" s="8"/>
      <c r="G789" s="8"/>
      <c r="H789" s="8">
        <v>76840</v>
      </c>
      <c r="I789" s="4"/>
      <c r="J789" s="4"/>
      <c r="K789" s="165">
        <v>76840</v>
      </c>
      <c r="L789" s="364">
        <v>1</v>
      </c>
      <c r="M789" s="21">
        <v>6</v>
      </c>
      <c r="N789" s="293">
        <v>76840</v>
      </c>
      <c r="O789" s="398" t="s">
        <v>627</v>
      </c>
      <c r="P789" s="370">
        <v>1</v>
      </c>
      <c r="Q789" s="294">
        <v>6</v>
      </c>
      <c r="R789" s="293">
        <v>76840</v>
      </c>
      <c r="S789" s="398" t="s">
        <v>627</v>
      </c>
      <c r="T789" s="370">
        <v>1</v>
      </c>
      <c r="U789" s="294">
        <v>6</v>
      </c>
      <c r="V789" s="293">
        <v>83584</v>
      </c>
      <c r="W789" s="398" t="s">
        <v>627</v>
      </c>
      <c r="X789" s="370">
        <v>1</v>
      </c>
      <c r="Y789" s="294">
        <v>6</v>
      </c>
      <c r="Z789" s="293">
        <v>0</v>
      </c>
      <c r="AA789" s="398" t="s">
        <v>627</v>
      </c>
    </row>
    <row r="790" spans="1:27" ht="14.1" customHeight="1" x14ac:dyDescent="0.2">
      <c r="A790" s="357"/>
      <c r="B790" s="14"/>
      <c r="C790" s="302">
        <v>1530</v>
      </c>
      <c r="D790" s="302">
        <v>120104073</v>
      </c>
      <c r="E790" s="288" t="s">
        <v>115</v>
      </c>
      <c r="F790" s="8"/>
      <c r="G790" s="8"/>
      <c r="H790" s="8">
        <v>76840</v>
      </c>
      <c r="I790" s="4"/>
      <c r="J790" s="4"/>
      <c r="K790" s="165">
        <v>76840</v>
      </c>
      <c r="L790" s="364">
        <v>1</v>
      </c>
      <c r="M790" s="21">
        <v>6</v>
      </c>
      <c r="N790" s="293">
        <v>76840</v>
      </c>
      <c r="O790" s="398" t="s">
        <v>627</v>
      </c>
      <c r="P790" s="370">
        <v>1</v>
      </c>
      <c r="Q790" s="294">
        <v>6</v>
      </c>
      <c r="R790" s="293">
        <v>76840</v>
      </c>
      <c r="S790" s="398" t="s">
        <v>627</v>
      </c>
      <c r="T790" s="370">
        <v>1</v>
      </c>
      <c r="U790" s="294">
        <v>6</v>
      </c>
      <c r="V790" s="293">
        <v>83584</v>
      </c>
      <c r="W790" s="398" t="s">
        <v>627</v>
      </c>
      <c r="X790" s="370">
        <v>1</v>
      </c>
      <c r="Y790" s="294">
        <v>6</v>
      </c>
      <c r="Z790" s="293">
        <v>85465</v>
      </c>
      <c r="AA790" s="398" t="s">
        <v>627</v>
      </c>
    </row>
    <row r="791" spans="1:27" ht="14.1" customHeight="1" x14ac:dyDescent="0.2">
      <c r="A791" s="357"/>
      <c r="B791" s="14"/>
      <c r="C791" s="302">
        <v>1540</v>
      </c>
      <c r="D791" s="302">
        <v>120104074</v>
      </c>
      <c r="E791" s="288" t="s">
        <v>115</v>
      </c>
      <c r="F791" s="8"/>
      <c r="G791" s="8"/>
      <c r="H791" s="8">
        <v>76840</v>
      </c>
      <c r="I791" s="4"/>
      <c r="J791" s="4"/>
      <c r="K791" s="165">
        <v>76840</v>
      </c>
      <c r="L791" s="364">
        <v>1</v>
      </c>
      <c r="M791" s="21">
        <v>6</v>
      </c>
      <c r="N791" s="293">
        <v>76840</v>
      </c>
      <c r="O791" s="398" t="s">
        <v>627</v>
      </c>
      <c r="P791" s="370">
        <v>1</v>
      </c>
      <c r="Q791" s="294">
        <v>6</v>
      </c>
      <c r="R791" s="293">
        <v>76840</v>
      </c>
      <c r="S791" s="398" t="s">
        <v>627</v>
      </c>
      <c r="T791" s="370">
        <v>1</v>
      </c>
      <c r="U791" s="294">
        <v>6</v>
      </c>
      <c r="V791" s="293">
        <v>83584</v>
      </c>
      <c r="W791" s="398" t="s">
        <v>627</v>
      </c>
      <c r="X791" s="370">
        <v>1</v>
      </c>
      <c r="Y791" s="294">
        <v>6</v>
      </c>
      <c r="Z791" s="293">
        <v>85465</v>
      </c>
      <c r="AA791" s="398" t="s">
        <v>627</v>
      </c>
    </row>
    <row r="792" spans="1:27" ht="14.1" customHeight="1" x14ac:dyDescent="0.2">
      <c r="A792" s="357"/>
      <c r="B792" s="14"/>
      <c r="C792" s="302">
        <v>1550</v>
      </c>
      <c r="D792" s="302">
        <v>120104075</v>
      </c>
      <c r="E792" s="288" t="s">
        <v>115</v>
      </c>
      <c r="F792" s="8"/>
      <c r="G792" s="8"/>
      <c r="H792" s="8">
        <v>76840</v>
      </c>
      <c r="I792" s="4"/>
      <c r="J792" s="4"/>
      <c r="K792" s="165">
        <v>76840</v>
      </c>
      <c r="L792" s="364">
        <v>1</v>
      </c>
      <c r="M792" s="21">
        <v>6</v>
      </c>
      <c r="N792" s="293">
        <v>76840</v>
      </c>
      <c r="O792" s="398" t="s">
        <v>627</v>
      </c>
      <c r="P792" s="370">
        <v>1</v>
      </c>
      <c r="Q792" s="294">
        <v>6</v>
      </c>
      <c r="R792" s="293">
        <v>76840</v>
      </c>
      <c r="S792" s="398" t="s">
        <v>627</v>
      </c>
      <c r="T792" s="370">
        <v>1</v>
      </c>
      <c r="U792" s="294">
        <v>6</v>
      </c>
      <c r="V792" s="293">
        <v>83584</v>
      </c>
      <c r="W792" s="398" t="s">
        <v>627</v>
      </c>
      <c r="X792" s="370">
        <v>1</v>
      </c>
      <c r="Y792" s="294">
        <v>6</v>
      </c>
      <c r="Z792" s="293">
        <v>0</v>
      </c>
      <c r="AA792" s="398" t="s">
        <v>627</v>
      </c>
    </row>
    <row r="793" spans="1:27" ht="14.1" customHeight="1" x14ac:dyDescent="0.2">
      <c r="A793" s="357"/>
      <c r="B793" s="14"/>
      <c r="C793" s="302">
        <v>1560</v>
      </c>
      <c r="D793" s="302">
        <v>120104076</v>
      </c>
      <c r="E793" s="288" t="s">
        <v>115</v>
      </c>
      <c r="F793" s="8"/>
      <c r="G793" s="8"/>
      <c r="H793" s="8">
        <v>76840</v>
      </c>
      <c r="I793" s="4"/>
      <c r="J793" s="4"/>
      <c r="K793" s="165">
        <v>76840</v>
      </c>
      <c r="L793" s="364">
        <v>1</v>
      </c>
      <c r="M793" s="21">
        <v>6</v>
      </c>
      <c r="N793" s="293">
        <v>76840</v>
      </c>
      <c r="O793" s="398" t="s">
        <v>627</v>
      </c>
      <c r="P793" s="370">
        <v>1</v>
      </c>
      <c r="Q793" s="294">
        <v>6</v>
      </c>
      <c r="R793" s="293">
        <v>76840</v>
      </c>
      <c r="S793" s="398" t="s">
        <v>627</v>
      </c>
      <c r="T793" s="370">
        <v>1</v>
      </c>
      <c r="U793" s="294">
        <v>6</v>
      </c>
      <c r="V793" s="293">
        <v>83584</v>
      </c>
      <c r="W793" s="398" t="s">
        <v>627</v>
      </c>
      <c r="X793" s="370">
        <v>1</v>
      </c>
      <c r="Y793" s="294">
        <v>6</v>
      </c>
      <c r="Z793" s="293">
        <v>85465</v>
      </c>
      <c r="AA793" s="398" t="s">
        <v>627</v>
      </c>
    </row>
    <row r="794" spans="1:27" ht="14.1" customHeight="1" x14ac:dyDescent="0.2">
      <c r="A794" s="357"/>
      <c r="B794" s="14"/>
      <c r="C794" s="302">
        <v>1570</v>
      </c>
      <c r="D794" s="302">
        <v>120104077</v>
      </c>
      <c r="E794" s="288" t="s">
        <v>115</v>
      </c>
      <c r="F794" s="8"/>
      <c r="G794" s="8"/>
      <c r="H794" s="8">
        <v>76840</v>
      </c>
      <c r="I794" s="4"/>
      <c r="J794" s="4"/>
      <c r="K794" s="165">
        <v>76840</v>
      </c>
      <c r="L794" s="364">
        <v>1</v>
      </c>
      <c r="M794" s="21">
        <v>6</v>
      </c>
      <c r="N794" s="293">
        <v>76840</v>
      </c>
      <c r="O794" s="398" t="s">
        <v>627</v>
      </c>
      <c r="P794" s="370">
        <v>1</v>
      </c>
      <c r="Q794" s="294">
        <v>6</v>
      </c>
      <c r="R794" s="293">
        <v>76840</v>
      </c>
      <c r="S794" s="398" t="s">
        <v>627</v>
      </c>
      <c r="T794" s="370">
        <v>1</v>
      </c>
      <c r="U794" s="294">
        <v>6</v>
      </c>
      <c r="V794" s="293">
        <v>83584</v>
      </c>
      <c r="W794" s="398" t="s">
        <v>627</v>
      </c>
      <c r="X794" s="370">
        <v>1</v>
      </c>
      <c r="Y794" s="294">
        <v>6</v>
      </c>
      <c r="Z794" s="293">
        <v>85465</v>
      </c>
      <c r="AA794" s="398" t="s">
        <v>627</v>
      </c>
    </row>
    <row r="795" spans="1:27" ht="14.1" customHeight="1" x14ac:dyDescent="0.2">
      <c r="A795" s="357"/>
      <c r="B795" s="14"/>
      <c r="C795" s="302">
        <v>1580</v>
      </c>
      <c r="D795" s="302">
        <v>120104078</v>
      </c>
      <c r="E795" s="288" t="s">
        <v>115</v>
      </c>
      <c r="F795" s="8"/>
      <c r="G795" s="8"/>
      <c r="H795" s="8">
        <v>76840</v>
      </c>
      <c r="I795" s="4"/>
      <c r="J795" s="4"/>
      <c r="K795" s="165">
        <v>76840</v>
      </c>
      <c r="L795" s="364">
        <v>1</v>
      </c>
      <c r="M795" s="21">
        <v>6</v>
      </c>
      <c r="N795" s="293">
        <v>76840</v>
      </c>
      <c r="O795" s="398" t="s">
        <v>627</v>
      </c>
      <c r="P795" s="370">
        <v>1</v>
      </c>
      <c r="Q795" s="294">
        <v>6</v>
      </c>
      <c r="R795" s="293">
        <v>76840</v>
      </c>
      <c r="S795" s="398" t="s">
        <v>627</v>
      </c>
      <c r="T795" s="370">
        <v>1</v>
      </c>
      <c r="U795" s="294">
        <v>6</v>
      </c>
      <c r="V795" s="293">
        <v>83584</v>
      </c>
      <c r="W795" s="398" t="s">
        <v>627</v>
      </c>
      <c r="X795" s="370">
        <v>1</v>
      </c>
      <c r="Y795" s="294">
        <v>6</v>
      </c>
      <c r="Z795" s="293">
        <v>0</v>
      </c>
      <c r="AA795" s="398" t="s">
        <v>627</v>
      </c>
    </row>
    <row r="796" spans="1:27" ht="14.1" customHeight="1" x14ac:dyDescent="0.2">
      <c r="A796" s="357"/>
      <c r="B796" s="14"/>
      <c r="C796" s="302">
        <v>1590</v>
      </c>
      <c r="D796" s="302">
        <v>120104137</v>
      </c>
      <c r="E796" s="288" t="s">
        <v>502</v>
      </c>
      <c r="F796" s="8"/>
      <c r="G796" s="8"/>
      <c r="H796" s="8">
        <v>72780</v>
      </c>
      <c r="I796" s="4"/>
      <c r="J796" s="4"/>
      <c r="K796" s="165">
        <v>72780</v>
      </c>
      <c r="L796" s="364">
        <v>1</v>
      </c>
      <c r="M796" s="21">
        <v>7</v>
      </c>
      <c r="N796" s="293">
        <v>72780</v>
      </c>
      <c r="O796" s="398" t="s">
        <v>627</v>
      </c>
      <c r="P796" s="370">
        <v>1</v>
      </c>
      <c r="Q796" s="294">
        <v>7</v>
      </c>
      <c r="R796" s="293">
        <v>72780</v>
      </c>
      <c r="S796" s="398" t="s">
        <v>627</v>
      </c>
      <c r="T796" s="370">
        <v>1</v>
      </c>
      <c r="U796" s="294">
        <v>7</v>
      </c>
      <c r="V796" s="293">
        <v>82366</v>
      </c>
      <c r="W796" s="398" t="s">
        <v>627</v>
      </c>
      <c r="X796" s="370">
        <v>1</v>
      </c>
      <c r="Y796" s="294">
        <v>7</v>
      </c>
      <c r="Z796" s="293">
        <v>84220</v>
      </c>
      <c r="AA796" s="398" t="s">
        <v>627</v>
      </c>
    </row>
    <row r="797" spans="1:27" ht="14.1" customHeight="1" x14ac:dyDescent="0.2">
      <c r="A797" s="357"/>
      <c r="B797" s="14"/>
      <c r="C797" s="302">
        <v>1600</v>
      </c>
      <c r="D797" s="302">
        <v>120104138</v>
      </c>
      <c r="E797" s="288" t="s">
        <v>502</v>
      </c>
      <c r="F797" s="8"/>
      <c r="G797" s="8"/>
      <c r="H797" s="8">
        <v>72780</v>
      </c>
      <c r="I797" s="4"/>
      <c r="J797" s="4"/>
      <c r="K797" s="165">
        <v>72780</v>
      </c>
      <c r="L797" s="364">
        <v>1</v>
      </c>
      <c r="M797" s="21">
        <v>7</v>
      </c>
      <c r="N797" s="293">
        <v>72780</v>
      </c>
      <c r="O797" s="398" t="s">
        <v>627</v>
      </c>
      <c r="P797" s="370">
        <v>1</v>
      </c>
      <c r="Q797" s="294">
        <v>7</v>
      </c>
      <c r="R797" s="293">
        <v>72780</v>
      </c>
      <c r="S797" s="398" t="s">
        <v>627</v>
      </c>
      <c r="T797" s="370">
        <v>1</v>
      </c>
      <c r="U797" s="294">
        <v>7</v>
      </c>
      <c r="V797" s="293">
        <v>82366</v>
      </c>
      <c r="W797" s="398" t="s">
        <v>627</v>
      </c>
      <c r="X797" s="370">
        <v>1</v>
      </c>
      <c r="Y797" s="294">
        <v>7</v>
      </c>
      <c r="Z797" s="293">
        <v>84220</v>
      </c>
      <c r="AA797" s="398" t="s">
        <v>627</v>
      </c>
    </row>
    <row r="798" spans="1:27" ht="14.1" customHeight="1" x14ac:dyDescent="0.2">
      <c r="A798" s="357"/>
      <c r="B798" s="14"/>
      <c r="C798" s="302">
        <v>1610</v>
      </c>
      <c r="D798" s="302">
        <v>120104139</v>
      </c>
      <c r="E798" s="288" t="s">
        <v>502</v>
      </c>
      <c r="F798" s="8"/>
      <c r="G798" s="8"/>
      <c r="H798" s="8">
        <v>72780</v>
      </c>
      <c r="I798" s="4"/>
      <c r="J798" s="4"/>
      <c r="K798" s="165">
        <v>72780</v>
      </c>
      <c r="L798" s="364">
        <v>1</v>
      </c>
      <c r="M798" s="21">
        <v>7</v>
      </c>
      <c r="N798" s="293">
        <v>72780</v>
      </c>
      <c r="O798" s="398" t="s">
        <v>627</v>
      </c>
      <c r="P798" s="370">
        <v>1</v>
      </c>
      <c r="Q798" s="294">
        <v>7</v>
      </c>
      <c r="R798" s="293">
        <v>72780</v>
      </c>
      <c r="S798" s="398" t="s">
        <v>627</v>
      </c>
      <c r="T798" s="370">
        <v>1</v>
      </c>
      <c r="U798" s="294">
        <v>7</v>
      </c>
      <c r="V798" s="293">
        <v>82366</v>
      </c>
      <c r="W798" s="398" t="s">
        <v>627</v>
      </c>
      <c r="X798" s="370">
        <v>1</v>
      </c>
      <c r="Y798" s="294">
        <v>7</v>
      </c>
      <c r="Z798" s="293">
        <v>84220</v>
      </c>
      <c r="AA798" s="398" t="s">
        <v>627</v>
      </c>
    </row>
    <row r="799" spans="1:27" ht="14.1" customHeight="1" x14ac:dyDescent="0.2">
      <c r="A799" s="357"/>
      <c r="B799" s="14"/>
      <c r="C799" s="302">
        <v>1620</v>
      </c>
      <c r="D799" s="302">
        <v>120104140</v>
      </c>
      <c r="E799" s="288" t="s">
        <v>502</v>
      </c>
      <c r="F799" s="8"/>
      <c r="G799" s="8"/>
      <c r="H799" s="8">
        <v>72780</v>
      </c>
      <c r="I799" s="4"/>
      <c r="J799" s="4"/>
      <c r="K799" s="165">
        <v>72780</v>
      </c>
      <c r="L799" s="364">
        <v>1</v>
      </c>
      <c r="M799" s="21">
        <v>7</v>
      </c>
      <c r="N799" s="293">
        <v>72780</v>
      </c>
      <c r="O799" s="398" t="s">
        <v>627</v>
      </c>
      <c r="P799" s="370">
        <v>1</v>
      </c>
      <c r="Q799" s="294">
        <v>7</v>
      </c>
      <c r="R799" s="293">
        <v>72780</v>
      </c>
      <c r="S799" s="398" t="s">
        <v>627</v>
      </c>
      <c r="T799" s="370">
        <v>1</v>
      </c>
      <c r="U799" s="294">
        <v>7</v>
      </c>
      <c r="V799" s="293">
        <v>82366</v>
      </c>
      <c r="W799" s="398" t="s">
        <v>627</v>
      </c>
      <c r="X799" s="370">
        <v>1</v>
      </c>
      <c r="Y799" s="294">
        <v>7</v>
      </c>
      <c r="Z799" s="293">
        <v>84220</v>
      </c>
      <c r="AA799" s="398" t="s">
        <v>627</v>
      </c>
    </row>
    <row r="800" spans="1:27" ht="14.1" customHeight="1" x14ac:dyDescent="0.2">
      <c r="A800" s="357"/>
      <c r="B800" s="14"/>
      <c r="C800" s="302">
        <v>1630</v>
      </c>
      <c r="D800" s="302">
        <v>120104141</v>
      </c>
      <c r="E800" s="288" t="s">
        <v>502</v>
      </c>
      <c r="F800" s="8"/>
      <c r="G800" s="8"/>
      <c r="H800" s="8">
        <v>72780</v>
      </c>
      <c r="I800" s="4"/>
      <c r="J800" s="4"/>
      <c r="K800" s="165">
        <v>72780</v>
      </c>
      <c r="L800" s="364">
        <v>1</v>
      </c>
      <c r="M800" s="21">
        <v>7</v>
      </c>
      <c r="N800" s="293">
        <v>72780</v>
      </c>
      <c r="O800" s="398" t="s">
        <v>627</v>
      </c>
      <c r="P800" s="370">
        <v>1</v>
      </c>
      <c r="Q800" s="294">
        <v>7</v>
      </c>
      <c r="R800" s="293">
        <v>72780</v>
      </c>
      <c r="S800" s="398" t="s">
        <v>627</v>
      </c>
      <c r="T800" s="370">
        <v>1</v>
      </c>
      <c r="U800" s="294">
        <v>7</v>
      </c>
      <c r="V800" s="293">
        <v>82366</v>
      </c>
      <c r="W800" s="398" t="s">
        <v>627</v>
      </c>
      <c r="X800" s="370">
        <v>1</v>
      </c>
      <c r="Y800" s="294">
        <v>7</v>
      </c>
      <c r="Z800" s="293">
        <v>84220</v>
      </c>
      <c r="AA800" s="398" t="s">
        <v>627</v>
      </c>
    </row>
    <row r="801" spans="1:27" ht="14.1" customHeight="1" x14ac:dyDescent="0.2">
      <c r="A801" s="357"/>
      <c r="B801" s="14"/>
      <c r="C801" s="302">
        <v>1640</v>
      </c>
      <c r="D801" s="302">
        <v>120104142</v>
      </c>
      <c r="E801" s="288" t="s">
        <v>502</v>
      </c>
      <c r="F801" s="8"/>
      <c r="G801" s="8"/>
      <c r="H801" s="8">
        <v>72780</v>
      </c>
      <c r="I801" s="4"/>
      <c r="J801" s="4"/>
      <c r="K801" s="165">
        <v>72780</v>
      </c>
      <c r="L801" s="364">
        <v>1</v>
      </c>
      <c r="M801" s="21">
        <v>7</v>
      </c>
      <c r="N801" s="293">
        <v>72780</v>
      </c>
      <c r="O801" s="398" t="s">
        <v>627</v>
      </c>
      <c r="P801" s="370">
        <v>1</v>
      </c>
      <c r="Q801" s="294">
        <v>7</v>
      </c>
      <c r="R801" s="293">
        <v>72780</v>
      </c>
      <c r="S801" s="398" t="s">
        <v>627</v>
      </c>
      <c r="T801" s="370">
        <v>1</v>
      </c>
      <c r="U801" s="294">
        <v>7</v>
      </c>
      <c r="V801" s="293">
        <v>82366</v>
      </c>
      <c r="W801" s="398" t="s">
        <v>627</v>
      </c>
      <c r="X801" s="370">
        <v>1</v>
      </c>
      <c r="Y801" s="294">
        <v>7</v>
      </c>
      <c r="Z801" s="293">
        <v>84220</v>
      </c>
      <c r="AA801" s="398" t="s">
        <v>627</v>
      </c>
    </row>
    <row r="802" spans="1:27" ht="14.1" customHeight="1" x14ac:dyDescent="0.2">
      <c r="A802" s="357"/>
      <c r="B802" s="14"/>
      <c r="C802" s="302">
        <v>1650</v>
      </c>
      <c r="D802" s="302">
        <v>120104143</v>
      </c>
      <c r="E802" s="288" t="s">
        <v>502</v>
      </c>
      <c r="F802" s="8"/>
      <c r="G802" s="8"/>
      <c r="H802" s="8">
        <v>72780</v>
      </c>
      <c r="I802" s="4"/>
      <c r="J802" s="4"/>
      <c r="K802" s="165">
        <v>72780</v>
      </c>
      <c r="L802" s="364">
        <v>1</v>
      </c>
      <c r="M802" s="21">
        <v>7</v>
      </c>
      <c r="N802" s="293">
        <v>72780</v>
      </c>
      <c r="O802" s="398" t="s">
        <v>627</v>
      </c>
      <c r="P802" s="370">
        <v>1</v>
      </c>
      <c r="Q802" s="294">
        <v>7</v>
      </c>
      <c r="R802" s="293">
        <v>72780</v>
      </c>
      <c r="S802" s="398" t="s">
        <v>627</v>
      </c>
      <c r="T802" s="370">
        <v>1</v>
      </c>
      <c r="U802" s="294">
        <v>7</v>
      </c>
      <c r="V802" s="293">
        <v>82366</v>
      </c>
      <c r="W802" s="398" t="s">
        <v>627</v>
      </c>
      <c r="X802" s="370">
        <v>1</v>
      </c>
      <c r="Y802" s="294">
        <v>7</v>
      </c>
      <c r="Z802" s="293">
        <v>84220</v>
      </c>
      <c r="AA802" s="398" t="s">
        <v>627</v>
      </c>
    </row>
    <row r="803" spans="1:27" ht="14.1" customHeight="1" x14ac:dyDescent="0.2">
      <c r="A803" s="357"/>
      <c r="B803" s="14"/>
      <c r="C803" s="302">
        <v>1660</v>
      </c>
      <c r="D803" s="302">
        <v>120104144</v>
      </c>
      <c r="E803" s="288" t="s">
        <v>502</v>
      </c>
      <c r="F803" s="8"/>
      <c r="G803" s="8"/>
      <c r="H803" s="8">
        <v>72780</v>
      </c>
      <c r="I803" s="4"/>
      <c r="J803" s="4"/>
      <c r="K803" s="165">
        <v>72780</v>
      </c>
      <c r="L803" s="364">
        <v>1</v>
      </c>
      <c r="M803" s="21">
        <v>7</v>
      </c>
      <c r="N803" s="293">
        <v>72780</v>
      </c>
      <c r="O803" s="398" t="s">
        <v>627</v>
      </c>
      <c r="P803" s="370">
        <v>1</v>
      </c>
      <c r="Q803" s="294">
        <v>7</v>
      </c>
      <c r="R803" s="293">
        <v>72780</v>
      </c>
      <c r="S803" s="398" t="s">
        <v>627</v>
      </c>
      <c r="T803" s="370">
        <v>1</v>
      </c>
      <c r="U803" s="294">
        <v>7</v>
      </c>
      <c r="V803" s="293">
        <v>82366</v>
      </c>
      <c r="W803" s="398" t="s">
        <v>627</v>
      </c>
      <c r="X803" s="370">
        <v>1</v>
      </c>
      <c r="Y803" s="294">
        <v>7</v>
      </c>
      <c r="Z803" s="293">
        <v>84220</v>
      </c>
      <c r="AA803" s="398" t="s">
        <v>627</v>
      </c>
    </row>
    <row r="804" spans="1:27" ht="14.1" customHeight="1" x14ac:dyDescent="0.2">
      <c r="A804" s="357"/>
      <c r="B804" s="14"/>
      <c r="C804" s="302">
        <v>1670</v>
      </c>
      <c r="D804" s="302">
        <v>120104145</v>
      </c>
      <c r="E804" s="288" t="s">
        <v>502</v>
      </c>
      <c r="F804" s="8"/>
      <c r="G804" s="8"/>
      <c r="H804" s="8">
        <v>72780</v>
      </c>
      <c r="I804" s="4"/>
      <c r="J804" s="4"/>
      <c r="K804" s="165">
        <v>72780</v>
      </c>
      <c r="L804" s="364">
        <v>1</v>
      </c>
      <c r="M804" s="21">
        <v>7</v>
      </c>
      <c r="N804" s="293">
        <v>72780</v>
      </c>
      <c r="O804" s="398" t="s">
        <v>627</v>
      </c>
      <c r="P804" s="370">
        <v>1</v>
      </c>
      <c r="Q804" s="294">
        <v>7</v>
      </c>
      <c r="R804" s="293">
        <v>72780</v>
      </c>
      <c r="S804" s="398" t="s">
        <v>627</v>
      </c>
      <c r="T804" s="370">
        <v>1</v>
      </c>
      <c r="U804" s="294">
        <v>7</v>
      </c>
      <c r="V804" s="293">
        <v>82366</v>
      </c>
      <c r="W804" s="398" t="s">
        <v>627</v>
      </c>
      <c r="X804" s="370">
        <v>1</v>
      </c>
      <c r="Y804" s="294">
        <v>7</v>
      </c>
      <c r="Z804" s="293">
        <v>84220</v>
      </c>
      <c r="AA804" s="398" t="s">
        <v>627</v>
      </c>
    </row>
    <row r="805" spans="1:27" ht="14.1" customHeight="1" x14ac:dyDescent="0.2">
      <c r="A805" s="357"/>
      <c r="B805" s="14"/>
      <c r="C805" s="302">
        <v>1680</v>
      </c>
      <c r="D805" s="302">
        <v>120104146</v>
      </c>
      <c r="E805" s="288" t="s">
        <v>502</v>
      </c>
      <c r="F805" s="8"/>
      <c r="G805" s="8"/>
      <c r="H805" s="8">
        <v>72780</v>
      </c>
      <c r="I805" s="4"/>
      <c r="J805" s="4"/>
      <c r="K805" s="165">
        <v>72780</v>
      </c>
      <c r="L805" s="364">
        <v>1</v>
      </c>
      <c r="M805" s="21">
        <v>7</v>
      </c>
      <c r="N805" s="293">
        <v>72780</v>
      </c>
      <c r="O805" s="398" t="s">
        <v>627</v>
      </c>
      <c r="P805" s="370">
        <v>1</v>
      </c>
      <c r="Q805" s="294">
        <v>7</v>
      </c>
      <c r="R805" s="293">
        <v>72780</v>
      </c>
      <c r="S805" s="398" t="s">
        <v>627</v>
      </c>
      <c r="T805" s="370">
        <v>1</v>
      </c>
      <c r="U805" s="294">
        <v>7</v>
      </c>
      <c r="V805" s="293">
        <v>82366</v>
      </c>
      <c r="W805" s="398" t="s">
        <v>627</v>
      </c>
      <c r="X805" s="370">
        <v>1</v>
      </c>
      <c r="Y805" s="294">
        <v>7</v>
      </c>
      <c r="Z805" s="293">
        <v>84220</v>
      </c>
      <c r="AA805" s="398" t="s">
        <v>627</v>
      </c>
    </row>
    <row r="806" spans="1:27" ht="14.1" customHeight="1" x14ac:dyDescent="0.2">
      <c r="A806" s="357"/>
      <c r="B806" s="14"/>
      <c r="C806" s="302">
        <v>1690</v>
      </c>
      <c r="D806" s="302">
        <v>120104147</v>
      </c>
      <c r="E806" s="288" t="s">
        <v>502</v>
      </c>
      <c r="F806" s="8"/>
      <c r="G806" s="8"/>
      <c r="H806" s="8">
        <v>72780</v>
      </c>
      <c r="I806" s="4"/>
      <c r="J806" s="4"/>
      <c r="K806" s="165">
        <v>72780</v>
      </c>
      <c r="L806" s="364">
        <v>1</v>
      </c>
      <c r="M806" s="21">
        <v>7</v>
      </c>
      <c r="N806" s="293">
        <v>72780</v>
      </c>
      <c r="O806" s="398" t="s">
        <v>627</v>
      </c>
      <c r="P806" s="370">
        <v>1</v>
      </c>
      <c r="Q806" s="294">
        <v>7</v>
      </c>
      <c r="R806" s="293">
        <v>72780</v>
      </c>
      <c r="S806" s="398" t="s">
        <v>627</v>
      </c>
      <c r="T806" s="370">
        <v>1</v>
      </c>
      <c r="U806" s="294">
        <v>7</v>
      </c>
      <c r="V806" s="293">
        <v>82366</v>
      </c>
      <c r="W806" s="398" t="s">
        <v>627</v>
      </c>
      <c r="X806" s="370">
        <v>1</v>
      </c>
      <c r="Y806" s="294">
        <v>7</v>
      </c>
      <c r="Z806" s="293">
        <v>84220</v>
      </c>
      <c r="AA806" s="398" t="s">
        <v>627</v>
      </c>
    </row>
    <row r="807" spans="1:27" ht="14.1" customHeight="1" x14ac:dyDescent="0.2">
      <c r="A807" s="359"/>
      <c r="B807" s="20"/>
      <c r="C807" s="303">
        <v>1700</v>
      </c>
      <c r="D807" s="303">
        <v>120104148</v>
      </c>
      <c r="E807" s="304" t="s">
        <v>502</v>
      </c>
      <c r="F807" s="22"/>
      <c r="G807" s="22"/>
      <c r="H807" s="22">
        <v>72780</v>
      </c>
      <c r="I807" s="3"/>
      <c r="J807" s="3"/>
      <c r="K807" s="255">
        <v>72780</v>
      </c>
      <c r="L807" s="366">
        <v>1</v>
      </c>
      <c r="M807" s="307">
        <v>7</v>
      </c>
      <c r="N807" s="308">
        <v>72780</v>
      </c>
      <c r="O807" s="424" t="s">
        <v>627</v>
      </c>
      <c r="P807" s="372">
        <v>1</v>
      </c>
      <c r="Q807" s="326">
        <v>7</v>
      </c>
      <c r="R807" s="308">
        <v>72780</v>
      </c>
      <c r="S807" s="424" t="s">
        <v>627</v>
      </c>
      <c r="T807" s="372">
        <v>1</v>
      </c>
      <c r="U807" s="326">
        <v>7</v>
      </c>
      <c r="V807" s="308">
        <v>82366</v>
      </c>
      <c r="W807" s="424" t="s">
        <v>627</v>
      </c>
      <c r="X807" s="372">
        <v>1</v>
      </c>
      <c r="Y807" s="326">
        <v>7</v>
      </c>
      <c r="Z807" s="308">
        <v>84220</v>
      </c>
      <c r="AA807" s="424" t="s">
        <v>627</v>
      </c>
    </row>
    <row r="808" spans="1:27" ht="14.1" customHeight="1" x14ac:dyDescent="0.25">
      <c r="A808" s="321" t="s">
        <v>240</v>
      </c>
      <c r="B808" s="587"/>
      <c r="C808" s="588"/>
      <c r="D808" s="588"/>
      <c r="E808" s="589"/>
      <c r="F808" s="590"/>
      <c r="G808" s="590"/>
      <c r="H808" s="590"/>
      <c r="I808" s="591"/>
      <c r="J808" s="591"/>
      <c r="K808" s="577"/>
      <c r="L808" s="364"/>
      <c r="M808" s="578"/>
      <c r="N808" s="579"/>
      <c r="O808" s="398"/>
      <c r="P808" s="370"/>
      <c r="Q808" s="593"/>
      <c r="R808" s="579"/>
      <c r="S808" s="398"/>
      <c r="T808" s="370"/>
      <c r="U808" s="593"/>
      <c r="V808" s="579"/>
      <c r="W808" s="398"/>
      <c r="X808" s="370"/>
      <c r="Y808" s="593"/>
      <c r="Z808" s="579"/>
      <c r="AA808" s="398"/>
    </row>
    <row r="809" spans="1:27" ht="14.1" customHeight="1" x14ac:dyDescent="0.25">
      <c r="A809" s="357"/>
      <c r="B809" s="286" t="s">
        <v>1287</v>
      </c>
      <c r="C809" s="302"/>
      <c r="D809" s="302"/>
      <c r="E809" s="288"/>
      <c r="F809" s="8"/>
      <c r="G809" s="8"/>
      <c r="H809" s="8"/>
      <c r="I809" s="4"/>
      <c r="J809" s="4"/>
      <c r="L809" s="364"/>
      <c r="O809" s="398"/>
      <c r="P809" s="370"/>
      <c r="S809" s="398"/>
      <c r="T809" s="370"/>
      <c r="W809" s="398"/>
      <c r="X809" s="370"/>
      <c r="AA809" s="398"/>
    </row>
    <row r="810" spans="1:27" ht="14.1" customHeight="1" x14ac:dyDescent="0.2">
      <c r="A810" s="357"/>
      <c r="B810" s="14"/>
      <c r="C810" s="302">
        <v>1710</v>
      </c>
      <c r="D810" s="302">
        <v>120104149</v>
      </c>
      <c r="E810" s="288" t="s">
        <v>502</v>
      </c>
      <c r="F810" s="8"/>
      <c r="G810" s="8"/>
      <c r="H810" s="8">
        <v>72780</v>
      </c>
      <c r="I810" s="4"/>
      <c r="J810" s="4"/>
      <c r="K810" s="165">
        <v>72780</v>
      </c>
      <c r="L810" s="364">
        <v>1</v>
      </c>
      <c r="M810" s="21">
        <v>7</v>
      </c>
      <c r="N810" s="293">
        <v>72780</v>
      </c>
      <c r="O810" s="398" t="s">
        <v>627</v>
      </c>
      <c r="P810" s="370">
        <v>1</v>
      </c>
      <c r="Q810" s="294">
        <v>7</v>
      </c>
      <c r="R810" s="293">
        <v>72780</v>
      </c>
      <c r="S810" s="398" t="s">
        <v>627</v>
      </c>
      <c r="T810" s="370">
        <v>1</v>
      </c>
      <c r="U810" s="294">
        <v>7</v>
      </c>
      <c r="V810" s="293">
        <v>82366</v>
      </c>
      <c r="W810" s="398" t="s">
        <v>627</v>
      </c>
      <c r="X810" s="370">
        <v>1</v>
      </c>
      <c r="Y810" s="294">
        <v>7</v>
      </c>
      <c r="Z810" s="293">
        <v>84220</v>
      </c>
      <c r="AA810" s="398" t="s">
        <v>627</v>
      </c>
    </row>
    <row r="811" spans="1:27" ht="14.1" customHeight="1" x14ac:dyDescent="0.2">
      <c r="A811" s="357"/>
      <c r="B811" s="14"/>
      <c r="C811" s="302">
        <v>1720</v>
      </c>
      <c r="D811" s="302">
        <v>120104150</v>
      </c>
      <c r="E811" s="288" t="s">
        <v>502</v>
      </c>
      <c r="F811" s="8"/>
      <c r="G811" s="8"/>
      <c r="H811" s="8">
        <v>72780</v>
      </c>
      <c r="I811" s="4"/>
      <c r="J811" s="4"/>
      <c r="K811" s="165">
        <v>72780</v>
      </c>
      <c r="L811" s="364">
        <v>1</v>
      </c>
      <c r="M811" s="21">
        <v>7</v>
      </c>
      <c r="N811" s="293">
        <v>72780</v>
      </c>
      <c r="O811" s="16" t="s">
        <v>627</v>
      </c>
      <c r="P811" s="370">
        <v>1</v>
      </c>
      <c r="Q811" s="294">
        <v>7</v>
      </c>
      <c r="R811" s="293">
        <v>72780</v>
      </c>
      <c r="S811" s="398" t="s">
        <v>627</v>
      </c>
      <c r="T811" s="370">
        <v>1</v>
      </c>
      <c r="U811" s="294">
        <v>7</v>
      </c>
      <c r="V811" s="293">
        <v>82366</v>
      </c>
      <c r="W811" s="398" t="s">
        <v>627</v>
      </c>
      <c r="X811" s="370">
        <v>1</v>
      </c>
      <c r="Y811" s="294">
        <v>7</v>
      </c>
      <c r="Z811" s="293">
        <v>84220</v>
      </c>
      <c r="AA811" s="398" t="s">
        <v>627</v>
      </c>
    </row>
    <row r="812" spans="1:27" ht="14.1" customHeight="1" x14ac:dyDescent="0.2">
      <c r="A812" s="357"/>
      <c r="B812" s="14"/>
      <c r="C812" s="302">
        <v>1730</v>
      </c>
      <c r="D812" s="302">
        <v>120104151</v>
      </c>
      <c r="E812" s="288" t="s">
        <v>502</v>
      </c>
      <c r="F812" s="8"/>
      <c r="G812" s="8"/>
      <c r="H812" s="8">
        <v>72780</v>
      </c>
      <c r="I812" s="4"/>
      <c r="J812" s="4"/>
      <c r="K812" s="165">
        <v>72780</v>
      </c>
      <c r="L812" s="364">
        <v>1</v>
      </c>
      <c r="M812" s="21">
        <v>7</v>
      </c>
      <c r="N812" s="293">
        <v>72780</v>
      </c>
      <c r="O812" s="398" t="s">
        <v>627</v>
      </c>
      <c r="P812" s="370">
        <v>1</v>
      </c>
      <c r="Q812" s="294">
        <v>7</v>
      </c>
      <c r="R812" s="293">
        <v>72780</v>
      </c>
      <c r="S812" s="398" t="s">
        <v>627</v>
      </c>
      <c r="T812" s="370">
        <v>1</v>
      </c>
      <c r="U812" s="294">
        <v>7</v>
      </c>
      <c r="V812" s="293">
        <v>82366</v>
      </c>
      <c r="W812" s="398" t="s">
        <v>627</v>
      </c>
      <c r="X812" s="370">
        <v>1</v>
      </c>
      <c r="Y812" s="294">
        <v>7</v>
      </c>
      <c r="Z812" s="293">
        <v>84220</v>
      </c>
      <c r="AA812" s="398" t="s">
        <v>627</v>
      </c>
    </row>
    <row r="813" spans="1:27" ht="14.1" customHeight="1" x14ac:dyDescent="0.2">
      <c r="A813" s="357"/>
      <c r="B813" s="14"/>
      <c r="C813" s="302">
        <v>1740</v>
      </c>
      <c r="D813" s="302">
        <v>120104152</v>
      </c>
      <c r="E813" s="288" t="s">
        <v>502</v>
      </c>
      <c r="F813" s="8"/>
      <c r="G813" s="8"/>
      <c r="H813" s="8">
        <v>72780</v>
      </c>
      <c r="I813" s="4"/>
      <c r="J813" s="4"/>
      <c r="K813" s="165">
        <v>72780</v>
      </c>
      <c r="L813" s="364">
        <v>1</v>
      </c>
      <c r="M813" s="21">
        <v>7</v>
      </c>
      <c r="N813" s="293">
        <v>72780</v>
      </c>
      <c r="O813" s="398" t="s">
        <v>627</v>
      </c>
      <c r="P813" s="370">
        <v>1</v>
      </c>
      <c r="Q813" s="294">
        <v>7</v>
      </c>
      <c r="R813" s="293">
        <v>72780</v>
      </c>
      <c r="S813" s="398" t="s">
        <v>627</v>
      </c>
      <c r="T813" s="370">
        <v>1</v>
      </c>
      <c r="U813" s="294">
        <v>7</v>
      </c>
      <c r="V813" s="293">
        <v>82366</v>
      </c>
      <c r="W813" s="398" t="s">
        <v>627</v>
      </c>
      <c r="X813" s="370">
        <v>1</v>
      </c>
      <c r="Y813" s="294">
        <v>7</v>
      </c>
      <c r="Z813" s="293">
        <v>0</v>
      </c>
      <c r="AA813" s="398" t="s">
        <v>627</v>
      </c>
    </row>
    <row r="814" spans="1:27" ht="14.1" customHeight="1" x14ac:dyDescent="0.2">
      <c r="A814" s="357"/>
      <c r="B814" s="14"/>
      <c r="C814" s="302">
        <v>1750</v>
      </c>
      <c r="D814" s="302">
        <v>120104153</v>
      </c>
      <c r="E814" s="288" t="s">
        <v>502</v>
      </c>
      <c r="F814" s="8"/>
      <c r="G814" s="8"/>
      <c r="H814" s="8">
        <v>72780</v>
      </c>
      <c r="I814" s="4"/>
      <c r="J814" s="4"/>
      <c r="K814" s="165">
        <v>72780</v>
      </c>
      <c r="L814" s="364">
        <v>1</v>
      </c>
      <c r="M814" s="21">
        <v>7</v>
      </c>
      <c r="N814" s="293">
        <v>72780</v>
      </c>
      <c r="O814" s="398" t="s">
        <v>627</v>
      </c>
      <c r="P814" s="370">
        <v>1</v>
      </c>
      <c r="Q814" s="294">
        <v>7</v>
      </c>
      <c r="R814" s="293">
        <v>72780</v>
      </c>
      <c r="S814" s="398" t="s">
        <v>627</v>
      </c>
      <c r="T814" s="370">
        <v>1</v>
      </c>
      <c r="U814" s="294">
        <v>7</v>
      </c>
      <c r="V814" s="293">
        <v>82366</v>
      </c>
      <c r="W814" s="398" t="s">
        <v>627</v>
      </c>
      <c r="X814" s="370">
        <v>1</v>
      </c>
      <c r="Y814" s="294">
        <v>7</v>
      </c>
      <c r="Z814" s="293">
        <v>84220</v>
      </c>
      <c r="AA814" s="398" t="s">
        <v>627</v>
      </c>
    </row>
    <row r="815" spans="1:27" ht="14.1" customHeight="1" x14ac:dyDescent="0.2">
      <c r="A815" s="357"/>
      <c r="B815" s="14"/>
      <c r="C815" s="302">
        <v>1760</v>
      </c>
      <c r="D815" s="302">
        <v>120104154</v>
      </c>
      <c r="E815" s="288" t="s">
        <v>502</v>
      </c>
      <c r="F815" s="8"/>
      <c r="G815" s="8"/>
      <c r="H815" s="8">
        <v>72780</v>
      </c>
      <c r="I815" s="4"/>
      <c r="J815" s="4"/>
      <c r="K815" s="165">
        <v>72780</v>
      </c>
      <c r="L815" s="364">
        <v>1</v>
      </c>
      <c r="M815" s="21">
        <v>7</v>
      </c>
      <c r="N815" s="293">
        <v>72780</v>
      </c>
      <c r="O815" s="398" t="s">
        <v>627</v>
      </c>
      <c r="P815" s="370">
        <v>1</v>
      </c>
      <c r="Q815" s="294">
        <v>7</v>
      </c>
      <c r="R815" s="293">
        <v>72780</v>
      </c>
      <c r="S815" s="398" t="s">
        <v>627</v>
      </c>
      <c r="T815" s="370">
        <v>1</v>
      </c>
      <c r="U815" s="294">
        <v>7</v>
      </c>
      <c r="V815" s="293">
        <v>82366</v>
      </c>
      <c r="W815" s="398" t="s">
        <v>627</v>
      </c>
      <c r="X815" s="370">
        <v>1</v>
      </c>
      <c r="Y815" s="294">
        <v>7</v>
      </c>
      <c r="Z815" s="293">
        <v>84220</v>
      </c>
      <c r="AA815" s="398" t="s">
        <v>627</v>
      </c>
    </row>
    <row r="816" spans="1:27" ht="14.1" customHeight="1" x14ac:dyDescent="0.2">
      <c r="A816" s="357"/>
      <c r="B816" s="14"/>
      <c r="C816" s="302">
        <v>1770</v>
      </c>
      <c r="D816" s="302">
        <v>120104155</v>
      </c>
      <c r="E816" s="288" t="s">
        <v>502</v>
      </c>
      <c r="F816" s="8"/>
      <c r="G816" s="8"/>
      <c r="H816" s="8">
        <v>72780</v>
      </c>
      <c r="I816" s="4"/>
      <c r="J816" s="4"/>
      <c r="K816" s="165">
        <v>72780</v>
      </c>
      <c r="L816" s="364">
        <v>1</v>
      </c>
      <c r="M816" s="21">
        <v>7</v>
      </c>
      <c r="N816" s="293">
        <v>72780</v>
      </c>
      <c r="O816" s="398" t="s">
        <v>627</v>
      </c>
      <c r="P816" s="370">
        <v>1</v>
      </c>
      <c r="Q816" s="294">
        <v>7</v>
      </c>
      <c r="R816" s="293">
        <v>72780</v>
      </c>
      <c r="S816" s="398" t="s">
        <v>627</v>
      </c>
      <c r="T816" s="370">
        <v>1</v>
      </c>
      <c r="U816" s="294">
        <v>7</v>
      </c>
      <c r="V816" s="293">
        <v>82366</v>
      </c>
      <c r="W816" s="398" t="s">
        <v>627</v>
      </c>
      <c r="X816" s="370">
        <v>1</v>
      </c>
      <c r="Y816" s="294">
        <v>7</v>
      </c>
      <c r="Z816" s="293">
        <v>84220</v>
      </c>
      <c r="AA816" s="398" t="s">
        <v>627</v>
      </c>
    </row>
    <row r="817" spans="1:27" ht="14.1" customHeight="1" x14ac:dyDescent="0.2">
      <c r="A817" s="357"/>
      <c r="B817" s="14"/>
      <c r="C817" s="302">
        <v>1780</v>
      </c>
      <c r="D817" s="302">
        <v>120104156</v>
      </c>
      <c r="E817" s="288" t="s">
        <v>502</v>
      </c>
      <c r="F817" s="8"/>
      <c r="G817" s="8"/>
      <c r="H817" s="8">
        <v>72780</v>
      </c>
      <c r="I817" s="4"/>
      <c r="J817" s="4"/>
      <c r="K817" s="165">
        <v>72780</v>
      </c>
      <c r="L817" s="364">
        <v>1</v>
      </c>
      <c r="M817" s="21">
        <v>7</v>
      </c>
      <c r="N817" s="293">
        <v>72780</v>
      </c>
      <c r="O817" s="398" t="s">
        <v>627</v>
      </c>
      <c r="P817" s="370">
        <v>1</v>
      </c>
      <c r="Q817" s="294">
        <v>7</v>
      </c>
      <c r="R817" s="293">
        <v>72780</v>
      </c>
      <c r="S817" s="398" t="s">
        <v>627</v>
      </c>
      <c r="T817" s="370">
        <v>1</v>
      </c>
      <c r="U817" s="294">
        <v>7</v>
      </c>
      <c r="V817" s="293">
        <v>82366</v>
      </c>
      <c r="W817" s="398" t="s">
        <v>627</v>
      </c>
      <c r="X817" s="370">
        <v>1</v>
      </c>
      <c r="Y817" s="294">
        <v>7</v>
      </c>
      <c r="Z817" s="293">
        <v>84220</v>
      </c>
      <c r="AA817" s="398" t="s">
        <v>627</v>
      </c>
    </row>
    <row r="818" spans="1:27" ht="14.1" customHeight="1" x14ac:dyDescent="0.2">
      <c r="A818" s="357"/>
      <c r="B818" s="14"/>
      <c r="C818" s="302">
        <v>1790</v>
      </c>
      <c r="D818" s="302">
        <v>120104157</v>
      </c>
      <c r="E818" s="288" t="s">
        <v>502</v>
      </c>
      <c r="F818" s="8"/>
      <c r="G818" s="8"/>
      <c r="H818" s="8">
        <v>72780</v>
      </c>
      <c r="I818" s="4"/>
      <c r="J818" s="4"/>
      <c r="K818" s="165">
        <v>72780</v>
      </c>
      <c r="L818" s="364">
        <v>1</v>
      </c>
      <c r="M818" s="21">
        <v>7</v>
      </c>
      <c r="N818" s="293">
        <v>72780</v>
      </c>
      <c r="O818" s="398" t="s">
        <v>627</v>
      </c>
      <c r="P818" s="370">
        <v>1</v>
      </c>
      <c r="Q818" s="294">
        <v>7</v>
      </c>
      <c r="R818" s="293">
        <v>72780</v>
      </c>
      <c r="S818" s="398" t="s">
        <v>627</v>
      </c>
      <c r="T818" s="370">
        <v>1</v>
      </c>
      <c r="U818" s="294">
        <v>7</v>
      </c>
      <c r="V818" s="293">
        <v>82366</v>
      </c>
      <c r="W818" s="398" t="s">
        <v>627</v>
      </c>
      <c r="X818" s="370">
        <v>1</v>
      </c>
      <c r="Y818" s="294">
        <v>7</v>
      </c>
      <c r="Z818" s="293">
        <v>84220</v>
      </c>
      <c r="AA818" s="398" t="s">
        <v>627</v>
      </c>
    </row>
    <row r="819" spans="1:27" ht="14.1" customHeight="1" x14ac:dyDescent="0.2">
      <c r="A819" s="357"/>
      <c r="B819" s="14"/>
      <c r="C819" s="302">
        <v>1800</v>
      </c>
      <c r="D819" s="302">
        <v>120104158</v>
      </c>
      <c r="E819" s="288" t="s">
        <v>502</v>
      </c>
      <c r="F819" s="8"/>
      <c r="G819" s="8"/>
      <c r="H819" s="8">
        <v>72780</v>
      </c>
      <c r="I819" s="4"/>
      <c r="J819" s="4"/>
      <c r="K819" s="165">
        <v>72780</v>
      </c>
      <c r="L819" s="364">
        <v>1</v>
      </c>
      <c r="M819" s="21">
        <v>7</v>
      </c>
      <c r="N819" s="293">
        <v>72780</v>
      </c>
      <c r="O819" s="398" t="s">
        <v>627</v>
      </c>
      <c r="P819" s="370">
        <v>1</v>
      </c>
      <c r="Q819" s="294">
        <v>7</v>
      </c>
      <c r="R819" s="293">
        <v>72780</v>
      </c>
      <c r="S819" s="398" t="s">
        <v>627</v>
      </c>
      <c r="T819" s="370">
        <v>1</v>
      </c>
      <c r="U819" s="294">
        <v>7</v>
      </c>
      <c r="V819" s="293">
        <v>82366</v>
      </c>
      <c r="W819" s="398" t="s">
        <v>627</v>
      </c>
      <c r="X819" s="370">
        <v>1</v>
      </c>
      <c r="Y819" s="294">
        <v>7</v>
      </c>
      <c r="Z819" s="293">
        <v>84220</v>
      </c>
      <c r="AA819" s="398" t="s">
        <v>627</v>
      </c>
    </row>
    <row r="820" spans="1:27" ht="14.1" customHeight="1" x14ac:dyDescent="0.2">
      <c r="A820" s="357"/>
      <c r="B820" s="14"/>
      <c r="C820" s="302">
        <v>1810</v>
      </c>
      <c r="D820" s="302">
        <v>120104159</v>
      </c>
      <c r="E820" s="288" t="s">
        <v>502</v>
      </c>
      <c r="F820" s="8"/>
      <c r="G820" s="8"/>
      <c r="H820" s="8">
        <v>72780</v>
      </c>
      <c r="I820" s="4"/>
      <c r="J820" s="4"/>
      <c r="K820" s="165">
        <v>72780</v>
      </c>
      <c r="L820" s="364">
        <v>1</v>
      </c>
      <c r="M820" s="21">
        <v>7</v>
      </c>
      <c r="N820" s="293">
        <v>72780</v>
      </c>
      <c r="O820" s="398" t="s">
        <v>627</v>
      </c>
      <c r="P820" s="370">
        <v>1</v>
      </c>
      <c r="Q820" s="294">
        <v>7</v>
      </c>
      <c r="R820" s="293">
        <v>72780</v>
      </c>
      <c r="S820" s="398" t="s">
        <v>627</v>
      </c>
      <c r="T820" s="370">
        <v>1</v>
      </c>
      <c r="U820" s="294">
        <v>7</v>
      </c>
      <c r="V820" s="293">
        <v>82366</v>
      </c>
      <c r="W820" s="398" t="s">
        <v>627</v>
      </c>
      <c r="X820" s="370">
        <v>1</v>
      </c>
      <c r="Y820" s="294">
        <v>7</v>
      </c>
      <c r="Z820" s="293">
        <v>84220</v>
      </c>
      <c r="AA820" s="398" t="s">
        <v>627</v>
      </c>
    </row>
    <row r="821" spans="1:27" ht="14.1" customHeight="1" x14ac:dyDescent="0.2">
      <c r="A821" s="357"/>
      <c r="B821" s="14"/>
      <c r="C821" s="302">
        <v>1820</v>
      </c>
      <c r="D821" s="302">
        <v>120104160</v>
      </c>
      <c r="E821" s="288" t="s">
        <v>502</v>
      </c>
      <c r="F821" s="8"/>
      <c r="G821" s="8"/>
      <c r="H821" s="8">
        <v>72780</v>
      </c>
      <c r="I821" s="4"/>
      <c r="J821" s="4"/>
      <c r="K821" s="165">
        <v>72780</v>
      </c>
      <c r="L821" s="364">
        <v>1</v>
      </c>
      <c r="M821" s="21">
        <v>7</v>
      </c>
      <c r="N821" s="293">
        <v>72780</v>
      </c>
      <c r="O821" s="398" t="s">
        <v>627</v>
      </c>
      <c r="P821" s="370">
        <v>1</v>
      </c>
      <c r="Q821" s="294">
        <v>7</v>
      </c>
      <c r="R821" s="293">
        <v>72780</v>
      </c>
      <c r="S821" s="398" t="s">
        <v>627</v>
      </c>
      <c r="T821" s="370">
        <v>1</v>
      </c>
      <c r="U821" s="294">
        <v>7</v>
      </c>
      <c r="V821" s="293">
        <v>82366</v>
      </c>
      <c r="W821" s="398" t="s">
        <v>627</v>
      </c>
      <c r="X821" s="370">
        <v>1</v>
      </c>
      <c r="Y821" s="294">
        <v>7</v>
      </c>
      <c r="Z821" s="293">
        <v>84220</v>
      </c>
      <c r="AA821" s="398" t="s">
        <v>627</v>
      </c>
    </row>
    <row r="822" spans="1:27" ht="14.1" customHeight="1" x14ac:dyDescent="0.2">
      <c r="A822" s="357"/>
      <c r="B822" s="14"/>
      <c r="C822" s="302">
        <v>1830</v>
      </c>
      <c r="D822" s="302">
        <v>120104161</v>
      </c>
      <c r="E822" s="288" t="s">
        <v>502</v>
      </c>
      <c r="F822" s="8"/>
      <c r="G822" s="8"/>
      <c r="H822" s="8">
        <v>72780</v>
      </c>
      <c r="I822" s="4"/>
      <c r="J822" s="4"/>
      <c r="K822" s="165">
        <v>72780</v>
      </c>
      <c r="L822" s="364">
        <v>1</v>
      </c>
      <c r="M822" s="21">
        <v>7</v>
      </c>
      <c r="N822" s="293">
        <v>72780</v>
      </c>
      <c r="O822" s="398" t="s">
        <v>627</v>
      </c>
      <c r="P822" s="370">
        <v>1</v>
      </c>
      <c r="Q822" s="294">
        <v>7</v>
      </c>
      <c r="R822" s="293">
        <v>72780</v>
      </c>
      <c r="S822" s="398" t="s">
        <v>627</v>
      </c>
      <c r="T822" s="370">
        <v>1</v>
      </c>
      <c r="U822" s="294">
        <v>7</v>
      </c>
      <c r="V822" s="293">
        <v>82366</v>
      </c>
      <c r="W822" s="398" t="s">
        <v>627</v>
      </c>
      <c r="X822" s="370">
        <v>1</v>
      </c>
      <c r="Y822" s="294">
        <v>7</v>
      </c>
      <c r="Z822" s="293">
        <v>84220</v>
      </c>
      <c r="AA822" s="398" t="s">
        <v>627</v>
      </c>
    </row>
    <row r="823" spans="1:27" ht="14.1" customHeight="1" x14ac:dyDescent="0.2">
      <c r="A823" s="357"/>
      <c r="B823" s="14"/>
      <c r="C823" s="302">
        <v>1840</v>
      </c>
      <c r="D823" s="302">
        <v>120104162</v>
      </c>
      <c r="E823" s="288" t="s">
        <v>502</v>
      </c>
      <c r="F823" s="8"/>
      <c r="G823" s="8"/>
      <c r="H823" s="8">
        <v>72780</v>
      </c>
      <c r="I823" s="4"/>
      <c r="J823" s="4"/>
      <c r="K823" s="165">
        <v>72780</v>
      </c>
      <c r="L823" s="364">
        <v>1</v>
      </c>
      <c r="M823" s="21">
        <v>7</v>
      </c>
      <c r="N823" s="293">
        <v>72780</v>
      </c>
      <c r="O823" s="398" t="s">
        <v>627</v>
      </c>
      <c r="P823" s="370">
        <v>1</v>
      </c>
      <c r="Q823" s="294">
        <v>7</v>
      </c>
      <c r="R823" s="293">
        <v>72780</v>
      </c>
      <c r="S823" s="398" t="s">
        <v>627</v>
      </c>
      <c r="T823" s="370">
        <v>1</v>
      </c>
      <c r="U823" s="294">
        <v>7</v>
      </c>
      <c r="V823" s="293">
        <v>82366</v>
      </c>
      <c r="W823" s="398" t="s">
        <v>627</v>
      </c>
      <c r="X823" s="370">
        <v>1</v>
      </c>
      <c r="Y823" s="294">
        <v>7</v>
      </c>
      <c r="Z823" s="293">
        <v>84220</v>
      </c>
      <c r="AA823" s="398" t="s">
        <v>627</v>
      </c>
    </row>
    <row r="824" spans="1:27" ht="14.1" customHeight="1" x14ac:dyDescent="0.2">
      <c r="A824" s="357"/>
      <c r="B824" s="14"/>
      <c r="C824" s="302">
        <v>1850</v>
      </c>
      <c r="D824" s="302">
        <v>120104163</v>
      </c>
      <c r="E824" s="288" t="s">
        <v>502</v>
      </c>
      <c r="F824" s="8"/>
      <c r="G824" s="8"/>
      <c r="H824" s="8">
        <v>72780</v>
      </c>
      <c r="I824" s="4"/>
      <c r="J824" s="4"/>
      <c r="K824" s="165">
        <v>72780</v>
      </c>
      <c r="L824" s="364">
        <v>1</v>
      </c>
      <c r="M824" s="21">
        <v>7</v>
      </c>
      <c r="N824" s="293">
        <v>72780</v>
      </c>
      <c r="O824" s="398" t="s">
        <v>627</v>
      </c>
      <c r="P824" s="370">
        <v>1</v>
      </c>
      <c r="Q824" s="294">
        <v>7</v>
      </c>
      <c r="R824" s="293">
        <v>72780</v>
      </c>
      <c r="S824" s="398" t="s">
        <v>627</v>
      </c>
      <c r="T824" s="370">
        <v>1</v>
      </c>
      <c r="U824" s="294">
        <v>7</v>
      </c>
      <c r="V824" s="293">
        <v>82366</v>
      </c>
      <c r="W824" s="398" t="s">
        <v>627</v>
      </c>
      <c r="X824" s="370">
        <v>1</v>
      </c>
      <c r="Y824" s="294">
        <v>7</v>
      </c>
      <c r="Z824" s="293">
        <v>84220</v>
      </c>
      <c r="AA824" s="398" t="s">
        <v>627</v>
      </c>
    </row>
    <row r="825" spans="1:27" ht="14.1" customHeight="1" x14ac:dyDescent="0.2">
      <c r="A825" s="357"/>
      <c r="B825" s="14"/>
      <c r="C825" s="302">
        <v>1860</v>
      </c>
      <c r="D825" s="302">
        <v>120104164</v>
      </c>
      <c r="E825" s="288" t="s">
        <v>502</v>
      </c>
      <c r="F825" s="8"/>
      <c r="G825" s="8"/>
      <c r="H825" s="8">
        <v>72780</v>
      </c>
      <c r="I825" s="4"/>
      <c r="J825" s="4"/>
      <c r="K825" s="165">
        <v>72780</v>
      </c>
      <c r="L825" s="364">
        <v>1</v>
      </c>
      <c r="M825" s="21">
        <v>7</v>
      </c>
      <c r="N825" s="293">
        <v>72780</v>
      </c>
      <c r="O825" s="398" t="s">
        <v>627</v>
      </c>
      <c r="P825" s="370">
        <v>1</v>
      </c>
      <c r="Q825" s="294">
        <v>7</v>
      </c>
      <c r="R825" s="293">
        <v>72780</v>
      </c>
      <c r="S825" s="398" t="s">
        <v>627</v>
      </c>
      <c r="T825" s="370">
        <v>1</v>
      </c>
      <c r="U825" s="294">
        <v>7</v>
      </c>
      <c r="V825" s="293">
        <v>82366</v>
      </c>
      <c r="W825" s="398" t="s">
        <v>627</v>
      </c>
      <c r="X825" s="370">
        <v>1</v>
      </c>
      <c r="Y825" s="294">
        <v>7</v>
      </c>
      <c r="Z825" s="293">
        <v>84220</v>
      </c>
      <c r="AA825" s="398" t="s">
        <v>627</v>
      </c>
    </row>
    <row r="826" spans="1:27" ht="14.1" customHeight="1" x14ac:dyDescent="0.2">
      <c r="A826" s="357"/>
      <c r="B826" s="14"/>
      <c r="C826" s="302">
        <v>1870</v>
      </c>
      <c r="D826" s="302">
        <v>120104165</v>
      </c>
      <c r="E826" s="288" t="s">
        <v>502</v>
      </c>
      <c r="F826" s="8"/>
      <c r="G826" s="8"/>
      <c r="H826" s="8">
        <v>72780</v>
      </c>
      <c r="I826" s="4"/>
      <c r="J826" s="4"/>
      <c r="K826" s="165">
        <v>72780</v>
      </c>
      <c r="L826" s="364">
        <v>1</v>
      </c>
      <c r="M826" s="21">
        <v>7</v>
      </c>
      <c r="N826" s="293">
        <v>72780</v>
      </c>
      <c r="O826" s="398" t="s">
        <v>627</v>
      </c>
      <c r="P826" s="370">
        <v>1</v>
      </c>
      <c r="Q826" s="294">
        <v>7</v>
      </c>
      <c r="R826" s="293">
        <v>72780</v>
      </c>
      <c r="S826" s="398" t="s">
        <v>627</v>
      </c>
      <c r="T826" s="370">
        <v>1</v>
      </c>
      <c r="U826" s="294">
        <v>7</v>
      </c>
      <c r="V826" s="293">
        <v>82366</v>
      </c>
      <c r="W826" s="398" t="s">
        <v>627</v>
      </c>
      <c r="X826" s="370">
        <v>1</v>
      </c>
      <c r="Y826" s="294">
        <v>7</v>
      </c>
      <c r="Z826" s="293">
        <v>84220</v>
      </c>
      <c r="AA826" s="398" t="s">
        <v>627</v>
      </c>
    </row>
    <row r="827" spans="1:27" ht="14.1" customHeight="1" x14ac:dyDescent="0.2">
      <c r="A827" s="357"/>
      <c r="B827" s="14"/>
      <c r="C827" s="302">
        <v>1880</v>
      </c>
      <c r="D827" s="302">
        <v>120104166</v>
      </c>
      <c r="E827" s="288" t="s">
        <v>502</v>
      </c>
      <c r="F827" s="8"/>
      <c r="G827" s="8"/>
      <c r="H827" s="8">
        <v>72780</v>
      </c>
      <c r="I827" s="4"/>
      <c r="J827" s="4"/>
      <c r="K827" s="165">
        <v>72780</v>
      </c>
      <c r="L827" s="364">
        <v>1</v>
      </c>
      <c r="M827" s="21">
        <v>7</v>
      </c>
      <c r="N827" s="293">
        <v>72780</v>
      </c>
      <c r="O827" s="398" t="s">
        <v>627</v>
      </c>
      <c r="P827" s="370">
        <v>1</v>
      </c>
      <c r="Q827" s="294">
        <v>7</v>
      </c>
      <c r="R827" s="293">
        <v>72780</v>
      </c>
      <c r="S827" s="398" t="s">
        <v>627</v>
      </c>
      <c r="T827" s="370">
        <v>1</v>
      </c>
      <c r="U827" s="294">
        <v>7</v>
      </c>
      <c r="V827" s="293">
        <v>82366</v>
      </c>
      <c r="W827" s="398" t="s">
        <v>627</v>
      </c>
      <c r="X827" s="370">
        <v>1</v>
      </c>
      <c r="Y827" s="294">
        <v>7</v>
      </c>
      <c r="Z827" s="293">
        <v>84220</v>
      </c>
      <c r="AA827" s="398" t="s">
        <v>627</v>
      </c>
    </row>
    <row r="828" spans="1:27" ht="14.1" customHeight="1" x14ac:dyDescent="0.2">
      <c r="A828" s="357"/>
      <c r="B828" s="14"/>
      <c r="C828" s="302">
        <v>1890</v>
      </c>
      <c r="D828" s="302">
        <v>120104167</v>
      </c>
      <c r="E828" s="288" t="s">
        <v>502</v>
      </c>
      <c r="F828" s="8"/>
      <c r="G828" s="8"/>
      <c r="H828" s="8">
        <v>72780</v>
      </c>
      <c r="I828" s="4"/>
      <c r="J828" s="4"/>
      <c r="K828" s="165">
        <v>72780</v>
      </c>
      <c r="L828" s="364">
        <v>1</v>
      </c>
      <c r="M828" s="21">
        <v>7</v>
      </c>
      <c r="N828" s="293">
        <v>72780</v>
      </c>
      <c r="O828" s="398" t="s">
        <v>627</v>
      </c>
      <c r="P828" s="370">
        <v>1</v>
      </c>
      <c r="Q828" s="294">
        <v>7</v>
      </c>
      <c r="R828" s="293">
        <v>72780</v>
      </c>
      <c r="S828" s="398" t="s">
        <v>627</v>
      </c>
      <c r="T828" s="370">
        <v>1</v>
      </c>
      <c r="U828" s="294">
        <v>7</v>
      </c>
      <c r="V828" s="293">
        <v>82366</v>
      </c>
      <c r="W828" s="398" t="s">
        <v>627</v>
      </c>
      <c r="X828" s="370">
        <v>1</v>
      </c>
      <c r="Y828" s="294">
        <v>7</v>
      </c>
      <c r="Z828" s="293">
        <v>84220</v>
      </c>
      <c r="AA828" s="398" t="s">
        <v>627</v>
      </c>
    </row>
    <row r="829" spans="1:27" ht="14.1" customHeight="1" x14ac:dyDescent="0.2">
      <c r="A829" s="357"/>
      <c r="B829" s="14"/>
      <c r="C829" s="302">
        <v>1900</v>
      </c>
      <c r="D829" s="302">
        <v>120104168</v>
      </c>
      <c r="E829" s="288" t="s">
        <v>502</v>
      </c>
      <c r="F829" s="8"/>
      <c r="G829" s="8"/>
      <c r="H829" s="8">
        <v>72780</v>
      </c>
      <c r="I829" s="4"/>
      <c r="J829" s="4"/>
      <c r="K829" s="165">
        <v>72780</v>
      </c>
      <c r="L829" s="364">
        <v>1</v>
      </c>
      <c r="M829" s="21">
        <v>7</v>
      </c>
      <c r="N829" s="293">
        <v>72780</v>
      </c>
      <c r="O829" s="398" t="s">
        <v>627</v>
      </c>
      <c r="P829" s="370">
        <v>1</v>
      </c>
      <c r="Q829" s="294">
        <v>7</v>
      </c>
      <c r="R829" s="293">
        <v>72780</v>
      </c>
      <c r="S829" s="398" t="s">
        <v>627</v>
      </c>
      <c r="T829" s="370">
        <v>1</v>
      </c>
      <c r="U829" s="294">
        <v>7</v>
      </c>
      <c r="V829" s="293">
        <v>82366</v>
      </c>
      <c r="W829" s="398" t="s">
        <v>627</v>
      </c>
      <c r="X829" s="370">
        <v>1</v>
      </c>
      <c r="Y829" s="294">
        <v>7</v>
      </c>
      <c r="Z829" s="293">
        <v>0</v>
      </c>
      <c r="AA829" s="398" t="s">
        <v>627</v>
      </c>
    </row>
    <row r="830" spans="1:27" ht="14.1" customHeight="1" x14ac:dyDescent="0.2">
      <c r="A830" s="357"/>
      <c r="B830" s="14"/>
      <c r="C830" s="302">
        <v>1910</v>
      </c>
      <c r="D830" s="302">
        <v>120104169</v>
      </c>
      <c r="E830" s="288" t="s">
        <v>502</v>
      </c>
      <c r="F830" s="8"/>
      <c r="G830" s="8"/>
      <c r="H830" s="8">
        <v>72780</v>
      </c>
      <c r="I830" s="4"/>
      <c r="J830" s="4"/>
      <c r="K830" s="165">
        <v>72780</v>
      </c>
      <c r="L830" s="364">
        <v>1</v>
      </c>
      <c r="M830" s="21">
        <v>7</v>
      </c>
      <c r="N830" s="293">
        <v>72780</v>
      </c>
      <c r="O830" s="398" t="s">
        <v>627</v>
      </c>
      <c r="P830" s="370">
        <v>1</v>
      </c>
      <c r="Q830" s="294">
        <v>7</v>
      </c>
      <c r="R830" s="293">
        <v>72780</v>
      </c>
      <c r="S830" s="398" t="s">
        <v>627</v>
      </c>
      <c r="T830" s="370">
        <v>1</v>
      </c>
      <c r="U830" s="294">
        <v>7</v>
      </c>
      <c r="V830" s="293">
        <v>82366</v>
      </c>
      <c r="W830" s="398" t="s">
        <v>627</v>
      </c>
      <c r="X830" s="370">
        <v>1</v>
      </c>
      <c r="Y830" s="294">
        <v>7</v>
      </c>
      <c r="Z830" s="293">
        <v>84220</v>
      </c>
      <c r="AA830" s="398" t="s">
        <v>627</v>
      </c>
    </row>
    <row r="831" spans="1:27" ht="14.1" customHeight="1" x14ac:dyDescent="0.2">
      <c r="A831" s="357"/>
      <c r="B831" s="14"/>
      <c r="C831" s="302">
        <v>1920</v>
      </c>
      <c r="D831" s="302">
        <v>120104170</v>
      </c>
      <c r="E831" s="288" t="s">
        <v>502</v>
      </c>
      <c r="F831" s="8"/>
      <c r="G831" s="8"/>
      <c r="H831" s="8">
        <v>72780</v>
      </c>
      <c r="I831" s="4"/>
      <c r="J831" s="4"/>
      <c r="K831" s="165">
        <v>72780</v>
      </c>
      <c r="L831" s="364">
        <v>1</v>
      </c>
      <c r="M831" s="21">
        <v>7</v>
      </c>
      <c r="N831" s="293">
        <v>72780</v>
      </c>
      <c r="O831" s="398" t="s">
        <v>627</v>
      </c>
      <c r="P831" s="370">
        <v>1</v>
      </c>
      <c r="Q831" s="294">
        <v>7</v>
      </c>
      <c r="R831" s="293">
        <v>72780</v>
      </c>
      <c r="S831" s="398" t="s">
        <v>627</v>
      </c>
      <c r="T831" s="370">
        <v>1</v>
      </c>
      <c r="U831" s="294">
        <v>7</v>
      </c>
      <c r="V831" s="293">
        <v>82366</v>
      </c>
      <c r="W831" s="398" t="s">
        <v>627</v>
      </c>
      <c r="X831" s="370">
        <v>1</v>
      </c>
      <c r="Y831" s="294">
        <v>7</v>
      </c>
      <c r="Z831" s="293">
        <v>84220</v>
      </c>
      <c r="AA831" s="398" t="s">
        <v>627</v>
      </c>
    </row>
    <row r="832" spans="1:27" ht="14.1" customHeight="1" x14ac:dyDescent="0.2">
      <c r="A832" s="357"/>
      <c r="B832" s="14"/>
      <c r="C832" s="302">
        <v>1930</v>
      </c>
      <c r="D832" s="302">
        <v>120104171</v>
      </c>
      <c r="E832" s="288" t="s">
        <v>502</v>
      </c>
      <c r="F832" s="8"/>
      <c r="G832" s="8"/>
      <c r="H832" s="8">
        <v>72780</v>
      </c>
      <c r="I832" s="4"/>
      <c r="J832" s="4"/>
      <c r="K832" s="165">
        <v>72780</v>
      </c>
      <c r="L832" s="364">
        <v>1</v>
      </c>
      <c r="M832" s="21">
        <v>7</v>
      </c>
      <c r="N832" s="293">
        <v>72780</v>
      </c>
      <c r="O832" s="398" t="s">
        <v>627</v>
      </c>
      <c r="P832" s="370">
        <v>1</v>
      </c>
      <c r="Q832" s="294">
        <v>7</v>
      </c>
      <c r="R832" s="293">
        <v>72780</v>
      </c>
      <c r="S832" s="398" t="s">
        <v>627</v>
      </c>
      <c r="T832" s="370">
        <v>1</v>
      </c>
      <c r="U832" s="294">
        <v>7</v>
      </c>
      <c r="V832" s="293">
        <v>82366</v>
      </c>
      <c r="W832" s="398" t="s">
        <v>627</v>
      </c>
      <c r="X832" s="370">
        <v>1</v>
      </c>
      <c r="Y832" s="294">
        <v>7</v>
      </c>
      <c r="Z832" s="293">
        <v>84220</v>
      </c>
      <c r="AA832" s="398" t="s">
        <v>627</v>
      </c>
    </row>
    <row r="833" spans="1:27" ht="14.1" customHeight="1" x14ac:dyDescent="0.2">
      <c r="A833" s="357"/>
      <c r="B833" s="14"/>
      <c r="C833" s="302">
        <v>1940</v>
      </c>
      <c r="D833" s="302">
        <v>120104172</v>
      </c>
      <c r="E833" s="288" t="s">
        <v>502</v>
      </c>
      <c r="F833" s="8"/>
      <c r="G833" s="8"/>
      <c r="H833" s="8">
        <v>72780</v>
      </c>
      <c r="I833" s="4"/>
      <c r="J833" s="4"/>
      <c r="K833" s="165">
        <v>72780</v>
      </c>
      <c r="L833" s="364">
        <v>1</v>
      </c>
      <c r="M833" s="21">
        <v>7</v>
      </c>
      <c r="N833" s="293">
        <v>72780</v>
      </c>
      <c r="O833" s="398" t="s">
        <v>627</v>
      </c>
      <c r="P833" s="370">
        <v>1</v>
      </c>
      <c r="Q833" s="294">
        <v>7</v>
      </c>
      <c r="R833" s="293">
        <v>72780</v>
      </c>
      <c r="S833" s="398" t="s">
        <v>627</v>
      </c>
      <c r="T833" s="370">
        <v>1</v>
      </c>
      <c r="U833" s="294">
        <v>7</v>
      </c>
      <c r="V833" s="293">
        <v>82366</v>
      </c>
      <c r="W833" s="398" t="s">
        <v>627</v>
      </c>
      <c r="X833" s="370">
        <v>1</v>
      </c>
      <c r="Y833" s="294">
        <v>7</v>
      </c>
      <c r="Z833" s="293">
        <v>84220</v>
      </c>
      <c r="AA833" s="398" t="s">
        <v>627</v>
      </c>
    </row>
    <row r="834" spans="1:27" ht="14.1" customHeight="1" x14ac:dyDescent="0.2">
      <c r="A834" s="357"/>
      <c r="B834" s="14"/>
      <c r="C834" s="302">
        <v>1950</v>
      </c>
      <c r="D834" s="302">
        <v>120104173</v>
      </c>
      <c r="E834" s="288" t="s">
        <v>502</v>
      </c>
      <c r="F834" s="8"/>
      <c r="G834" s="8"/>
      <c r="H834" s="8">
        <v>72780</v>
      </c>
      <c r="I834" s="4"/>
      <c r="J834" s="4"/>
      <c r="K834" s="165">
        <v>72780</v>
      </c>
      <c r="L834" s="364">
        <v>1</v>
      </c>
      <c r="M834" s="21">
        <v>7</v>
      </c>
      <c r="N834" s="293">
        <v>72780</v>
      </c>
      <c r="O834" s="398" t="s">
        <v>627</v>
      </c>
      <c r="P834" s="370">
        <v>1</v>
      </c>
      <c r="Q834" s="294">
        <v>7</v>
      </c>
      <c r="R834" s="293">
        <v>72780</v>
      </c>
      <c r="S834" s="398" t="s">
        <v>627</v>
      </c>
      <c r="T834" s="370">
        <v>1</v>
      </c>
      <c r="U834" s="294">
        <v>7</v>
      </c>
      <c r="V834" s="293">
        <v>82366</v>
      </c>
      <c r="W834" s="398" t="s">
        <v>627</v>
      </c>
      <c r="X834" s="370">
        <v>1</v>
      </c>
      <c r="Y834" s="294">
        <v>7</v>
      </c>
      <c r="Z834" s="293">
        <v>84220</v>
      </c>
      <c r="AA834" s="398" t="s">
        <v>627</v>
      </c>
    </row>
    <row r="835" spans="1:27" ht="14.1" customHeight="1" x14ac:dyDescent="0.2">
      <c r="A835" s="357"/>
      <c r="B835" s="14"/>
      <c r="C835" s="302">
        <v>1960</v>
      </c>
      <c r="D835" s="302">
        <v>120104174</v>
      </c>
      <c r="E835" s="288" t="s">
        <v>502</v>
      </c>
      <c r="F835" s="8"/>
      <c r="G835" s="8"/>
      <c r="H835" s="8">
        <v>72780</v>
      </c>
      <c r="I835" s="4"/>
      <c r="J835" s="4"/>
      <c r="K835" s="165">
        <v>72780</v>
      </c>
      <c r="L835" s="364">
        <v>1</v>
      </c>
      <c r="M835" s="21">
        <v>7</v>
      </c>
      <c r="N835" s="293">
        <v>72780</v>
      </c>
      <c r="O835" s="398" t="s">
        <v>627</v>
      </c>
      <c r="P835" s="370">
        <v>1</v>
      </c>
      <c r="Q835" s="294">
        <v>7</v>
      </c>
      <c r="R835" s="293">
        <v>72780</v>
      </c>
      <c r="S835" s="398" t="s">
        <v>627</v>
      </c>
      <c r="T835" s="370">
        <v>1</v>
      </c>
      <c r="U835" s="294">
        <v>7</v>
      </c>
      <c r="V835" s="293">
        <v>82366</v>
      </c>
      <c r="W835" s="398" t="s">
        <v>627</v>
      </c>
      <c r="X835" s="370">
        <v>1</v>
      </c>
      <c r="Y835" s="294">
        <v>7</v>
      </c>
      <c r="Z835" s="293">
        <v>84220</v>
      </c>
      <c r="AA835" s="398" t="s">
        <v>627</v>
      </c>
    </row>
    <row r="836" spans="1:27" ht="14.1" customHeight="1" x14ac:dyDescent="0.2">
      <c r="A836" s="357"/>
      <c r="B836" s="14"/>
      <c r="C836" s="302">
        <v>1970</v>
      </c>
      <c r="D836" s="302">
        <v>120104175</v>
      </c>
      <c r="E836" s="288" t="s">
        <v>502</v>
      </c>
      <c r="F836" s="8"/>
      <c r="G836" s="8"/>
      <c r="H836" s="8">
        <v>72780</v>
      </c>
      <c r="I836" s="4"/>
      <c r="J836" s="4"/>
      <c r="K836" s="165">
        <v>72780</v>
      </c>
      <c r="L836" s="364">
        <v>1</v>
      </c>
      <c r="M836" s="21">
        <v>7</v>
      </c>
      <c r="N836" s="293">
        <v>72780</v>
      </c>
      <c r="O836" s="398" t="s">
        <v>627</v>
      </c>
      <c r="P836" s="370">
        <v>1</v>
      </c>
      <c r="Q836" s="294">
        <v>7</v>
      </c>
      <c r="R836" s="293">
        <v>72780</v>
      </c>
      <c r="S836" s="398" t="s">
        <v>627</v>
      </c>
      <c r="T836" s="370">
        <v>1</v>
      </c>
      <c r="U836" s="294">
        <v>7</v>
      </c>
      <c r="V836" s="293">
        <v>82366</v>
      </c>
      <c r="W836" s="398" t="s">
        <v>627</v>
      </c>
      <c r="X836" s="370">
        <v>1</v>
      </c>
      <c r="Y836" s="294">
        <v>7</v>
      </c>
      <c r="Z836" s="293">
        <v>0</v>
      </c>
      <c r="AA836" s="398" t="s">
        <v>627</v>
      </c>
    </row>
    <row r="837" spans="1:27" ht="14.1" customHeight="1" x14ac:dyDescent="0.2">
      <c r="A837" s="357"/>
      <c r="B837" s="14"/>
      <c r="C837" s="302">
        <v>1980</v>
      </c>
      <c r="D837" s="302">
        <v>120104176</v>
      </c>
      <c r="E837" s="288" t="s">
        <v>502</v>
      </c>
      <c r="F837" s="8"/>
      <c r="G837" s="8"/>
      <c r="H837" s="8">
        <v>72780</v>
      </c>
      <c r="I837" s="4"/>
      <c r="J837" s="4"/>
      <c r="K837" s="165">
        <v>72780</v>
      </c>
      <c r="L837" s="364">
        <v>1</v>
      </c>
      <c r="M837" s="21">
        <v>7</v>
      </c>
      <c r="N837" s="293">
        <v>72780</v>
      </c>
      <c r="O837" s="398" t="s">
        <v>627</v>
      </c>
      <c r="P837" s="370">
        <v>1</v>
      </c>
      <c r="Q837" s="294">
        <v>7</v>
      </c>
      <c r="R837" s="293">
        <v>72780</v>
      </c>
      <c r="S837" s="398" t="s">
        <v>627</v>
      </c>
      <c r="T837" s="370">
        <v>1</v>
      </c>
      <c r="U837" s="294">
        <v>7</v>
      </c>
      <c r="V837" s="293">
        <v>82366</v>
      </c>
      <c r="W837" s="398" t="s">
        <v>627</v>
      </c>
      <c r="X837" s="370">
        <v>1</v>
      </c>
      <c r="Y837" s="294">
        <v>7</v>
      </c>
      <c r="Z837" s="293">
        <v>84220</v>
      </c>
      <c r="AA837" s="398" t="s">
        <v>627</v>
      </c>
    </row>
    <row r="838" spans="1:27" ht="14.1" customHeight="1" x14ac:dyDescent="0.2">
      <c r="A838" s="357"/>
      <c r="B838" s="14"/>
      <c r="C838" s="302">
        <v>1990</v>
      </c>
      <c r="D838" s="302">
        <v>120104177</v>
      </c>
      <c r="E838" s="288" t="s">
        <v>502</v>
      </c>
      <c r="F838" s="8"/>
      <c r="G838" s="8"/>
      <c r="H838" s="8">
        <v>72780</v>
      </c>
      <c r="I838" s="4"/>
      <c r="J838" s="4"/>
      <c r="K838" s="165">
        <v>72780</v>
      </c>
      <c r="L838" s="364">
        <v>1</v>
      </c>
      <c r="M838" s="21">
        <v>7</v>
      </c>
      <c r="N838" s="293">
        <v>72780</v>
      </c>
      <c r="O838" s="398" t="s">
        <v>627</v>
      </c>
      <c r="P838" s="370">
        <v>1</v>
      </c>
      <c r="Q838" s="294">
        <v>7</v>
      </c>
      <c r="R838" s="293">
        <v>72780</v>
      </c>
      <c r="S838" s="398" t="s">
        <v>627</v>
      </c>
      <c r="T838" s="370">
        <v>1</v>
      </c>
      <c r="U838" s="294">
        <v>7</v>
      </c>
      <c r="V838" s="293">
        <v>82366</v>
      </c>
      <c r="W838" s="398" t="s">
        <v>627</v>
      </c>
      <c r="X838" s="370">
        <v>1</v>
      </c>
      <c r="Y838" s="294">
        <v>7</v>
      </c>
      <c r="Z838" s="293">
        <v>84220</v>
      </c>
      <c r="AA838" s="398" t="s">
        <v>627</v>
      </c>
    </row>
    <row r="839" spans="1:27" ht="14.1" customHeight="1" x14ac:dyDescent="0.2">
      <c r="A839" s="357"/>
      <c r="B839" s="14"/>
      <c r="C839" s="302">
        <v>2000</v>
      </c>
      <c r="D839" s="302">
        <v>120104178</v>
      </c>
      <c r="E839" s="288" t="s">
        <v>502</v>
      </c>
      <c r="F839" s="8"/>
      <c r="G839" s="8"/>
      <c r="H839" s="8">
        <v>72780</v>
      </c>
      <c r="I839" s="4"/>
      <c r="J839" s="4"/>
      <c r="K839" s="165">
        <v>72780</v>
      </c>
      <c r="L839" s="364">
        <v>1</v>
      </c>
      <c r="M839" s="21">
        <v>7</v>
      </c>
      <c r="N839" s="293">
        <v>72780</v>
      </c>
      <c r="O839" s="398" t="s">
        <v>627</v>
      </c>
      <c r="P839" s="370">
        <v>1</v>
      </c>
      <c r="Q839" s="294">
        <v>7</v>
      </c>
      <c r="R839" s="293">
        <v>72780</v>
      </c>
      <c r="S839" s="398" t="s">
        <v>627</v>
      </c>
      <c r="T839" s="370">
        <v>1</v>
      </c>
      <c r="U839" s="294">
        <v>7</v>
      </c>
      <c r="V839" s="293">
        <v>82366</v>
      </c>
      <c r="W839" s="398" t="s">
        <v>627</v>
      </c>
      <c r="X839" s="370">
        <v>1</v>
      </c>
      <c r="Y839" s="294">
        <v>7</v>
      </c>
      <c r="Z839" s="293">
        <v>84220</v>
      </c>
      <c r="AA839" s="398" t="s">
        <v>627</v>
      </c>
    </row>
    <row r="840" spans="1:27" ht="14.1" customHeight="1" x14ac:dyDescent="0.2">
      <c r="A840" s="357"/>
      <c r="B840" s="14"/>
      <c r="C840" s="302">
        <v>2010</v>
      </c>
      <c r="D840" s="302">
        <v>120104179</v>
      </c>
      <c r="E840" s="288" t="s">
        <v>502</v>
      </c>
      <c r="F840" s="8"/>
      <c r="G840" s="8"/>
      <c r="H840" s="8">
        <v>72780</v>
      </c>
      <c r="I840" s="4"/>
      <c r="J840" s="4"/>
      <c r="K840" s="165">
        <v>72780</v>
      </c>
      <c r="L840" s="364">
        <v>1</v>
      </c>
      <c r="M840" s="21">
        <v>7</v>
      </c>
      <c r="N840" s="293">
        <v>72780</v>
      </c>
      <c r="O840" s="398" t="s">
        <v>627</v>
      </c>
      <c r="P840" s="370">
        <v>1</v>
      </c>
      <c r="Q840" s="294">
        <v>7</v>
      </c>
      <c r="R840" s="293">
        <v>72780</v>
      </c>
      <c r="S840" s="398" t="s">
        <v>627</v>
      </c>
      <c r="T840" s="370">
        <v>1</v>
      </c>
      <c r="U840" s="294">
        <v>7</v>
      </c>
      <c r="V840" s="293">
        <v>82366</v>
      </c>
      <c r="W840" s="398" t="s">
        <v>627</v>
      </c>
      <c r="X840" s="370">
        <v>1</v>
      </c>
      <c r="Y840" s="294">
        <v>7</v>
      </c>
      <c r="Z840" s="293">
        <v>0</v>
      </c>
      <c r="AA840" s="398" t="s">
        <v>627</v>
      </c>
    </row>
    <row r="841" spans="1:27" ht="14.1" customHeight="1" x14ac:dyDescent="0.2">
      <c r="A841" s="357"/>
      <c r="B841" s="14"/>
      <c r="C841" s="302">
        <v>2020</v>
      </c>
      <c r="D841" s="302">
        <v>120104180</v>
      </c>
      <c r="E841" s="288" t="s">
        <v>502</v>
      </c>
      <c r="F841" s="8"/>
      <c r="G841" s="8"/>
      <c r="H841" s="8">
        <v>72780</v>
      </c>
      <c r="I841" s="4"/>
      <c r="J841" s="4"/>
      <c r="K841" s="165">
        <v>72780</v>
      </c>
      <c r="L841" s="364">
        <v>1</v>
      </c>
      <c r="M841" s="21">
        <v>7</v>
      </c>
      <c r="N841" s="293">
        <v>72780</v>
      </c>
      <c r="O841" s="398" t="s">
        <v>627</v>
      </c>
      <c r="P841" s="370">
        <v>1</v>
      </c>
      <c r="Q841" s="294">
        <v>7</v>
      </c>
      <c r="R841" s="293">
        <v>72780</v>
      </c>
      <c r="S841" s="398" t="s">
        <v>627</v>
      </c>
      <c r="T841" s="370">
        <v>1</v>
      </c>
      <c r="U841" s="294">
        <v>7</v>
      </c>
      <c r="V841" s="293">
        <v>82366</v>
      </c>
      <c r="W841" s="398" t="s">
        <v>627</v>
      </c>
      <c r="X841" s="370">
        <v>1</v>
      </c>
      <c r="Y841" s="294">
        <v>7</v>
      </c>
      <c r="Z841" s="293">
        <v>0</v>
      </c>
      <c r="AA841" s="398" t="s">
        <v>627</v>
      </c>
    </row>
    <row r="842" spans="1:27" ht="14.1" customHeight="1" x14ac:dyDescent="0.2">
      <c r="A842" s="357"/>
      <c r="B842" s="14"/>
      <c r="C842" s="302">
        <v>2030</v>
      </c>
      <c r="D842" s="302">
        <v>120104524</v>
      </c>
      <c r="E842" s="288" t="s">
        <v>1467</v>
      </c>
      <c r="F842" s="8"/>
      <c r="G842" s="8"/>
      <c r="H842" s="8">
        <v>68297</v>
      </c>
      <c r="I842" s="4"/>
      <c r="J842" s="4"/>
      <c r="K842" s="165">
        <v>68297</v>
      </c>
      <c r="L842" s="364">
        <v>1</v>
      </c>
      <c r="M842" s="21">
        <v>8</v>
      </c>
      <c r="N842" s="293">
        <v>68297</v>
      </c>
      <c r="O842" s="398" t="s">
        <v>627</v>
      </c>
      <c r="P842" s="370">
        <v>1</v>
      </c>
      <c r="Q842" s="294">
        <v>8</v>
      </c>
      <c r="R842" s="293">
        <v>68297</v>
      </c>
      <c r="S842" s="398" t="s">
        <v>627</v>
      </c>
      <c r="T842" s="370">
        <v>1</v>
      </c>
      <c r="U842" s="294">
        <v>8</v>
      </c>
      <c r="V842" s="293">
        <v>74291</v>
      </c>
      <c r="W842" s="398" t="s">
        <v>627</v>
      </c>
      <c r="X842" s="370">
        <v>1</v>
      </c>
      <c r="Y842" s="294">
        <v>8</v>
      </c>
      <c r="Z842" s="293">
        <v>75963</v>
      </c>
      <c r="AA842" s="398" t="s">
        <v>627</v>
      </c>
    </row>
    <row r="843" spans="1:27" ht="14.1" customHeight="1" x14ac:dyDescent="0.2">
      <c r="A843" s="357"/>
      <c r="B843" s="14"/>
      <c r="C843" s="302">
        <v>2040</v>
      </c>
      <c r="D843" s="302">
        <v>120104525</v>
      </c>
      <c r="E843" s="288" t="s">
        <v>1467</v>
      </c>
      <c r="F843" s="8"/>
      <c r="G843" s="8"/>
      <c r="H843" s="8">
        <v>68297</v>
      </c>
      <c r="I843" s="4"/>
      <c r="J843" s="4"/>
      <c r="K843" s="165">
        <v>68297</v>
      </c>
      <c r="L843" s="364">
        <v>1</v>
      </c>
      <c r="M843" s="21">
        <v>8</v>
      </c>
      <c r="N843" s="293">
        <v>68297</v>
      </c>
      <c r="O843" s="398" t="s">
        <v>627</v>
      </c>
      <c r="P843" s="370">
        <v>1</v>
      </c>
      <c r="Q843" s="294">
        <v>8</v>
      </c>
      <c r="R843" s="293">
        <v>68297</v>
      </c>
      <c r="S843" s="398" t="s">
        <v>627</v>
      </c>
      <c r="T843" s="370">
        <v>1</v>
      </c>
      <c r="U843" s="294">
        <v>8</v>
      </c>
      <c r="V843" s="293">
        <v>74291</v>
      </c>
      <c r="W843" s="398" t="s">
        <v>627</v>
      </c>
      <c r="X843" s="370">
        <v>1</v>
      </c>
      <c r="Y843" s="294">
        <v>8</v>
      </c>
      <c r="Z843" s="293">
        <v>75963</v>
      </c>
      <c r="AA843" s="398" t="s">
        <v>627</v>
      </c>
    </row>
    <row r="844" spans="1:27" ht="14.1" customHeight="1" x14ac:dyDescent="0.2">
      <c r="A844" s="357"/>
      <c r="B844" s="14"/>
      <c r="C844" s="302">
        <v>2050</v>
      </c>
      <c r="D844" s="302">
        <v>120104526</v>
      </c>
      <c r="E844" s="288" t="s">
        <v>1467</v>
      </c>
      <c r="F844" s="8"/>
      <c r="G844" s="8"/>
      <c r="H844" s="8">
        <v>68297</v>
      </c>
      <c r="I844" s="4"/>
      <c r="J844" s="4"/>
      <c r="K844" s="165">
        <v>68297</v>
      </c>
      <c r="L844" s="364">
        <v>1</v>
      </c>
      <c r="M844" s="21">
        <v>8</v>
      </c>
      <c r="N844" s="293">
        <v>68297</v>
      </c>
      <c r="O844" s="398" t="s">
        <v>627</v>
      </c>
      <c r="P844" s="370">
        <v>1</v>
      </c>
      <c r="Q844" s="294">
        <v>8</v>
      </c>
      <c r="R844" s="293">
        <v>68297</v>
      </c>
      <c r="S844" s="398" t="s">
        <v>627</v>
      </c>
      <c r="T844" s="370">
        <v>1</v>
      </c>
      <c r="U844" s="294">
        <v>8</v>
      </c>
      <c r="V844" s="293">
        <v>74291</v>
      </c>
      <c r="W844" s="398" t="s">
        <v>627</v>
      </c>
      <c r="X844" s="370">
        <v>1</v>
      </c>
      <c r="Y844" s="294">
        <v>8</v>
      </c>
      <c r="Z844" s="293">
        <v>75963</v>
      </c>
      <c r="AA844" s="398" t="s">
        <v>627</v>
      </c>
    </row>
    <row r="845" spans="1:27" ht="14.1" customHeight="1" x14ac:dyDescent="0.2">
      <c r="A845" s="357"/>
      <c r="B845" s="14"/>
      <c r="C845" s="302">
        <v>2060</v>
      </c>
      <c r="D845" s="302">
        <v>120104527</v>
      </c>
      <c r="E845" s="288" t="s">
        <v>1467</v>
      </c>
      <c r="F845" s="8"/>
      <c r="G845" s="8"/>
      <c r="H845" s="8">
        <v>68297</v>
      </c>
      <c r="I845" s="4"/>
      <c r="J845" s="4"/>
      <c r="K845" s="165">
        <v>68297</v>
      </c>
      <c r="L845" s="364">
        <v>1</v>
      </c>
      <c r="M845" s="21">
        <v>9</v>
      </c>
      <c r="N845" s="293">
        <v>68297</v>
      </c>
      <c r="O845" s="398" t="s">
        <v>627</v>
      </c>
      <c r="P845" s="370">
        <v>1</v>
      </c>
      <c r="Q845" s="294">
        <v>9</v>
      </c>
      <c r="R845" s="293">
        <v>0</v>
      </c>
      <c r="S845" s="398" t="s">
        <v>627</v>
      </c>
      <c r="T845" s="370">
        <v>1</v>
      </c>
      <c r="U845" s="294">
        <v>9</v>
      </c>
      <c r="V845" s="293">
        <v>0</v>
      </c>
      <c r="W845" s="398" t="s">
        <v>627</v>
      </c>
      <c r="X845" s="370">
        <v>1</v>
      </c>
      <c r="Y845" s="294">
        <v>9</v>
      </c>
      <c r="Z845" s="293">
        <v>0</v>
      </c>
      <c r="AA845" s="398" t="s">
        <v>627</v>
      </c>
    </row>
    <row r="846" spans="1:27" ht="14.1" customHeight="1" x14ac:dyDescent="0.2">
      <c r="A846" s="357"/>
      <c r="B846" s="14"/>
      <c r="C846" s="302">
        <v>2070</v>
      </c>
      <c r="D846" s="302">
        <v>120104528</v>
      </c>
      <c r="E846" s="288" t="s">
        <v>1467</v>
      </c>
      <c r="F846" s="8"/>
      <c r="G846" s="8"/>
      <c r="H846" s="8">
        <v>68297</v>
      </c>
      <c r="I846" s="4"/>
      <c r="J846" s="4"/>
      <c r="K846" s="165">
        <v>68297</v>
      </c>
      <c r="L846" s="364">
        <v>1</v>
      </c>
      <c r="M846" s="21">
        <v>8</v>
      </c>
      <c r="N846" s="293">
        <v>68297</v>
      </c>
      <c r="O846" s="398" t="s">
        <v>627</v>
      </c>
      <c r="P846" s="370">
        <v>1</v>
      </c>
      <c r="Q846" s="294">
        <v>8</v>
      </c>
      <c r="R846" s="293">
        <v>68297</v>
      </c>
      <c r="S846" s="398" t="s">
        <v>627</v>
      </c>
      <c r="T846" s="370">
        <v>1</v>
      </c>
      <c r="U846" s="294">
        <v>8</v>
      </c>
      <c r="V846" s="293">
        <v>74291</v>
      </c>
      <c r="W846" s="398" t="s">
        <v>627</v>
      </c>
      <c r="X846" s="370">
        <v>1</v>
      </c>
      <c r="Y846" s="294">
        <v>8</v>
      </c>
      <c r="Z846" s="293">
        <v>75963</v>
      </c>
      <c r="AA846" s="398" t="s">
        <v>627</v>
      </c>
    </row>
    <row r="847" spans="1:27" ht="14.1" customHeight="1" x14ac:dyDescent="0.2">
      <c r="A847" s="357"/>
      <c r="B847" s="14"/>
      <c r="C847" s="302">
        <v>2080</v>
      </c>
      <c r="D847" s="302">
        <v>120104529</v>
      </c>
      <c r="E847" s="288" t="s">
        <v>1467</v>
      </c>
      <c r="F847" s="8"/>
      <c r="G847" s="8"/>
      <c r="H847" s="8">
        <v>68297</v>
      </c>
      <c r="I847" s="4"/>
      <c r="J847" s="4"/>
      <c r="K847" s="165">
        <v>68297</v>
      </c>
      <c r="L847" s="364">
        <v>1</v>
      </c>
      <c r="M847" s="21">
        <v>8</v>
      </c>
      <c r="N847" s="293">
        <v>68297</v>
      </c>
      <c r="O847" s="398" t="s">
        <v>627</v>
      </c>
      <c r="P847" s="370">
        <v>1</v>
      </c>
      <c r="Q847" s="294">
        <v>8</v>
      </c>
      <c r="R847" s="293">
        <v>68297</v>
      </c>
      <c r="S847" s="398" t="s">
        <v>627</v>
      </c>
      <c r="T847" s="370">
        <v>1</v>
      </c>
      <c r="U847" s="294">
        <v>8</v>
      </c>
      <c r="V847" s="293">
        <v>74291</v>
      </c>
      <c r="W847" s="398" t="s">
        <v>627</v>
      </c>
      <c r="X847" s="370">
        <v>1</v>
      </c>
      <c r="Y847" s="294">
        <v>8</v>
      </c>
      <c r="Z847" s="293">
        <v>75963</v>
      </c>
      <c r="AA847" s="398" t="s">
        <v>627</v>
      </c>
    </row>
    <row r="848" spans="1:27" ht="14.1" customHeight="1" x14ac:dyDescent="0.2">
      <c r="A848" s="357"/>
      <c r="B848" s="14"/>
      <c r="C848" s="302">
        <v>2090</v>
      </c>
      <c r="D848" s="302">
        <v>120104530</v>
      </c>
      <c r="E848" s="288" t="s">
        <v>1467</v>
      </c>
      <c r="F848" s="8"/>
      <c r="G848" s="8"/>
      <c r="H848" s="8">
        <v>68297</v>
      </c>
      <c r="I848" s="4"/>
      <c r="J848" s="4"/>
      <c r="K848" s="165">
        <v>68297</v>
      </c>
      <c r="L848" s="364">
        <v>1</v>
      </c>
      <c r="M848" s="21">
        <v>8</v>
      </c>
      <c r="N848" s="293">
        <v>68297</v>
      </c>
      <c r="O848" s="398" t="s">
        <v>627</v>
      </c>
      <c r="P848" s="370">
        <v>1</v>
      </c>
      <c r="Q848" s="294">
        <v>8</v>
      </c>
      <c r="R848" s="293">
        <v>68297</v>
      </c>
      <c r="S848" s="398" t="s">
        <v>627</v>
      </c>
      <c r="T848" s="370">
        <v>1</v>
      </c>
      <c r="U848" s="294">
        <v>8</v>
      </c>
      <c r="V848" s="293">
        <v>74291</v>
      </c>
      <c r="W848" s="398" t="s">
        <v>627</v>
      </c>
      <c r="X848" s="370">
        <v>1</v>
      </c>
      <c r="Y848" s="294">
        <v>8</v>
      </c>
      <c r="Z848" s="293">
        <v>75963</v>
      </c>
      <c r="AA848" s="398" t="s">
        <v>627</v>
      </c>
    </row>
    <row r="849" spans="1:27" ht="14.1" customHeight="1" x14ac:dyDescent="0.2">
      <c r="A849" s="357"/>
      <c r="B849" s="14"/>
      <c r="C849" s="302">
        <v>2100</v>
      </c>
      <c r="D849" s="302">
        <v>120104531</v>
      </c>
      <c r="E849" s="288" t="s">
        <v>1467</v>
      </c>
      <c r="F849" s="8"/>
      <c r="G849" s="8"/>
      <c r="H849" s="8">
        <v>68297</v>
      </c>
      <c r="I849" s="4"/>
      <c r="J849" s="4"/>
      <c r="K849" s="165">
        <v>68297</v>
      </c>
      <c r="L849" s="364">
        <v>1</v>
      </c>
      <c r="M849" s="21">
        <v>8</v>
      </c>
      <c r="N849" s="293">
        <v>68297</v>
      </c>
      <c r="O849" s="398" t="s">
        <v>627</v>
      </c>
      <c r="P849" s="370">
        <v>1</v>
      </c>
      <c r="Q849" s="294">
        <v>8</v>
      </c>
      <c r="R849" s="293">
        <v>68297</v>
      </c>
      <c r="S849" s="398" t="s">
        <v>627</v>
      </c>
      <c r="T849" s="370">
        <v>1</v>
      </c>
      <c r="U849" s="294">
        <v>8</v>
      </c>
      <c r="V849" s="293">
        <v>74291</v>
      </c>
      <c r="W849" s="398" t="s">
        <v>627</v>
      </c>
      <c r="X849" s="370">
        <v>1</v>
      </c>
      <c r="Y849" s="294">
        <v>8</v>
      </c>
      <c r="Z849" s="293">
        <v>75963</v>
      </c>
      <c r="AA849" s="398" t="s">
        <v>627</v>
      </c>
    </row>
    <row r="850" spans="1:27" ht="14.1" customHeight="1" x14ac:dyDescent="0.2">
      <c r="A850" s="357"/>
      <c r="B850" s="14"/>
      <c r="C850" s="302">
        <v>2110</v>
      </c>
      <c r="D850" s="302">
        <v>120104181</v>
      </c>
      <c r="E850" s="288" t="s">
        <v>502</v>
      </c>
      <c r="F850" s="8"/>
      <c r="G850" s="8"/>
      <c r="H850" s="8">
        <v>72780</v>
      </c>
      <c r="I850" s="4"/>
      <c r="J850" s="4"/>
      <c r="K850" s="165">
        <v>72780</v>
      </c>
      <c r="L850" s="364">
        <v>1</v>
      </c>
      <c r="M850" s="21">
        <v>7</v>
      </c>
      <c r="N850" s="293">
        <v>72780</v>
      </c>
      <c r="O850" s="398" t="s">
        <v>627</v>
      </c>
      <c r="P850" s="370">
        <v>1</v>
      </c>
      <c r="Q850" s="294">
        <v>7</v>
      </c>
      <c r="R850" s="293">
        <v>72780</v>
      </c>
      <c r="S850" s="398" t="s">
        <v>627</v>
      </c>
      <c r="T850" s="370">
        <v>1</v>
      </c>
      <c r="U850" s="294">
        <v>7</v>
      </c>
      <c r="V850" s="293">
        <v>82366</v>
      </c>
      <c r="W850" s="398" t="s">
        <v>627</v>
      </c>
      <c r="X850" s="370">
        <v>1</v>
      </c>
      <c r="Y850" s="294">
        <v>7</v>
      </c>
      <c r="Z850" s="293">
        <v>0</v>
      </c>
      <c r="AA850" s="398" t="s">
        <v>627</v>
      </c>
    </row>
    <row r="851" spans="1:27" ht="14.1" customHeight="1" x14ac:dyDescent="0.2">
      <c r="A851" s="357"/>
      <c r="B851" s="14"/>
      <c r="C851" s="302">
        <v>2120</v>
      </c>
      <c r="D851" s="302">
        <v>120104532</v>
      </c>
      <c r="E851" s="288" t="s">
        <v>1467</v>
      </c>
      <c r="F851" s="8"/>
      <c r="G851" s="8"/>
      <c r="H851" s="8">
        <v>68297</v>
      </c>
      <c r="I851" s="4"/>
      <c r="J851" s="4"/>
      <c r="K851" s="165">
        <v>68297</v>
      </c>
      <c r="L851" s="364">
        <v>1</v>
      </c>
      <c r="M851" s="21">
        <v>10</v>
      </c>
      <c r="N851" s="293">
        <v>68297</v>
      </c>
      <c r="O851" s="398" t="s">
        <v>627</v>
      </c>
      <c r="P851" s="370">
        <v>1</v>
      </c>
      <c r="Q851" s="294">
        <v>8</v>
      </c>
      <c r="R851" s="293">
        <v>68297</v>
      </c>
      <c r="S851" s="398" t="s">
        <v>627</v>
      </c>
      <c r="T851" s="370">
        <v>1</v>
      </c>
      <c r="U851" s="294">
        <v>8</v>
      </c>
      <c r="V851" s="293">
        <v>74291</v>
      </c>
      <c r="W851" s="398" t="s">
        <v>627</v>
      </c>
      <c r="X851" s="370">
        <v>1</v>
      </c>
      <c r="Y851" s="294">
        <v>8</v>
      </c>
      <c r="Z851" s="293">
        <v>75963</v>
      </c>
      <c r="AA851" s="398" t="s">
        <v>627</v>
      </c>
    </row>
    <row r="852" spans="1:27" ht="14.1" customHeight="1" x14ac:dyDescent="0.2">
      <c r="A852" s="357"/>
      <c r="B852" s="14"/>
      <c r="C852" s="302">
        <v>2130</v>
      </c>
      <c r="D852" s="302">
        <v>120104533</v>
      </c>
      <c r="E852" s="288" t="s">
        <v>1467</v>
      </c>
      <c r="F852" s="8"/>
      <c r="G852" s="8"/>
      <c r="H852" s="8">
        <v>68297</v>
      </c>
      <c r="I852" s="4"/>
      <c r="J852" s="4"/>
      <c r="K852" s="165">
        <v>68297</v>
      </c>
      <c r="L852" s="364">
        <v>1</v>
      </c>
      <c r="M852" s="21">
        <v>8</v>
      </c>
      <c r="N852" s="293">
        <v>68297</v>
      </c>
      <c r="O852" s="398" t="s">
        <v>627</v>
      </c>
      <c r="P852" s="370">
        <v>1</v>
      </c>
      <c r="Q852" s="294">
        <v>8</v>
      </c>
      <c r="R852" s="293">
        <v>68297</v>
      </c>
      <c r="S852" s="398" t="s">
        <v>627</v>
      </c>
      <c r="T852" s="370">
        <v>1</v>
      </c>
      <c r="U852" s="294">
        <v>8</v>
      </c>
      <c r="V852" s="293">
        <v>74291</v>
      </c>
      <c r="W852" s="398" t="s">
        <v>627</v>
      </c>
      <c r="X852" s="370">
        <v>1</v>
      </c>
      <c r="Y852" s="294">
        <v>8</v>
      </c>
      <c r="Z852" s="293">
        <v>75963</v>
      </c>
      <c r="AA852" s="398" t="s">
        <v>627</v>
      </c>
    </row>
    <row r="853" spans="1:27" ht="14.1" customHeight="1" x14ac:dyDescent="0.2">
      <c r="A853" s="357"/>
      <c r="B853" s="14"/>
      <c r="C853" s="302">
        <v>2140</v>
      </c>
      <c r="D853" s="302">
        <v>120104534</v>
      </c>
      <c r="E853" s="288" t="s">
        <v>1467</v>
      </c>
      <c r="F853" s="8"/>
      <c r="G853" s="8"/>
      <c r="H853" s="8">
        <v>68297</v>
      </c>
      <c r="I853" s="4"/>
      <c r="J853" s="4"/>
      <c r="K853" s="165">
        <v>68297</v>
      </c>
      <c r="L853" s="364">
        <v>1</v>
      </c>
      <c r="M853" s="21">
        <v>10</v>
      </c>
      <c r="N853" s="293">
        <v>68297</v>
      </c>
      <c r="O853" s="398" t="s">
        <v>627</v>
      </c>
      <c r="P853" s="370">
        <v>1</v>
      </c>
      <c r="Q853" s="294">
        <v>8</v>
      </c>
      <c r="R853" s="293">
        <v>0</v>
      </c>
      <c r="S853" s="398" t="s">
        <v>627</v>
      </c>
      <c r="T853" s="370">
        <v>1</v>
      </c>
      <c r="U853" s="294">
        <v>8</v>
      </c>
      <c r="V853" s="293">
        <v>0</v>
      </c>
      <c r="W853" s="398" t="s">
        <v>627</v>
      </c>
      <c r="X853" s="370">
        <v>1</v>
      </c>
      <c r="Y853" s="294">
        <v>8</v>
      </c>
      <c r="Z853" s="293">
        <v>0</v>
      </c>
      <c r="AA853" s="398" t="s">
        <v>627</v>
      </c>
    </row>
    <row r="854" spans="1:27" ht="14.1" customHeight="1" x14ac:dyDescent="0.2">
      <c r="A854" s="357"/>
      <c r="B854" s="14"/>
      <c r="C854" s="302">
        <v>2150</v>
      </c>
      <c r="D854" s="302">
        <v>120104535</v>
      </c>
      <c r="E854" s="288" t="s">
        <v>1467</v>
      </c>
      <c r="F854" s="8"/>
      <c r="G854" s="8"/>
      <c r="H854" s="8">
        <v>68297</v>
      </c>
      <c r="I854" s="4"/>
      <c r="J854" s="4"/>
      <c r="K854" s="165">
        <v>68297</v>
      </c>
      <c r="L854" s="364">
        <v>1</v>
      </c>
      <c r="M854" s="21">
        <v>8</v>
      </c>
      <c r="N854" s="293">
        <v>68297</v>
      </c>
      <c r="O854" s="398" t="s">
        <v>627</v>
      </c>
      <c r="P854" s="370">
        <v>1</v>
      </c>
      <c r="Q854" s="294">
        <v>8</v>
      </c>
      <c r="R854" s="293">
        <v>68297</v>
      </c>
      <c r="S854" s="398" t="s">
        <v>627</v>
      </c>
      <c r="T854" s="370">
        <v>1</v>
      </c>
      <c r="U854" s="294">
        <v>8</v>
      </c>
      <c r="V854" s="293">
        <v>74291</v>
      </c>
      <c r="W854" s="398" t="s">
        <v>627</v>
      </c>
      <c r="X854" s="370">
        <v>1</v>
      </c>
      <c r="Y854" s="294">
        <v>8</v>
      </c>
      <c r="Z854" s="293">
        <v>75963</v>
      </c>
      <c r="AA854" s="398" t="s">
        <v>627</v>
      </c>
    </row>
    <row r="855" spans="1:27" ht="14.1" customHeight="1" x14ac:dyDescent="0.2">
      <c r="A855" s="357"/>
      <c r="B855" s="14"/>
      <c r="C855" s="302">
        <v>2160</v>
      </c>
      <c r="D855" s="302">
        <v>120104536</v>
      </c>
      <c r="E855" s="288" t="s">
        <v>1467</v>
      </c>
      <c r="F855" s="8"/>
      <c r="G855" s="8"/>
      <c r="H855" s="8">
        <v>68297</v>
      </c>
      <c r="I855" s="4"/>
      <c r="J855" s="4"/>
      <c r="K855" s="165">
        <v>68297</v>
      </c>
      <c r="L855" s="364">
        <v>1</v>
      </c>
      <c r="M855" s="21">
        <v>8</v>
      </c>
      <c r="N855" s="293">
        <v>68297</v>
      </c>
      <c r="O855" s="398" t="s">
        <v>627</v>
      </c>
      <c r="P855" s="370">
        <v>1</v>
      </c>
      <c r="Q855" s="294">
        <v>8</v>
      </c>
      <c r="R855" s="293">
        <v>68297</v>
      </c>
      <c r="S855" s="398" t="s">
        <v>627</v>
      </c>
      <c r="T855" s="370">
        <v>1</v>
      </c>
      <c r="U855" s="294">
        <v>8</v>
      </c>
      <c r="V855" s="293">
        <v>74291</v>
      </c>
      <c r="W855" s="398" t="s">
        <v>627</v>
      </c>
      <c r="X855" s="370">
        <v>1</v>
      </c>
      <c r="Y855" s="294">
        <v>8</v>
      </c>
      <c r="Z855" s="293">
        <v>75963</v>
      </c>
      <c r="AA855" s="398" t="s">
        <v>627</v>
      </c>
    </row>
    <row r="856" spans="1:27" ht="14.1" customHeight="1" x14ac:dyDescent="0.2">
      <c r="A856" s="357"/>
      <c r="B856" s="14"/>
      <c r="C856" s="302">
        <v>2170</v>
      </c>
      <c r="D856" s="302">
        <v>120104182</v>
      </c>
      <c r="E856" s="288" t="s">
        <v>502</v>
      </c>
      <c r="F856" s="8"/>
      <c r="G856" s="8"/>
      <c r="H856" s="8">
        <v>72780</v>
      </c>
      <c r="I856" s="4"/>
      <c r="J856" s="4"/>
      <c r="K856" s="165">
        <v>72780</v>
      </c>
      <c r="L856" s="364">
        <v>1</v>
      </c>
      <c r="M856" s="21">
        <v>7</v>
      </c>
      <c r="N856" s="293">
        <v>72780</v>
      </c>
      <c r="O856" s="398" t="s">
        <v>627</v>
      </c>
      <c r="P856" s="370">
        <v>1</v>
      </c>
      <c r="Q856" s="294">
        <v>7</v>
      </c>
      <c r="R856" s="293">
        <v>72780</v>
      </c>
      <c r="S856" s="398" t="s">
        <v>627</v>
      </c>
      <c r="T856" s="370">
        <v>1</v>
      </c>
      <c r="U856" s="294">
        <v>7</v>
      </c>
      <c r="V856" s="293">
        <v>82366</v>
      </c>
      <c r="W856" s="398" t="s">
        <v>627</v>
      </c>
      <c r="X856" s="370">
        <v>1</v>
      </c>
      <c r="Y856" s="294">
        <v>7</v>
      </c>
      <c r="Z856" s="293">
        <v>84220</v>
      </c>
      <c r="AA856" s="398" t="s">
        <v>627</v>
      </c>
    </row>
    <row r="857" spans="1:27" ht="14.1" customHeight="1" x14ac:dyDescent="0.2">
      <c r="A857" s="357"/>
      <c r="B857" s="14"/>
      <c r="C857" s="302">
        <v>2180</v>
      </c>
      <c r="D857" s="302">
        <v>120104537</v>
      </c>
      <c r="E857" s="288" t="s">
        <v>1467</v>
      </c>
      <c r="F857" s="8"/>
      <c r="G857" s="8"/>
      <c r="H857" s="8">
        <v>68297</v>
      </c>
      <c r="I857" s="4"/>
      <c r="J857" s="4"/>
      <c r="K857" s="165">
        <v>68297</v>
      </c>
      <c r="L857" s="364">
        <v>1</v>
      </c>
      <c r="M857" s="21">
        <v>8</v>
      </c>
      <c r="N857" s="293">
        <v>68297</v>
      </c>
      <c r="O857" s="398" t="s">
        <v>627</v>
      </c>
      <c r="P857" s="370">
        <v>1</v>
      </c>
      <c r="Q857" s="294">
        <v>8</v>
      </c>
      <c r="R857" s="293">
        <v>68297</v>
      </c>
      <c r="S857" s="398" t="s">
        <v>627</v>
      </c>
      <c r="T857" s="370">
        <v>1</v>
      </c>
      <c r="U857" s="294">
        <v>8</v>
      </c>
      <c r="V857" s="293">
        <v>74291</v>
      </c>
      <c r="W857" s="398" t="s">
        <v>627</v>
      </c>
      <c r="X857" s="370">
        <v>1</v>
      </c>
      <c r="Y857" s="294">
        <v>8</v>
      </c>
      <c r="Z857" s="293">
        <v>75963</v>
      </c>
      <c r="AA857" s="398" t="s">
        <v>627</v>
      </c>
    </row>
    <row r="858" spans="1:27" ht="14.1" customHeight="1" x14ac:dyDescent="0.2">
      <c r="A858" s="357"/>
      <c r="B858" s="14"/>
      <c r="C858" s="302">
        <v>2190</v>
      </c>
      <c r="D858" s="302">
        <v>120104538</v>
      </c>
      <c r="E858" s="288" t="s">
        <v>1467</v>
      </c>
      <c r="F858" s="8"/>
      <c r="G858" s="8"/>
      <c r="H858" s="8">
        <v>68297</v>
      </c>
      <c r="I858" s="4"/>
      <c r="J858" s="4"/>
      <c r="K858" s="165">
        <v>68297</v>
      </c>
      <c r="L858" s="364">
        <v>1</v>
      </c>
      <c r="M858" s="21">
        <v>8</v>
      </c>
      <c r="N858" s="293">
        <v>68297</v>
      </c>
      <c r="O858" s="398" t="s">
        <v>627</v>
      </c>
      <c r="P858" s="370">
        <v>1</v>
      </c>
      <c r="Q858" s="294">
        <v>8</v>
      </c>
      <c r="R858" s="293">
        <v>68297</v>
      </c>
      <c r="S858" s="398" t="s">
        <v>627</v>
      </c>
      <c r="T858" s="370">
        <v>1</v>
      </c>
      <c r="U858" s="294">
        <v>8</v>
      </c>
      <c r="V858" s="293">
        <v>74291</v>
      </c>
      <c r="W858" s="398" t="s">
        <v>627</v>
      </c>
      <c r="X858" s="370">
        <v>1</v>
      </c>
      <c r="Y858" s="294">
        <v>8</v>
      </c>
      <c r="Z858" s="293">
        <v>75963</v>
      </c>
      <c r="AA858" s="398" t="s">
        <v>627</v>
      </c>
    </row>
    <row r="859" spans="1:27" ht="14.1" customHeight="1" x14ac:dyDescent="0.2">
      <c r="A859" s="357"/>
      <c r="B859" s="14"/>
      <c r="C859" s="302">
        <v>2300</v>
      </c>
      <c r="D859" s="302">
        <v>120104027</v>
      </c>
      <c r="E859" s="288" t="s">
        <v>94</v>
      </c>
      <c r="F859" s="8"/>
      <c r="G859" s="8"/>
      <c r="H859" s="8">
        <v>85643</v>
      </c>
      <c r="I859" s="4"/>
      <c r="J859" s="4"/>
      <c r="K859" s="165">
        <v>85643</v>
      </c>
      <c r="L859" s="364">
        <v>1</v>
      </c>
      <c r="M859" s="21">
        <v>5</v>
      </c>
      <c r="N859" s="293">
        <v>85643</v>
      </c>
      <c r="O859" s="398" t="s">
        <v>627</v>
      </c>
      <c r="P859" s="370">
        <v>1</v>
      </c>
      <c r="Q859" s="294">
        <v>5</v>
      </c>
      <c r="R859" s="293">
        <v>85643</v>
      </c>
      <c r="S859" s="398" t="s">
        <v>627</v>
      </c>
      <c r="T859" s="370">
        <v>1</v>
      </c>
      <c r="U859" s="294">
        <v>5</v>
      </c>
      <c r="V859" s="293">
        <v>93159</v>
      </c>
      <c r="W859" s="398" t="s">
        <v>627</v>
      </c>
      <c r="X859" s="370">
        <v>1</v>
      </c>
      <c r="Y859" s="294">
        <v>5</v>
      </c>
      <c r="Z859" s="293">
        <v>95256</v>
      </c>
      <c r="AA859" s="398" t="s">
        <v>627</v>
      </c>
    </row>
    <row r="860" spans="1:27" ht="14.1" customHeight="1" x14ac:dyDescent="0.2">
      <c r="A860" s="357"/>
      <c r="B860" s="14"/>
      <c r="C860" s="302">
        <v>2310</v>
      </c>
      <c r="D860" s="302">
        <v>120104183</v>
      </c>
      <c r="E860" s="288" t="s">
        <v>502</v>
      </c>
      <c r="F860" s="8"/>
      <c r="G860" s="8"/>
      <c r="H860" s="8">
        <v>72780</v>
      </c>
      <c r="I860" s="4"/>
      <c r="J860" s="4"/>
      <c r="K860" s="165">
        <v>72780</v>
      </c>
      <c r="L860" s="364">
        <v>1</v>
      </c>
      <c r="M860" s="21">
        <v>7</v>
      </c>
      <c r="N860" s="293">
        <v>72780</v>
      </c>
      <c r="O860" s="398" t="s">
        <v>627</v>
      </c>
      <c r="P860" s="370">
        <v>1</v>
      </c>
      <c r="Q860" s="294">
        <v>7</v>
      </c>
      <c r="R860" s="293">
        <v>72780</v>
      </c>
      <c r="S860" s="398" t="s">
        <v>627</v>
      </c>
      <c r="T860" s="370">
        <v>1</v>
      </c>
      <c r="U860" s="294">
        <v>7</v>
      </c>
      <c r="V860" s="293">
        <v>82366</v>
      </c>
      <c r="W860" s="398" t="s">
        <v>627</v>
      </c>
      <c r="X860" s="370">
        <v>1</v>
      </c>
      <c r="Y860" s="294">
        <v>7</v>
      </c>
      <c r="Z860" s="293">
        <v>84220</v>
      </c>
      <c r="AA860" s="398" t="s">
        <v>627</v>
      </c>
    </row>
    <row r="861" spans="1:27" ht="14.1" customHeight="1" x14ac:dyDescent="0.2">
      <c r="A861" s="357"/>
      <c r="B861" s="14"/>
      <c r="C861" s="302">
        <v>2320</v>
      </c>
      <c r="D861" s="302">
        <v>120104184</v>
      </c>
      <c r="E861" s="288" t="s">
        <v>502</v>
      </c>
      <c r="F861" s="8"/>
      <c r="G861" s="8"/>
      <c r="H861" s="8">
        <v>72780</v>
      </c>
      <c r="I861" s="4"/>
      <c r="J861" s="4"/>
      <c r="K861" s="165">
        <v>72780</v>
      </c>
      <c r="L861" s="364">
        <v>1</v>
      </c>
      <c r="M861" s="21">
        <v>7</v>
      </c>
      <c r="N861" s="293">
        <v>72780</v>
      </c>
      <c r="O861" s="398" t="s">
        <v>627</v>
      </c>
      <c r="P861" s="370">
        <v>1</v>
      </c>
      <c r="Q861" s="294">
        <v>7</v>
      </c>
      <c r="R861" s="293">
        <v>72780</v>
      </c>
      <c r="S861" s="398" t="s">
        <v>627</v>
      </c>
      <c r="T861" s="370">
        <v>1</v>
      </c>
      <c r="U861" s="294">
        <v>7</v>
      </c>
      <c r="V861" s="293">
        <v>82366</v>
      </c>
      <c r="W861" s="398" t="s">
        <v>627</v>
      </c>
      <c r="X861" s="370">
        <v>1</v>
      </c>
      <c r="Y861" s="294">
        <v>7</v>
      </c>
      <c r="Z861" s="293">
        <v>0</v>
      </c>
      <c r="AA861" s="398" t="s">
        <v>627</v>
      </c>
    </row>
    <row r="862" spans="1:27" ht="14.1" customHeight="1" x14ac:dyDescent="0.2">
      <c r="A862" s="357"/>
      <c r="B862" s="14"/>
      <c r="C862" s="302">
        <v>2330</v>
      </c>
      <c r="D862" s="302">
        <v>120104539</v>
      </c>
      <c r="E862" s="288" t="s">
        <v>1467</v>
      </c>
      <c r="F862" s="8"/>
      <c r="G862" s="8"/>
      <c r="H862" s="8">
        <v>68297</v>
      </c>
      <c r="I862" s="4"/>
      <c r="J862" s="4"/>
      <c r="K862" s="165">
        <v>68297</v>
      </c>
      <c r="L862" s="364">
        <v>1</v>
      </c>
      <c r="M862" s="21">
        <v>8</v>
      </c>
      <c r="N862" s="293">
        <v>68297</v>
      </c>
      <c r="O862" s="398" t="s">
        <v>627</v>
      </c>
      <c r="P862" s="370">
        <v>1</v>
      </c>
      <c r="Q862" s="294">
        <v>8</v>
      </c>
      <c r="R862" s="293">
        <v>68297</v>
      </c>
      <c r="S862" s="398" t="s">
        <v>627</v>
      </c>
      <c r="T862" s="370">
        <v>1</v>
      </c>
      <c r="U862" s="294">
        <v>8</v>
      </c>
      <c r="V862" s="293">
        <v>74291</v>
      </c>
      <c r="W862" s="398" t="s">
        <v>627</v>
      </c>
      <c r="X862" s="370">
        <v>1</v>
      </c>
      <c r="Y862" s="294">
        <v>8</v>
      </c>
      <c r="Z862" s="293">
        <v>75963</v>
      </c>
      <c r="AA862" s="398" t="s">
        <v>627</v>
      </c>
    </row>
    <row r="863" spans="1:27" ht="14.1" customHeight="1" x14ac:dyDescent="0.2">
      <c r="A863" s="357"/>
      <c r="B863" s="14"/>
      <c r="C863" s="302">
        <v>2340</v>
      </c>
      <c r="D863" s="302">
        <v>120104540</v>
      </c>
      <c r="E863" s="288" t="s">
        <v>1467</v>
      </c>
      <c r="F863" s="8"/>
      <c r="G863" s="8"/>
      <c r="H863" s="8">
        <v>68297</v>
      </c>
      <c r="I863" s="4"/>
      <c r="J863" s="4"/>
      <c r="K863" s="165">
        <v>68297</v>
      </c>
      <c r="L863" s="364">
        <v>1</v>
      </c>
      <c r="M863" s="21">
        <v>8</v>
      </c>
      <c r="N863" s="293">
        <v>68297</v>
      </c>
      <c r="O863" s="398" t="s">
        <v>627</v>
      </c>
      <c r="P863" s="370">
        <v>1</v>
      </c>
      <c r="Q863" s="294">
        <v>8</v>
      </c>
      <c r="R863" s="293">
        <v>68297</v>
      </c>
      <c r="S863" s="398" t="s">
        <v>627</v>
      </c>
      <c r="T863" s="370">
        <v>1</v>
      </c>
      <c r="U863" s="294">
        <v>8</v>
      </c>
      <c r="V863" s="293">
        <v>74291</v>
      </c>
      <c r="W863" s="398" t="s">
        <v>627</v>
      </c>
      <c r="X863" s="370">
        <v>1</v>
      </c>
      <c r="Y863" s="294">
        <v>8</v>
      </c>
      <c r="Z863" s="293">
        <v>75963</v>
      </c>
      <c r="AA863" s="398" t="s">
        <v>627</v>
      </c>
    </row>
    <row r="864" spans="1:27" ht="14.1" customHeight="1" x14ac:dyDescent="0.2">
      <c r="A864" s="357"/>
      <c r="B864" s="14"/>
      <c r="C864" s="302">
        <v>2350</v>
      </c>
      <c r="D864" s="302">
        <v>120104541</v>
      </c>
      <c r="E864" s="288" t="s">
        <v>1467</v>
      </c>
      <c r="F864" s="8"/>
      <c r="G864" s="8"/>
      <c r="H864" s="8">
        <v>68297</v>
      </c>
      <c r="I864" s="4"/>
      <c r="J864" s="4"/>
      <c r="K864" s="165">
        <v>68297</v>
      </c>
      <c r="L864" s="364">
        <v>1</v>
      </c>
      <c r="M864" s="21">
        <v>8</v>
      </c>
      <c r="N864" s="293">
        <v>68297</v>
      </c>
      <c r="O864" s="398" t="s">
        <v>627</v>
      </c>
      <c r="P864" s="370">
        <v>1</v>
      </c>
      <c r="Q864" s="294">
        <v>8</v>
      </c>
      <c r="R864" s="293">
        <v>68297</v>
      </c>
      <c r="S864" s="398" t="s">
        <v>627</v>
      </c>
      <c r="T864" s="370">
        <v>1</v>
      </c>
      <c r="U864" s="294">
        <v>8</v>
      </c>
      <c r="V864" s="293">
        <v>74291</v>
      </c>
      <c r="W864" s="398" t="s">
        <v>627</v>
      </c>
      <c r="X864" s="370">
        <v>1</v>
      </c>
      <c r="Y864" s="294">
        <v>8</v>
      </c>
      <c r="Z864" s="293">
        <v>75963</v>
      </c>
      <c r="AA864" s="398" t="s">
        <v>627</v>
      </c>
    </row>
    <row r="865" spans="1:27" ht="14.1" customHeight="1" x14ac:dyDescent="0.2">
      <c r="A865" s="357"/>
      <c r="B865" s="14"/>
      <c r="C865" s="302">
        <v>2410</v>
      </c>
      <c r="D865" s="302">
        <v>120104001</v>
      </c>
      <c r="E865" s="288" t="s">
        <v>333</v>
      </c>
      <c r="F865" s="8"/>
      <c r="G865" s="8"/>
      <c r="H865" s="8">
        <v>94017</v>
      </c>
      <c r="I865" s="4"/>
      <c r="J865" s="4"/>
      <c r="K865" s="165">
        <v>94017</v>
      </c>
      <c r="L865" s="364">
        <v>1</v>
      </c>
      <c r="M865" s="21">
        <v>2</v>
      </c>
      <c r="N865" s="293">
        <v>94017</v>
      </c>
      <c r="O865" s="398" t="s">
        <v>627</v>
      </c>
      <c r="P865" s="370">
        <v>1</v>
      </c>
      <c r="Q865" s="294">
        <v>2</v>
      </c>
      <c r="R865" s="293">
        <v>94017</v>
      </c>
      <c r="S865" s="398" t="s">
        <v>627</v>
      </c>
      <c r="T865" s="370">
        <v>1</v>
      </c>
      <c r="U865" s="294">
        <v>2</v>
      </c>
      <c r="V865" s="293">
        <v>102269</v>
      </c>
      <c r="W865" s="398" t="s">
        <v>627</v>
      </c>
      <c r="X865" s="370">
        <v>1</v>
      </c>
      <c r="Y865" s="294">
        <v>2</v>
      </c>
      <c r="Z865" s="293">
        <v>104571</v>
      </c>
      <c r="AA865" s="398" t="s">
        <v>627</v>
      </c>
    </row>
    <row r="866" spans="1:27" ht="14.1" customHeight="1" x14ac:dyDescent="0.2">
      <c r="A866" s="357"/>
      <c r="B866" s="14"/>
      <c r="C866" s="302">
        <v>2420</v>
      </c>
      <c r="D866" s="302">
        <v>120104002</v>
      </c>
      <c r="E866" s="288" t="s">
        <v>333</v>
      </c>
      <c r="F866" s="8"/>
      <c r="G866" s="8"/>
      <c r="H866" s="8">
        <v>94017</v>
      </c>
      <c r="I866" s="4"/>
      <c r="J866" s="4"/>
      <c r="K866" s="165">
        <v>94017</v>
      </c>
      <c r="L866" s="364">
        <v>1</v>
      </c>
      <c r="M866" s="21">
        <v>2</v>
      </c>
      <c r="N866" s="293">
        <v>94017</v>
      </c>
      <c r="O866" s="398" t="s">
        <v>627</v>
      </c>
      <c r="P866" s="370">
        <v>1</v>
      </c>
      <c r="Q866" s="294">
        <v>2</v>
      </c>
      <c r="R866" s="293">
        <v>94017</v>
      </c>
      <c r="S866" s="398" t="s">
        <v>627</v>
      </c>
      <c r="T866" s="370">
        <v>1</v>
      </c>
      <c r="U866" s="294">
        <v>2</v>
      </c>
      <c r="V866" s="293">
        <v>102269</v>
      </c>
      <c r="W866" s="398" t="s">
        <v>627</v>
      </c>
      <c r="X866" s="370">
        <v>1</v>
      </c>
      <c r="Y866" s="294">
        <v>2</v>
      </c>
      <c r="Z866" s="293">
        <v>104571</v>
      </c>
      <c r="AA866" s="398" t="s">
        <v>627</v>
      </c>
    </row>
    <row r="867" spans="1:27" ht="14.1" customHeight="1" x14ac:dyDescent="0.2">
      <c r="A867" s="357"/>
      <c r="B867" s="14"/>
      <c r="C867" s="302">
        <v>2430</v>
      </c>
      <c r="D867" s="302">
        <v>120104003</v>
      </c>
      <c r="E867" s="288" t="s">
        <v>333</v>
      </c>
      <c r="F867" s="8"/>
      <c r="G867" s="8"/>
      <c r="H867" s="8">
        <v>94017</v>
      </c>
      <c r="I867" s="4"/>
      <c r="J867" s="4"/>
      <c r="K867" s="165">
        <v>94017</v>
      </c>
      <c r="L867" s="364">
        <v>1</v>
      </c>
      <c r="M867" s="21">
        <v>2</v>
      </c>
      <c r="N867" s="293">
        <v>94017</v>
      </c>
      <c r="O867" s="398" t="s">
        <v>627</v>
      </c>
      <c r="P867" s="370">
        <v>1</v>
      </c>
      <c r="Q867" s="294">
        <v>2</v>
      </c>
      <c r="R867" s="293">
        <v>94017</v>
      </c>
      <c r="S867" s="398" t="s">
        <v>627</v>
      </c>
      <c r="T867" s="370">
        <v>1</v>
      </c>
      <c r="U867" s="294">
        <v>2</v>
      </c>
      <c r="V867" s="293">
        <v>102269</v>
      </c>
      <c r="W867" s="398" t="s">
        <v>627</v>
      </c>
      <c r="X867" s="370">
        <v>1</v>
      </c>
      <c r="Y867" s="294">
        <v>2</v>
      </c>
      <c r="Z867" s="293">
        <v>0</v>
      </c>
      <c r="AA867" s="398" t="s">
        <v>627</v>
      </c>
    </row>
    <row r="868" spans="1:27" ht="14.1" customHeight="1" x14ac:dyDescent="0.2">
      <c r="A868" s="357"/>
      <c r="B868" s="14"/>
      <c r="C868" s="302">
        <v>2460</v>
      </c>
      <c r="D868" s="302">
        <v>120104028</v>
      </c>
      <c r="E868" s="288" t="s">
        <v>94</v>
      </c>
      <c r="F868" s="8"/>
      <c r="G868" s="8"/>
      <c r="H868" s="8">
        <v>85643</v>
      </c>
      <c r="I868" s="4"/>
      <c r="J868" s="4"/>
      <c r="K868" s="165">
        <v>85643</v>
      </c>
      <c r="L868" s="364">
        <v>1</v>
      </c>
      <c r="M868" s="21">
        <v>5</v>
      </c>
      <c r="N868" s="293">
        <v>85643</v>
      </c>
      <c r="O868" s="398" t="s">
        <v>627</v>
      </c>
      <c r="P868" s="370">
        <v>1</v>
      </c>
      <c r="Q868" s="294">
        <v>5</v>
      </c>
      <c r="R868" s="293">
        <v>85643</v>
      </c>
      <c r="S868" s="398" t="s">
        <v>627</v>
      </c>
      <c r="T868" s="370">
        <v>1</v>
      </c>
      <c r="U868" s="294">
        <v>5</v>
      </c>
      <c r="V868" s="293">
        <v>93159</v>
      </c>
      <c r="W868" s="398" t="s">
        <v>627</v>
      </c>
      <c r="X868" s="370">
        <v>1</v>
      </c>
      <c r="Y868" s="294">
        <v>5</v>
      </c>
      <c r="Z868" s="293">
        <v>95256</v>
      </c>
      <c r="AA868" s="398" t="s">
        <v>627</v>
      </c>
    </row>
    <row r="869" spans="1:27" ht="14.1" customHeight="1" x14ac:dyDescent="0.2">
      <c r="A869" s="357"/>
      <c r="B869" s="14"/>
      <c r="C869" s="302">
        <v>2470</v>
      </c>
      <c r="D869" s="302">
        <v>120104029</v>
      </c>
      <c r="E869" s="288" t="s">
        <v>94</v>
      </c>
      <c r="F869" s="8"/>
      <c r="G869" s="8"/>
      <c r="H869" s="8">
        <v>85643</v>
      </c>
      <c r="I869" s="4"/>
      <c r="J869" s="4"/>
      <c r="K869" s="165">
        <v>85643</v>
      </c>
      <c r="L869" s="364">
        <v>1</v>
      </c>
      <c r="M869" s="21">
        <v>5</v>
      </c>
      <c r="N869" s="293">
        <v>85643</v>
      </c>
      <c r="O869" s="398" t="s">
        <v>627</v>
      </c>
      <c r="P869" s="370">
        <v>1</v>
      </c>
      <c r="Q869" s="294">
        <v>5</v>
      </c>
      <c r="R869" s="293">
        <v>0</v>
      </c>
      <c r="S869" s="398" t="s">
        <v>627</v>
      </c>
      <c r="T869" s="370">
        <v>1</v>
      </c>
      <c r="U869" s="294">
        <v>5</v>
      </c>
      <c r="V869" s="293">
        <v>0</v>
      </c>
      <c r="W869" s="398" t="s">
        <v>627</v>
      </c>
      <c r="X869" s="370">
        <v>1</v>
      </c>
      <c r="Y869" s="294">
        <v>5</v>
      </c>
      <c r="Z869" s="293">
        <v>0</v>
      </c>
      <c r="AA869" s="398" t="s">
        <v>627</v>
      </c>
    </row>
    <row r="870" spans="1:27" ht="14.1" customHeight="1" x14ac:dyDescent="0.2">
      <c r="A870" s="357"/>
      <c r="B870" s="14"/>
      <c r="C870" s="302">
        <v>2480</v>
      </c>
      <c r="D870" s="302">
        <v>120104030</v>
      </c>
      <c r="E870" s="288" t="s">
        <v>94</v>
      </c>
      <c r="F870" s="8"/>
      <c r="G870" s="8"/>
      <c r="H870" s="8">
        <v>85643</v>
      </c>
      <c r="I870" s="4"/>
      <c r="J870" s="4"/>
      <c r="K870" s="165">
        <v>85643</v>
      </c>
      <c r="L870" s="364">
        <v>1</v>
      </c>
      <c r="M870" s="21">
        <v>5</v>
      </c>
      <c r="N870" s="293">
        <v>85643</v>
      </c>
      <c r="O870" s="398" t="s">
        <v>627</v>
      </c>
      <c r="P870" s="370">
        <v>1</v>
      </c>
      <c r="Q870" s="294">
        <v>5</v>
      </c>
      <c r="R870" s="293">
        <v>85643</v>
      </c>
      <c r="S870" s="398" t="s">
        <v>627</v>
      </c>
      <c r="T870" s="370">
        <v>1</v>
      </c>
      <c r="U870" s="294">
        <v>5</v>
      </c>
      <c r="V870" s="293">
        <v>93159</v>
      </c>
      <c r="W870" s="398" t="s">
        <v>627</v>
      </c>
      <c r="X870" s="370">
        <v>1</v>
      </c>
      <c r="Y870" s="294">
        <v>5</v>
      </c>
      <c r="Z870" s="293">
        <v>0</v>
      </c>
      <c r="AA870" s="398" t="s">
        <v>627</v>
      </c>
    </row>
    <row r="871" spans="1:27" ht="14.1" customHeight="1" x14ac:dyDescent="0.2">
      <c r="A871" s="357"/>
      <c r="B871" s="14"/>
      <c r="C871" s="302">
        <v>2490</v>
      </c>
      <c r="D871" s="302">
        <v>120104031</v>
      </c>
      <c r="E871" s="288" t="s">
        <v>94</v>
      </c>
      <c r="F871" s="8"/>
      <c r="G871" s="8"/>
      <c r="H871" s="8">
        <v>85643</v>
      </c>
      <c r="I871" s="4"/>
      <c r="J871" s="4"/>
      <c r="K871" s="165">
        <v>85643</v>
      </c>
      <c r="L871" s="364">
        <v>1</v>
      </c>
      <c r="M871" s="21">
        <v>5</v>
      </c>
      <c r="N871" s="293">
        <v>85643</v>
      </c>
      <c r="O871" s="398" t="s">
        <v>627</v>
      </c>
      <c r="P871" s="370">
        <v>1</v>
      </c>
      <c r="Q871" s="294">
        <v>5</v>
      </c>
      <c r="R871" s="293">
        <v>85643</v>
      </c>
      <c r="S871" s="398" t="s">
        <v>627</v>
      </c>
      <c r="T871" s="370">
        <v>1</v>
      </c>
      <c r="U871" s="294">
        <v>5</v>
      </c>
      <c r="V871" s="293">
        <v>93159</v>
      </c>
      <c r="W871" s="398" t="s">
        <v>627</v>
      </c>
      <c r="X871" s="370">
        <v>1</v>
      </c>
      <c r="Y871" s="294">
        <v>5</v>
      </c>
      <c r="Z871" s="293">
        <v>0</v>
      </c>
      <c r="AA871" s="398" t="s">
        <v>627</v>
      </c>
    </row>
    <row r="872" spans="1:27" ht="14.1" customHeight="1" x14ac:dyDescent="0.2">
      <c r="A872" s="357"/>
      <c r="B872" s="14"/>
      <c r="C872" s="302">
        <v>2500</v>
      </c>
      <c r="D872" s="302">
        <v>120104079</v>
      </c>
      <c r="E872" s="288" t="s">
        <v>115</v>
      </c>
      <c r="F872" s="8"/>
      <c r="G872" s="8"/>
      <c r="H872" s="8">
        <v>76840</v>
      </c>
      <c r="I872" s="4"/>
      <c r="J872" s="4"/>
      <c r="K872" s="165">
        <v>76840</v>
      </c>
      <c r="L872" s="364">
        <v>1</v>
      </c>
      <c r="M872" s="21">
        <v>6</v>
      </c>
      <c r="N872" s="293">
        <v>76840</v>
      </c>
      <c r="O872" s="398" t="s">
        <v>627</v>
      </c>
      <c r="P872" s="370">
        <v>1</v>
      </c>
      <c r="Q872" s="294">
        <v>6</v>
      </c>
      <c r="R872" s="293">
        <v>76840</v>
      </c>
      <c r="S872" s="398" t="s">
        <v>627</v>
      </c>
      <c r="T872" s="370">
        <v>1</v>
      </c>
      <c r="U872" s="294">
        <v>6</v>
      </c>
      <c r="V872" s="293">
        <v>83584</v>
      </c>
      <c r="W872" s="398" t="s">
        <v>627</v>
      </c>
      <c r="X872" s="370">
        <v>1</v>
      </c>
      <c r="Y872" s="294">
        <v>6</v>
      </c>
      <c r="Z872" s="293">
        <v>85465</v>
      </c>
      <c r="AA872" s="398" t="s">
        <v>627</v>
      </c>
    </row>
    <row r="873" spans="1:27" ht="14.1" customHeight="1" x14ac:dyDescent="0.2">
      <c r="A873" s="357"/>
      <c r="B873" s="14"/>
      <c r="C873" s="302">
        <v>2510</v>
      </c>
      <c r="D873" s="302">
        <v>120104080</v>
      </c>
      <c r="E873" s="288" t="s">
        <v>115</v>
      </c>
      <c r="F873" s="8"/>
      <c r="G873" s="8"/>
      <c r="H873" s="8">
        <v>76840</v>
      </c>
      <c r="I873" s="4"/>
      <c r="J873" s="4"/>
      <c r="K873" s="165">
        <v>76840</v>
      </c>
      <c r="L873" s="364">
        <v>1</v>
      </c>
      <c r="M873" s="21">
        <v>6</v>
      </c>
      <c r="N873" s="293">
        <v>76840</v>
      </c>
      <c r="O873" s="398" t="s">
        <v>627</v>
      </c>
      <c r="P873" s="370">
        <v>1</v>
      </c>
      <c r="Q873" s="294">
        <v>6</v>
      </c>
      <c r="R873" s="293">
        <v>76840</v>
      </c>
      <c r="S873" s="398" t="s">
        <v>627</v>
      </c>
      <c r="T873" s="370">
        <v>1</v>
      </c>
      <c r="U873" s="294">
        <v>6</v>
      </c>
      <c r="V873" s="293">
        <v>83584</v>
      </c>
      <c r="W873" s="398" t="s">
        <v>627</v>
      </c>
      <c r="X873" s="370">
        <v>1</v>
      </c>
      <c r="Y873" s="294">
        <v>6</v>
      </c>
      <c r="Z873" s="293">
        <v>85465</v>
      </c>
      <c r="AA873" s="398" t="s">
        <v>627</v>
      </c>
    </row>
    <row r="874" spans="1:27" ht="14.1" customHeight="1" x14ac:dyDescent="0.2">
      <c r="A874" s="357"/>
      <c r="B874" s="14"/>
      <c r="C874" s="302">
        <v>2520</v>
      </c>
      <c r="D874" s="302">
        <v>120104081</v>
      </c>
      <c r="E874" s="288" t="s">
        <v>115</v>
      </c>
      <c r="F874" s="8"/>
      <c r="G874" s="8"/>
      <c r="H874" s="8">
        <v>76840</v>
      </c>
      <c r="I874" s="4"/>
      <c r="J874" s="4"/>
      <c r="K874" s="165">
        <v>76840</v>
      </c>
      <c r="L874" s="364">
        <v>1</v>
      </c>
      <c r="M874" s="21">
        <v>6</v>
      </c>
      <c r="N874" s="293">
        <v>76840</v>
      </c>
      <c r="O874" s="398" t="s">
        <v>627</v>
      </c>
      <c r="P874" s="370">
        <v>1</v>
      </c>
      <c r="Q874" s="294">
        <v>6</v>
      </c>
      <c r="R874" s="293">
        <v>76840</v>
      </c>
      <c r="S874" s="398" t="s">
        <v>627</v>
      </c>
      <c r="T874" s="370">
        <v>1</v>
      </c>
      <c r="U874" s="294">
        <v>6</v>
      </c>
      <c r="V874" s="293">
        <v>83584</v>
      </c>
      <c r="W874" s="398" t="s">
        <v>627</v>
      </c>
      <c r="X874" s="370">
        <v>1</v>
      </c>
      <c r="Y874" s="294">
        <v>6</v>
      </c>
      <c r="Z874" s="293">
        <v>85465</v>
      </c>
      <c r="AA874" s="398" t="s">
        <v>627</v>
      </c>
    </row>
    <row r="875" spans="1:27" ht="14.1" customHeight="1" x14ac:dyDescent="0.2">
      <c r="A875" s="357"/>
      <c r="B875" s="14"/>
      <c r="C875" s="302">
        <v>2530</v>
      </c>
      <c r="D875" s="302">
        <v>120104082</v>
      </c>
      <c r="E875" s="288" t="s">
        <v>115</v>
      </c>
      <c r="F875" s="8"/>
      <c r="G875" s="8"/>
      <c r="H875" s="8">
        <v>76840</v>
      </c>
      <c r="I875" s="4"/>
      <c r="J875" s="4"/>
      <c r="K875" s="165">
        <v>76840</v>
      </c>
      <c r="L875" s="364">
        <v>1</v>
      </c>
      <c r="M875" s="21">
        <v>6</v>
      </c>
      <c r="N875" s="293">
        <v>76840</v>
      </c>
      <c r="O875" s="398" t="s">
        <v>627</v>
      </c>
      <c r="P875" s="370">
        <v>1</v>
      </c>
      <c r="Q875" s="294">
        <v>6</v>
      </c>
      <c r="R875" s="293">
        <v>76840</v>
      </c>
      <c r="S875" s="398" t="s">
        <v>627</v>
      </c>
      <c r="T875" s="370">
        <v>1</v>
      </c>
      <c r="U875" s="294">
        <v>6</v>
      </c>
      <c r="V875" s="293">
        <v>83584</v>
      </c>
      <c r="W875" s="398" t="s">
        <v>627</v>
      </c>
      <c r="X875" s="370">
        <v>1</v>
      </c>
      <c r="Y875" s="294">
        <v>6</v>
      </c>
      <c r="Z875" s="293">
        <v>85465</v>
      </c>
      <c r="AA875" s="398" t="s">
        <v>627</v>
      </c>
    </row>
    <row r="876" spans="1:27" ht="14.1" customHeight="1" x14ac:dyDescent="0.2">
      <c r="A876" s="357"/>
      <c r="B876" s="14"/>
      <c r="C876" s="302">
        <v>2540</v>
      </c>
      <c r="D876" s="302">
        <v>120104083</v>
      </c>
      <c r="E876" s="288" t="s">
        <v>115</v>
      </c>
      <c r="F876" s="8"/>
      <c r="G876" s="8"/>
      <c r="H876" s="8">
        <v>76840</v>
      </c>
      <c r="I876" s="4"/>
      <c r="J876" s="4"/>
      <c r="K876" s="165">
        <v>76840</v>
      </c>
      <c r="L876" s="364">
        <v>1</v>
      </c>
      <c r="M876" s="21">
        <v>6</v>
      </c>
      <c r="N876" s="293">
        <v>76840</v>
      </c>
      <c r="O876" s="398" t="s">
        <v>627</v>
      </c>
      <c r="P876" s="370">
        <v>1</v>
      </c>
      <c r="Q876" s="294">
        <v>6</v>
      </c>
      <c r="R876" s="293">
        <v>76840</v>
      </c>
      <c r="S876" s="398" t="s">
        <v>627</v>
      </c>
      <c r="T876" s="370">
        <v>1</v>
      </c>
      <c r="U876" s="294">
        <v>6</v>
      </c>
      <c r="V876" s="293">
        <v>83584</v>
      </c>
      <c r="W876" s="398" t="s">
        <v>627</v>
      </c>
      <c r="X876" s="370">
        <v>1</v>
      </c>
      <c r="Y876" s="294">
        <v>6</v>
      </c>
      <c r="Z876" s="293">
        <v>85465</v>
      </c>
      <c r="AA876" s="398" t="s">
        <v>627</v>
      </c>
    </row>
    <row r="877" spans="1:27" ht="14.1" customHeight="1" x14ac:dyDescent="0.2">
      <c r="A877" s="359"/>
      <c r="B877" s="20"/>
      <c r="C877" s="303">
        <v>2550</v>
      </c>
      <c r="D877" s="303">
        <v>120104084</v>
      </c>
      <c r="E877" s="304" t="s">
        <v>115</v>
      </c>
      <c r="F877" s="22"/>
      <c r="G877" s="22"/>
      <c r="H877" s="22">
        <v>76840</v>
      </c>
      <c r="I877" s="3"/>
      <c r="J877" s="3"/>
      <c r="K877" s="255">
        <v>76840</v>
      </c>
      <c r="L877" s="366">
        <v>1</v>
      </c>
      <c r="M877" s="307">
        <v>6</v>
      </c>
      <c r="N877" s="308">
        <v>76840</v>
      </c>
      <c r="O877" s="424" t="s">
        <v>627</v>
      </c>
      <c r="P877" s="372">
        <v>1</v>
      </c>
      <c r="Q877" s="326">
        <v>6</v>
      </c>
      <c r="R877" s="308">
        <v>76840</v>
      </c>
      <c r="S877" s="424" t="s">
        <v>627</v>
      </c>
      <c r="T877" s="372">
        <v>1</v>
      </c>
      <c r="U877" s="326">
        <v>6</v>
      </c>
      <c r="V877" s="308">
        <v>83584</v>
      </c>
      <c r="W877" s="424" t="s">
        <v>627</v>
      </c>
      <c r="X877" s="372">
        <v>1</v>
      </c>
      <c r="Y877" s="326">
        <v>6</v>
      </c>
      <c r="Z877" s="308">
        <v>0</v>
      </c>
      <c r="AA877" s="424" t="s">
        <v>627</v>
      </c>
    </row>
    <row r="878" spans="1:27" ht="14.1" customHeight="1" x14ac:dyDescent="0.25">
      <c r="A878" s="321" t="s">
        <v>240</v>
      </c>
      <c r="B878" s="587"/>
      <c r="C878" s="588"/>
      <c r="D878" s="588"/>
      <c r="E878" s="589"/>
      <c r="F878" s="590"/>
      <c r="G878" s="590"/>
      <c r="H878" s="590"/>
      <c r="I878" s="591"/>
      <c r="J878" s="591"/>
      <c r="K878" s="577"/>
      <c r="L878" s="364"/>
      <c r="M878" s="578"/>
      <c r="N878" s="579"/>
      <c r="O878" s="398"/>
      <c r="P878" s="370"/>
      <c r="Q878" s="593"/>
      <c r="R878" s="579"/>
      <c r="S878" s="398"/>
      <c r="T878" s="370"/>
      <c r="U878" s="593"/>
      <c r="V878" s="579"/>
      <c r="W878" s="398"/>
      <c r="X878" s="370"/>
      <c r="Y878" s="593"/>
      <c r="Z878" s="579"/>
      <c r="AA878" s="398"/>
    </row>
    <row r="879" spans="1:27" ht="14.1" customHeight="1" x14ac:dyDescent="0.25">
      <c r="A879" s="357"/>
      <c r="B879" s="286" t="s">
        <v>1287</v>
      </c>
      <c r="C879" s="302"/>
      <c r="D879" s="302"/>
      <c r="E879" s="288"/>
      <c r="F879" s="8"/>
      <c r="G879" s="8"/>
      <c r="H879" s="8"/>
      <c r="I879" s="4"/>
      <c r="J879" s="4"/>
      <c r="L879" s="364"/>
      <c r="O879" s="398"/>
      <c r="P879" s="370"/>
      <c r="S879" s="398"/>
      <c r="T879" s="370"/>
      <c r="W879" s="398"/>
      <c r="X879" s="370"/>
      <c r="AA879" s="398"/>
    </row>
    <row r="880" spans="1:27" ht="14.1" customHeight="1" x14ac:dyDescent="0.2">
      <c r="A880" s="357"/>
      <c r="B880" s="14"/>
      <c r="C880" s="302">
        <v>2560</v>
      </c>
      <c r="D880" s="302">
        <v>120104085</v>
      </c>
      <c r="E880" s="288" t="s">
        <v>115</v>
      </c>
      <c r="F880" s="8"/>
      <c r="G880" s="8"/>
      <c r="H880" s="8">
        <v>76840</v>
      </c>
      <c r="I880" s="4"/>
      <c r="J880" s="4"/>
      <c r="K880" s="165">
        <v>76840</v>
      </c>
      <c r="L880" s="364">
        <v>1</v>
      </c>
      <c r="M880" s="21">
        <v>6</v>
      </c>
      <c r="N880" s="293">
        <v>76840</v>
      </c>
      <c r="O880" s="398" t="s">
        <v>627</v>
      </c>
      <c r="P880" s="370">
        <v>1</v>
      </c>
      <c r="Q880" s="294">
        <v>6</v>
      </c>
      <c r="R880" s="293">
        <v>76840</v>
      </c>
      <c r="S880" s="398" t="s">
        <v>627</v>
      </c>
      <c r="T880" s="370">
        <v>1</v>
      </c>
      <c r="U880" s="294">
        <v>6</v>
      </c>
      <c r="V880" s="293">
        <v>83584</v>
      </c>
      <c r="W880" s="398" t="s">
        <v>627</v>
      </c>
      <c r="X880" s="370">
        <v>1</v>
      </c>
      <c r="Y880" s="294">
        <v>6</v>
      </c>
      <c r="Z880" s="293">
        <v>85465</v>
      </c>
      <c r="AA880" s="398" t="s">
        <v>627</v>
      </c>
    </row>
    <row r="881" spans="1:27" ht="14.1" customHeight="1" x14ac:dyDescent="0.2">
      <c r="A881" s="357"/>
      <c r="B881" s="14"/>
      <c r="C881" s="302">
        <v>2570</v>
      </c>
      <c r="D881" s="302">
        <v>120104086</v>
      </c>
      <c r="E881" s="288" t="s">
        <v>115</v>
      </c>
      <c r="F881" s="8"/>
      <c r="G881" s="8"/>
      <c r="H881" s="8">
        <v>76840</v>
      </c>
      <c r="I881" s="4"/>
      <c r="J881" s="4"/>
      <c r="K881" s="165">
        <v>76840</v>
      </c>
      <c r="L881" s="364">
        <v>1</v>
      </c>
      <c r="M881" s="21">
        <v>6</v>
      </c>
      <c r="N881" s="293">
        <v>76840</v>
      </c>
      <c r="O881" s="398" t="s">
        <v>627</v>
      </c>
      <c r="P881" s="370">
        <v>1</v>
      </c>
      <c r="Q881" s="294">
        <v>6</v>
      </c>
      <c r="R881" s="293">
        <v>76840</v>
      </c>
      <c r="S881" s="398" t="s">
        <v>627</v>
      </c>
      <c r="T881" s="370">
        <v>1</v>
      </c>
      <c r="U881" s="294">
        <v>6</v>
      </c>
      <c r="V881" s="293">
        <v>83584</v>
      </c>
      <c r="W881" s="398" t="s">
        <v>627</v>
      </c>
      <c r="X881" s="370">
        <v>1</v>
      </c>
      <c r="Y881" s="294">
        <v>6</v>
      </c>
      <c r="Z881" s="293">
        <v>85465</v>
      </c>
      <c r="AA881" s="398" t="s">
        <v>627</v>
      </c>
    </row>
    <row r="882" spans="1:27" ht="14.1" customHeight="1" x14ac:dyDescent="0.2">
      <c r="A882" s="357"/>
      <c r="B882" s="14"/>
      <c r="C882" s="302">
        <v>2580</v>
      </c>
      <c r="D882" s="302">
        <v>120104087</v>
      </c>
      <c r="E882" s="288" t="s">
        <v>115</v>
      </c>
      <c r="F882" s="8"/>
      <c r="G882" s="8"/>
      <c r="H882" s="8">
        <v>76840</v>
      </c>
      <c r="I882" s="4"/>
      <c r="J882" s="4"/>
      <c r="K882" s="165">
        <v>76840</v>
      </c>
      <c r="L882" s="364">
        <v>1</v>
      </c>
      <c r="M882" s="21">
        <v>6</v>
      </c>
      <c r="N882" s="293">
        <v>76840</v>
      </c>
      <c r="O882" s="16" t="s">
        <v>627</v>
      </c>
      <c r="P882" s="370">
        <v>1</v>
      </c>
      <c r="Q882" s="294">
        <v>6</v>
      </c>
      <c r="R882" s="293">
        <v>76840</v>
      </c>
      <c r="S882" s="398" t="s">
        <v>627</v>
      </c>
      <c r="T882" s="370">
        <v>1</v>
      </c>
      <c r="U882" s="294">
        <v>6</v>
      </c>
      <c r="V882" s="293">
        <v>83584</v>
      </c>
      <c r="W882" s="398" t="s">
        <v>627</v>
      </c>
      <c r="X882" s="370">
        <v>1</v>
      </c>
      <c r="Y882" s="294">
        <v>6</v>
      </c>
      <c r="Z882" s="293">
        <v>85465</v>
      </c>
      <c r="AA882" s="398" t="s">
        <v>627</v>
      </c>
    </row>
    <row r="883" spans="1:27" ht="14.1" customHeight="1" x14ac:dyDescent="0.2">
      <c r="A883" s="357"/>
      <c r="B883" s="14"/>
      <c r="C883" s="302">
        <v>2590</v>
      </c>
      <c r="D883" s="302">
        <v>120104088</v>
      </c>
      <c r="E883" s="288" t="s">
        <v>115</v>
      </c>
      <c r="F883" s="8"/>
      <c r="G883" s="8"/>
      <c r="H883" s="8">
        <v>76840</v>
      </c>
      <c r="I883" s="4"/>
      <c r="J883" s="4"/>
      <c r="K883" s="165">
        <v>76840</v>
      </c>
      <c r="L883" s="364">
        <v>1</v>
      </c>
      <c r="M883" s="21">
        <v>6</v>
      </c>
      <c r="N883" s="293">
        <v>76840</v>
      </c>
      <c r="O883" s="398" t="s">
        <v>627</v>
      </c>
      <c r="P883" s="370">
        <v>1</v>
      </c>
      <c r="Q883" s="294">
        <v>6</v>
      </c>
      <c r="R883" s="293">
        <v>76840</v>
      </c>
      <c r="S883" s="398" t="s">
        <v>627</v>
      </c>
      <c r="T883" s="370">
        <v>1</v>
      </c>
      <c r="U883" s="294">
        <v>6</v>
      </c>
      <c r="V883" s="293">
        <v>83584</v>
      </c>
      <c r="W883" s="398" t="s">
        <v>627</v>
      </c>
      <c r="X883" s="370">
        <v>1</v>
      </c>
      <c r="Y883" s="294">
        <v>6</v>
      </c>
      <c r="Z883" s="293">
        <v>85465</v>
      </c>
      <c r="AA883" s="398" t="s">
        <v>627</v>
      </c>
    </row>
    <row r="884" spans="1:27" ht="14.1" customHeight="1" x14ac:dyDescent="0.2">
      <c r="A884" s="357"/>
      <c r="B884" s="14"/>
      <c r="C884" s="302">
        <v>2600</v>
      </c>
      <c r="D884" s="302">
        <v>120104089</v>
      </c>
      <c r="E884" s="288" t="s">
        <v>115</v>
      </c>
      <c r="F884" s="8"/>
      <c r="G884" s="8"/>
      <c r="H884" s="8">
        <v>76840</v>
      </c>
      <c r="I884" s="4"/>
      <c r="J884" s="4"/>
      <c r="K884" s="165">
        <v>76840</v>
      </c>
      <c r="L884" s="364">
        <v>1</v>
      </c>
      <c r="M884" s="21">
        <v>6</v>
      </c>
      <c r="N884" s="293">
        <v>76840</v>
      </c>
      <c r="O884" s="398" t="s">
        <v>627</v>
      </c>
      <c r="P884" s="370">
        <v>1</v>
      </c>
      <c r="Q884" s="294">
        <v>6</v>
      </c>
      <c r="R884" s="293">
        <v>76840</v>
      </c>
      <c r="S884" s="398" t="s">
        <v>627</v>
      </c>
      <c r="T884" s="370">
        <v>1</v>
      </c>
      <c r="U884" s="294">
        <v>6</v>
      </c>
      <c r="V884" s="293">
        <v>83584</v>
      </c>
      <c r="W884" s="398" t="s">
        <v>627</v>
      </c>
      <c r="X884" s="370">
        <v>1</v>
      </c>
      <c r="Y884" s="294">
        <v>6</v>
      </c>
      <c r="Z884" s="293">
        <v>85465</v>
      </c>
      <c r="AA884" s="398" t="s">
        <v>627</v>
      </c>
    </row>
    <row r="885" spans="1:27" ht="14.1" customHeight="1" x14ac:dyDescent="0.2">
      <c r="A885" s="357"/>
      <c r="B885" s="14"/>
      <c r="C885" s="302">
        <v>2610</v>
      </c>
      <c r="D885" s="302">
        <v>120104090</v>
      </c>
      <c r="E885" s="288" t="s">
        <v>115</v>
      </c>
      <c r="F885" s="8"/>
      <c r="G885" s="8"/>
      <c r="H885" s="8">
        <v>76840</v>
      </c>
      <c r="I885" s="4"/>
      <c r="J885" s="4"/>
      <c r="K885" s="165">
        <v>76840</v>
      </c>
      <c r="L885" s="364">
        <v>1</v>
      </c>
      <c r="M885" s="21">
        <v>6</v>
      </c>
      <c r="N885" s="293">
        <v>76840</v>
      </c>
      <c r="O885" s="398" t="s">
        <v>627</v>
      </c>
      <c r="P885" s="370">
        <v>1</v>
      </c>
      <c r="Q885" s="294">
        <v>6</v>
      </c>
      <c r="R885" s="293">
        <v>76840</v>
      </c>
      <c r="S885" s="398" t="s">
        <v>627</v>
      </c>
      <c r="T885" s="370">
        <v>1</v>
      </c>
      <c r="U885" s="294">
        <v>6</v>
      </c>
      <c r="V885" s="293">
        <v>83584</v>
      </c>
      <c r="W885" s="398" t="s">
        <v>627</v>
      </c>
      <c r="X885" s="370">
        <v>1</v>
      </c>
      <c r="Y885" s="294">
        <v>6</v>
      </c>
      <c r="Z885" s="293">
        <v>85465</v>
      </c>
      <c r="AA885" s="398" t="s">
        <v>627</v>
      </c>
    </row>
    <row r="886" spans="1:27" ht="14.1" customHeight="1" x14ac:dyDescent="0.2">
      <c r="A886" s="357"/>
      <c r="B886" s="14"/>
      <c r="C886" s="302">
        <v>2620</v>
      </c>
      <c r="D886" s="302">
        <v>120104091</v>
      </c>
      <c r="E886" s="288" t="s">
        <v>115</v>
      </c>
      <c r="F886" s="8"/>
      <c r="G886" s="8"/>
      <c r="H886" s="8">
        <v>76840</v>
      </c>
      <c r="I886" s="4"/>
      <c r="J886" s="4"/>
      <c r="K886" s="165">
        <v>76840</v>
      </c>
      <c r="L886" s="364">
        <v>1</v>
      </c>
      <c r="M886" s="21">
        <v>6</v>
      </c>
      <c r="N886" s="293">
        <v>76840</v>
      </c>
      <c r="O886" s="398" t="s">
        <v>627</v>
      </c>
      <c r="P886" s="370">
        <v>1</v>
      </c>
      <c r="Q886" s="294">
        <v>6</v>
      </c>
      <c r="R886" s="293">
        <v>76840</v>
      </c>
      <c r="S886" s="398" t="s">
        <v>627</v>
      </c>
      <c r="T886" s="370">
        <v>1</v>
      </c>
      <c r="U886" s="294">
        <v>6</v>
      </c>
      <c r="V886" s="293">
        <v>83584</v>
      </c>
      <c r="W886" s="398" t="s">
        <v>627</v>
      </c>
      <c r="X886" s="370">
        <v>1</v>
      </c>
      <c r="Y886" s="294">
        <v>6</v>
      </c>
      <c r="Z886" s="293">
        <v>85465</v>
      </c>
      <c r="AA886" s="398" t="s">
        <v>627</v>
      </c>
    </row>
    <row r="887" spans="1:27" ht="14.1" customHeight="1" x14ac:dyDescent="0.2">
      <c r="A887" s="357"/>
      <c r="B887" s="14"/>
      <c r="C887" s="302">
        <v>2630</v>
      </c>
      <c r="D887" s="302">
        <v>120104092</v>
      </c>
      <c r="E887" s="288" t="s">
        <v>115</v>
      </c>
      <c r="F887" s="8"/>
      <c r="G887" s="8"/>
      <c r="H887" s="8">
        <v>76840</v>
      </c>
      <c r="I887" s="4"/>
      <c r="J887" s="4"/>
      <c r="K887" s="165">
        <v>76840</v>
      </c>
      <c r="L887" s="364">
        <v>1</v>
      </c>
      <c r="M887" s="21">
        <v>6</v>
      </c>
      <c r="N887" s="293">
        <v>76840</v>
      </c>
      <c r="O887" s="398" t="s">
        <v>627</v>
      </c>
      <c r="P887" s="370">
        <v>1</v>
      </c>
      <c r="Q887" s="294">
        <v>6</v>
      </c>
      <c r="R887" s="293">
        <v>76840</v>
      </c>
      <c r="S887" s="398" t="s">
        <v>627</v>
      </c>
      <c r="T887" s="370">
        <v>1</v>
      </c>
      <c r="U887" s="294">
        <v>6</v>
      </c>
      <c r="V887" s="293">
        <v>83584</v>
      </c>
      <c r="W887" s="398" t="s">
        <v>627</v>
      </c>
      <c r="X887" s="370">
        <v>1</v>
      </c>
      <c r="Y887" s="294">
        <v>6</v>
      </c>
      <c r="Z887" s="293">
        <v>85465</v>
      </c>
      <c r="AA887" s="398" t="s">
        <v>627</v>
      </c>
    </row>
    <row r="888" spans="1:27" ht="14.1" customHeight="1" x14ac:dyDescent="0.2">
      <c r="A888" s="357"/>
      <c r="B888" s="14"/>
      <c r="C888" s="302">
        <v>2640</v>
      </c>
      <c r="D888" s="302">
        <v>120104093</v>
      </c>
      <c r="E888" s="288" t="s">
        <v>115</v>
      </c>
      <c r="F888" s="8"/>
      <c r="G888" s="8"/>
      <c r="H888" s="8">
        <v>76840</v>
      </c>
      <c r="I888" s="4"/>
      <c r="J888" s="4"/>
      <c r="K888" s="165">
        <v>76840</v>
      </c>
      <c r="L888" s="364">
        <v>1</v>
      </c>
      <c r="M888" s="21">
        <v>6</v>
      </c>
      <c r="N888" s="293">
        <v>76840</v>
      </c>
      <c r="O888" s="398" t="s">
        <v>627</v>
      </c>
      <c r="P888" s="370">
        <v>1</v>
      </c>
      <c r="Q888" s="294">
        <v>6</v>
      </c>
      <c r="R888" s="293">
        <v>76840</v>
      </c>
      <c r="S888" s="398" t="s">
        <v>627</v>
      </c>
      <c r="T888" s="370">
        <v>1</v>
      </c>
      <c r="U888" s="294">
        <v>6</v>
      </c>
      <c r="V888" s="293">
        <v>83584</v>
      </c>
      <c r="W888" s="398" t="s">
        <v>627</v>
      </c>
      <c r="X888" s="370">
        <v>1</v>
      </c>
      <c r="Y888" s="294">
        <v>6</v>
      </c>
      <c r="Z888" s="293">
        <v>85465</v>
      </c>
      <c r="AA888" s="398" t="s">
        <v>627</v>
      </c>
    </row>
    <row r="889" spans="1:27" ht="14.1" customHeight="1" x14ac:dyDescent="0.2">
      <c r="A889" s="357"/>
      <c r="B889" s="14"/>
      <c r="C889" s="302">
        <v>2650</v>
      </c>
      <c r="D889" s="302">
        <v>120104094</v>
      </c>
      <c r="E889" s="288" t="s">
        <v>115</v>
      </c>
      <c r="F889" s="8"/>
      <c r="G889" s="8"/>
      <c r="H889" s="8">
        <v>76840</v>
      </c>
      <c r="I889" s="4"/>
      <c r="J889" s="4"/>
      <c r="K889" s="165">
        <v>76840</v>
      </c>
      <c r="L889" s="364">
        <v>1</v>
      </c>
      <c r="M889" s="21">
        <v>6</v>
      </c>
      <c r="N889" s="293">
        <v>76840</v>
      </c>
      <c r="O889" s="398" t="s">
        <v>627</v>
      </c>
      <c r="P889" s="370">
        <v>1</v>
      </c>
      <c r="Q889" s="294">
        <v>6</v>
      </c>
      <c r="R889" s="293">
        <v>76840</v>
      </c>
      <c r="S889" s="398" t="s">
        <v>627</v>
      </c>
      <c r="T889" s="370">
        <v>1</v>
      </c>
      <c r="U889" s="294">
        <v>6</v>
      </c>
      <c r="V889" s="293">
        <v>83584</v>
      </c>
      <c r="W889" s="398" t="s">
        <v>627</v>
      </c>
      <c r="X889" s="370">
        <v>1</v>
      </c>
      <c r="Y889" s="294">
        <v>6</v>
      </c>
      <c r="Z889" s="293">
        <v>85465</v>
      </c>
      <c r="AA889" s="398" t="s">
        <v>627</v>
      </c>
    </row>
    <row r="890" spans="1:27" ht="14.1" customHeight="1" x14ac:dyDescent="0.2">
      <c r="A890" s="357"/>
      <c r="B890" s="14"/>
      <c r="C890" s="302">
        <v>2660</v>
      </c>
      <c r="D890" s="302">
        <v>120104095</v>
      </c>
      <c r="E890" s="288" t="s">
        <v>115</v>
      </c>
      <c r="F890" s="8"/>
      <c r="G890" s="8"/>
      <c r="H890" s="8">
        <v>76840</v>
      </c>
      <c r="I890" s="4"/>
      <c r="J890" s="4"/>
      <c r="K890" s="165">
        <v>76840</v>
      </c>
      <c r="L890" s="364">
        <v>1</v>
      </c>
      <c r="M890" s="21">
        <v>6</v>
      </c>
      <c r="N890" s="293">
        <v>76840</v>
      </c>
      <c r="O890" s="398" t="s">
        <v>627</v>
      </c>
      <c r="P890" s="370">
        <v>1</v>
      </c>
      <c r="Q890" s="294">
        <v>6</v>
      </c>
      <c r="R890" s="293">
        <v>76840</v>
      </c>
      <c r="S890" s="398" t="s">
        <v>627</v>
      </c>
      <c r="T890" s="370">
        <v>1</v>
      </c>
      <c r="U890" s="294">
        <v>6</v>
      </c>
      <c r="V890" s="293">
        <v>83584</v>
      </c>
      <c r="W890" s="398" t="s">
        <v>627</v>
      </c>
      <c r="X890" s="370">
        <v>1</v>
      </c>
      <c r="Y890" s="294">
        <v>6</v>
      </c>
      <c r="Z890" s="293">
        <v>85465</v>
      </c>
      <c r="AA890" s="398" t="s">
        <v>627</v>
      </c>
    </row>
    <row r="891" spans="1:27" ht="14.1" customHeight="1" x14ac:dyDescent="0.2">
      <c r="A891" s="357"/>
      <c r="B891" s="14"/>
      <c r="C891" s="302">
        <v>2670</v>
      </c>
      <c r="D891" s="302">
        <v>120104096</v>
      </c>
      <c r="E891" s="288" t="s">
        <v>115</v>
      </c>
      <c r="F891" s="8"/>
      <c r="G891" s="8"/>
      <c r="H891" s="8">
        <v>76840</v>
      </c>
      <c r="I891" s="4"/>
      <c r="J891" s="4"/>
      <c r="K891" s="165">
        <v>76840</v>
      </c>
      <c r="L891" s="364">
        <v>1</v>
      </c>
      <c r="M891" s="21">
        <v>6</v>
      </c>
      <c r="N891" s="293">
        <v>76840</v>
      </c>
      <c r="O891" s="398" t="s">
        <v>627</v>
      </c>
      <c r="P891" s="370">
        <v>1</v>
      </c>
      <c r="Q891" s="294">
        <v>6</v>
      </c>
      <c r="R891" s="293">
        <v>76840</v>
      </c>
      <c r="S891" s="398" t="s">
        <v>627</v>
      </c>
      <c r="T891" s="370">
        <v>1</v>
      </c>
      <c r="U891" s="294">
        <v>6</v>
      </c>
      <c r="V891" s="293">
        <v>83584</v>
      </c>
      <c r="W891" s="398" t="s">
        <v>627</v>
      </c>
      <c r="X891" s="370">
        <v>1</v>
      </c>
      <c r="Y891" s="294">
        <v>6</v>
      </c>
      <c r="Z891" s="293">
        <v>85465</v>
      </c>
      <c r="AA891" s="398" t="s">
        <v>627</v>
      </c>
    </row>
    <row r="892" spans="1:27" ht="14.1" customHeight="1" x14ac:dyDescent="0.2">
      <c r="A892" s="357"/>
      <c r="B892" s="14"/>
      <c r="C892" s="302">
        <v>2680</v>
      </c>
      <c r="D892" s="302">
        <v>120104097</v>
      </c>
      <c r="E892" s="288" t="s">
        <v>115</v>
      </c>
      <c r="F892" s="8"/>
      <c r="G892" s="8"/>
      <c r="H892" s="8">
        <v>76840</v>
      </c>
      <c r="I892" s="4"/>
      <c r="J892" s="4"/>
      <c r="K892" s="165">
        <v>76840</v>
      </c>
      <c r="L892" s="364">
        <v>1</v>
      </c>
      <c r="M892" s="21">
        <v>6</v>
      </c>
      <c r="N892" s="293">
        <v>76840</v>
      </c>
      <c r="O892" s="398" t="s">
        <v>627</v>
      </c>
      <c r="P892" s="370">
        <v>1</v>
      </c>
      <c r="Q892" s="294">
        <v>6</v>
      </c>
      <c r="R892" s="293">
        <v>76840</v>
      </c>
      <c r="S892" s="398" t="s">
        <v>627</v>
      </c>
      <c r="T892" s="370">
        <v>1</v>
      </c>
      <c r="U892" s="294">
        <v>6</v>
      </c>
      <c r="V892" s="293">
        <v>83584</v>
      </c>
      <c r="W892" s="398" t="s">
        <v>627</v>
      </c>
      <c r="X892" s="370">
        <v>1</v>
      </c>
      <c r="Y892" s="294">
        <v>6</v>
      </c>
      <c r="Z892" s="293">
        <v>0</v>
      </c>
      <c r="AA892" s="398" t="s">
        <v>627</v>
      </c>
    </row>
    <row r="893" spans="1:27" ht="14.1" customHeight="1" x14ac:dyDescent="0.2">
      <c r="A893" s="357"/>
      <c r="B893" s="14"/>
      <c r="C893" s="302">
        <v>2690</v>
      </c>
      <c r="D893" s="302">
        <v>120104098</v>
      </c>
      <c r="E893" s="288" t="s">
        <v>115</v>
      </c>
      <c r="F893" s="8"/>
      <c r="G893" s="8"/>
      <c r="H893" s="8">
        <v>76840</v>
      </c>
      <c r="I893" s="4"/>
      <c r="J893" s="4"/>
      <c r="K893" s="165">
        <v>76840</v>
      </c>
      <c r="L893" s="364">
        <v>1</v>
      </c>
      <c r="M893" s="21">
        <v>6</v>
      </c>
      <c r="N893" s="293">
        <v>76840</v>
      </c>
      <c r="O893" s="398" t="s">
        <v>627</v>
      </c>
      <c r="P893" s="370">
        <v>1</v>
      </c>
      <c r="Q893" s="294">
        <v>6</v>
      </c>
      <c r="R893" s="293">
        <v>76840</v>
      </c>
      <c r="S893" s="398" t="s">
        <v>627</v>
      </c>
      <c r="T893" s="370">
        <v>1</v>
      </c>
      <c r="U893" s="294">
        <v>6</v>
      </c>
      <c r="V893" s="293">
        <v>83584</v>
      </c>
      <c r="W893" s="398" t="s">
        <v>627</v>
      </c>
      <c r="X893" s="370">
        <v>1</v>
      </c>
      <c r="Y893" s="294">
        <v>6</v>
      </c>
      <c r="Z893" s="293">
        <v>85465</v>
      </c>
      <c r="AA893" s="398" t="s">
        <v>627</v>
      </c>
    </row>
    <row r="894" spans="1:27" ht="14.1" customHeight="1" x14ac:dyDescent="0.2">
      <c r="A894" s="357"/>
      <c r="B894" s="14"/>
      <c r="C894" s="302">
        <v>2700</v>
      </c>
      <c r="D894" s="302">
        <v>120104099</v>
      </c>
      <c r="E894" s="288" t="s">
        <v>115</v>
      </c>
      <c r="F894" s="8"/>
      <c r="G894" s="8"/>
      <c r="H894" s="8">
        <v>76840</v>
      </c>
      <c r="I894" s="4"/>
      <c r="J894" s="4"/>
      <c r="K894" s="165">
        <v>76840</v>
      </c>
      <c r="L894" s="364">
        <v>1</v>
      </c>
      <c r="M894" s="21">
        <v>6</v>
      </c>
      <c r="N894" s="293">
        <v>76840</v>
      </c>
      <c r="O894" s="398" t="s">
        <v>627</v>
      </c>
      <c r="P894" s="370">
        <v>1</v>
      </c>
      <c r="Q894" s="294">
        <v>6</v>
      </c>
      <c r="R894" s="293">
        <v>76840</v>
      </c>
      <c r="S894" s="398" t="s">
        <v>627</v>
      </c>
      <c r="T894" s="370">
        <v>1</v>
      </c>
      <c r="U894" s="294">
        <v>6</v>
      </c>
      <c r="V894" s="293">
        <v>83584</v>
      </c>
      <c r="W894" s="398" t="s">
        <v>627</v>
      </c>
      <c r="X894" s="370">
        <v>1</v>
      </c>
      <c r="Y894" s="294">
        <v>6</v>
      </c>
      <c r="Z894" s="293">
        <v>0</v>
      </c>
      <c r="AA894" s="398" t="s">
        <v>627</v>
      </c>
    </row>
    <row r="895" spans="1:27" ht="14.1" customHeight="1" x14ac:dyDescent="0.2">
      <c r="A895" s="357"/>
      <c r="B895" s="14"/>
      <c r="C895" s="302">
        <v>2710</v>
      </c>
      <c r="D895" s="302">
        <v>120104100</v>
      </c>
      <c r="E895" s="288" t="s">
        <v>115</v>
      </c>
      <c r="F895" s="8"/>
      <c r="G895" s="8"/>
      <c r="H895" s="8">
        <v>76840</v>
      </c>
      <c r="I895" s="4"/>
      <c r="J895" s="4"/>
      <c r="K895" s="165">
        <v>76840</v>
      </c>
      <c r="L895" s="364">
        <v>1</v>
      </c>
      <c r="M895" s="21">
        <v>6</v>
      </c>
      <c r="N895" s="293">
        <v>76840</v>
      </c>
      <c r="O895" s="398" t="s">
        <v>627</v>
      </c>
      <c r="P895" s="370">
        <v>1</v>
      </c>
      <c r="Q895" s="294">
        <v>6</v>
      </c>
      <c r="R895" s="293">
        <v>76840</v>
      </c>
      <c r="S895" s="398" t="s">
        <v>627</v>
      </c>
      <c r="T895" s="370">
        <v>1</v>
      </c>
      <c r="U895" s="294">
        <v>6</v>
      </c>
      <c r="V895" s="293">
        <v>83584</v>
      </c>
      <c r="W895" s="398" t="s">
        <v>627</v>
      </c>
      <c r="X895" s="370">
        <v>1</v>
      </c>
      <c r="Y895" s="294">
        <v>6</v>
      </c>
      <c r="Z895" s="293">
        <v>85465</v>
      </c>
      <c r="AA895" s="398" t="s">
        <v>627</v>
      </c>
    </row>
    <row r="896" spans="1:27" ht="14.1" customHeight="1" x14ac:dyDescent="0.2">
      <c r="A896" s="357"/>
      <c r="B896" s="14"/>
      <c r="C896" s="302">
        <v>2720</v>
      </c>
      <c r="D896" s="302">
        <v>120104101</v>
      </c>
      <c r="E896" s="288" t="s">
        <v>115</v>
      </c>
      <c r="F896" s="8"/>
      <c r="G896" s="8"/>
      <c r="H896" s="8">
        <v>76840</v>
      </c>
      <c r="I896" s="4"/>
      <c r="J896" s="4"/>
      <c r="K896" s="165">
        <v>76840</v>
      </c>
      <c r="L896" s="364">
        <v>1</v>
      </c>
      <c r="M896" s="21">
        <v>6</v>
      </c>
      <c r="N896" s="293">
        <v>76840</v>
      </c>
      <c r="O896" s="398" t="s">
        <v>627</v>
      </c>
      <c r="P896" s="370">
        <v>1</v>
      </c>
      <c r="Q896" s="294">
        <v>6</v>
      </c>
      <c r="R896" s="293">
        <v>76840</v>
      </c>
      <c r="S896" s="398" t="s">
        <v>627</v>
      </c>
      <c r="T896" s="370">
        <v>1</v>
      </c>
      <c r="U896" s="294">
        <v>6</v>
      </c>
      <c r="V896" s="293">
        <v>83584</v>
      </c>
      <c r="W896" s="398" t="s">
        <v>627</v>
      </c>
      <c r="X896" s="370">
        <v>1</v>
      </c>
      <c r="Y896" s="294">
        <v>6</v>
      </c>
      <c r="Z896" s="293">
        <v>85465</v>
      </c>
      <c r="AA896" s="398" t="s">
        <v>627</v>
      </c>
    </row>
    <row r="897" spans="1:27" ht="14.1" customHeight="1" x14ac:dyDescent="0.2">
      <c r="A897" s="357"/>
      <c r="B897" s="14"/>
      <c r="C897" s="302">
        <v>2740</v>
      </c>
      <c r="D897" s="302">
        <v>120104542</v>
      </c>
      <c r="E897" s="288" t="s">
        <v>1467</v>
      </c>
      <c r="F897" s="8"/>
      <c r="G897" s="8"/>
      <c r="H897" s="8">
        <v>68297</v>
      </c>
      <c r="I897" s="4"/>
      <c r="J897" s="4"/>
      <c r="K897" s="165">
        <v>68297</v>
      </c>
      <c r="L897" s="364">
        <v>1</v>
      </c>
      <c r="M897" s="21">
        <v>8</v>
      </c>
      <c r="N897" s="293">
        <v>68297</v>
      </c>
      <c r="O897" s="398" t="s">
        <v>627</v>
      </c>
      <c r="P897" s="370">
        <v>1</v>
      </c>
      <c r="Q897" s="294">
        <v>8</v>
      </c>
      <c r="R897" s="293">
        <v>68297</v>
      </c>
      <c r="S897" s="398" t="s">
        <v>627</v>
      </c>
      <c r="T897" s="370">
        <v>1</v>
      </c>
      <c r="U897" s="294">
        <v>8</v>
      </c>
      <c r="V897" s="293">
        <v>74291</v>
      </c>
      <c r="W897" s="398" t="s">
        <v>627</v>
      </c>
      <c r="X897" s="370">
        <v>1</v>
      </c>
      <c r="Y897" s="294">
        <v>8</v>
      </c>
      <c r="Z897" s="293">
        <v>75963</v>
      </c>
      <c r="AA897" s="398" t="s">
        <v>627</v>
      </c>
    </row>
    <row r="898" spans="1:27" ht="14.1" customHeight="1" x14ac:dyDescent="0.2">
      <c r="A898" s="357"/>
      <c r="B898" s="14"/>
      <c r="C898" s="302">
        <v>2750</v>
      </c>
      <c r="D898" s="302">
        <v>120104543</v>
      </c>
      <c r="E898" s="288" t="s">
        <v>1467</v>
      </c>
      <c r="F898" s="8"/>
      <c r="G898" s="8"/>
      <c r="H898" s="8">
        <v>68297</v>
      </c>
      <c r="I898" s="4"/>
      <c r="J898" s="4"/>
      <c r="K898" s="165">
        <v>68297</v>
      </c>
      <c r="L898" s="364">
        <v>1</v>
      </c>
      <c r="M898" s="21">
        <v>8</v>
      </c>
      <c r="N898" s="293">
        <v>68297</v>
      </c>
      <c r="O898" s="398" t="s">
        <v>627</v>
      </c>
      <c r="P898" s="370">
        <v>1</v>
      </c>
      <c r="Q898" s="294">
        <v>8</v>
      </c>
      <c r="R898" s="293">
        <v>68297</v>
      </c>
      <c r="S898" s="398" t="s">
        <v>627</v>
      </c>
      <c r="T898" s="370">
        <v>1</v>
      </c>
      <c r="U898" s="294">
        <v>8</v>
      </c>
      <c r="V898" s="293">
        <v>74291</v>
      </c>
      <c r="W898" s="398" t="s">
        <v>627</v>
      </c>
      <c r="X898" s="370">
        <v>1</v>
      </c>
      <c r="Y898" s="294">
        <v>8</v>
      </c>
      <c r="Z898" s="293">
        <v>75963</v>
      </c>
      <c r="AA898" s="398" t="s">
        <v>627</v>
      </c>
    </row>
    <row r="899" spans="1:27" ht="14.1" customHeight="1" x14ac:dyDescent="0.2">
      <c r="A899" s="357"/>
      <c r="B899" s="14"/>
      <c r="C899" s="302">
        <v>2760</v>
      </c>
      <c r="D899" s="302">
        <v>120104544</v>
      </c>
      <c r="E899" s="288" t="s">
        <v>1467</v>
      </c>
      <c r="F899" s="8"/>
      <c r="G899" s="8"/>
      <c r="H899" s="8">
        <v>68297</v>
      </c>
      <c r="I899" s="4"/>
      <c r="J899" s="4"/>
      <c r="K899" s="165">
        <v>68297</v>
      </c>
      <c r="L899" s="364">
        <v>1</v>
      </c>
      <c r="M899" s="21">
        <v>8</v>
      </c>
      <c r="N899" s="293">
        <v>68297</v>
      </c>
      <c r="O899" s="398" t="s">
        <v>627</v>
      </c>
      <c r="P899" s="370">
        <v>1</v>
      </c>
      <c r="Q899" s="294">
        <v>8</v>
      </c>
      <c r="R899" s="293">
        <v>68297</v>
      </c>
      <c r="S899" s="398" t="s">
        <v>627</v>
      </c>
      <c r="T899" s="370">
        <v>1</v>
      </c>
      <c r="U899" s="294">
        <v>8</v>
      </c>
      <c r="V899" s="293">
        <v>74291</v>
      </c>
      <c r="W899" s="398" t="s">
        <v>627</v>
      </c>
      <c r="X899" s="370">
        <v>1</v>
      </c>
      <c r="Y899" s="294">
        <v>8</v>
      </c>
      <c r="Z899" s="293">
        <v>75963</v>
      </c>
      <c r="AA899" s="398" t="s">
        <v>627</v>
      </c>
    </row>
    <row r="900" spans="1:27" ht="14.1" customHeight="1" x14ac:dyDescent="0.2">
      <c r="A900" s="357"/>
      <c r="B900" s="14"/>
      <c r="C900" s="302">
        <v>2770</v>
      </c>
      <c r="D900" s="302">
        <v>120104545</v>
      </c>
      <c r="E900" s="288" t="s">
        <v>1467</v>
      </c>
      <c r="F900" s="8"/>
      <c r="G900" s="8"/>
      <c r="H900" s="8">
        <v>68297</v>
      </c>
      <c r="I900" s="4"/>
      <c r="J900" s="4"/>
      <c r="K900" s="165">
        <v>68297</v>
      </c>
      <c r="L900" s="364">
        <v>1</v>
      </c>
      <c r="M900" s="21">
        <v>10</v>
      </c>
      <c r="N900" s="293">
        <v>68297</v>
      </c>
      <c r="O900" s="398" t="s">
        <v>627</v>
      </c>
      <c r="P900" s="370">
        <v>1</v>
      </c>
      <c r="Q900" s="294">
        <v>8</v>
      </c>
      <c r="R900" s="293">
        <v>68297</v>
      </c>
      <c r="S900" s="398" t="s">
        <v>627</v>
      </c>
      <c r="T900" s="370">
        <v>1</v>
      </c>
      <c r="U900" s="294">
        <v>8</v>
      </c>
      <c r="V900" s="293">
        <v>74291</v>
      </c>
      <c r="W900" s="398" t="s">
        <v>627</v>
      </c>
      <c r="X900" s="370">
        <v>1</v>
      </c>
      <c r="Y900" s="294">
        <v>8</v>
      </c>
      <c r="Z900" s="293">
        <v>75963</v>
      </c>
      <c r="AA900" s="398" t="s">
        <v>627</v>
      </c>
    </row>
    <row r="901" spans="1:27" ht="14.1" customHeight="1" x14ac:dyDescent="0.2">
      <c r="A901" s="357"/>
      <c r="B901" s="14"/>
      <c r="C901" s="302">
        <v>2780</v>
      </c>
      <c r="D901" s="302">
        <v>120104546</v>
      </c>
      <c r="E901" s="288" t="s">
        <v>1467</v>
      </c>
      <c r="F901" s="8"/>
      <c r="G901" s="8"/>
      <c r="H901" s="8">
        <v>68297</v>
      </c>
      <c r="I901" s="4"/>
      <c r="J901" s="4"/>
      <c r="K901" s="165">
        <v>68297</v>
      </c>
      <c r="L901" s="364">
        <v>1</v>
      </c>
      <c r="M901" s="21">
        <v>8</v>
      </c>
      <c r="N901" s="293">
        <v>68297</v>
      </c>
      <c r="O901" s="398" t="s">
        <v>627</v>
      </c>
      <c r="P901" s="370">
        <v>1</v>
      </c>
      <c r="Q901" s="294">
        <v>8</v>
      </c>
      <c r="R901" s="293">
        <v>68297</v>
      </c>
      <c r="S901" s="398" t="s">
        <v>627</v>
      </c>
      <c r="T901" s="370">
        <v>1</v>
      </c>
      <c r="U901" s="294">
        <v>8</v>
      </c>
      <c r="V901" s="293">
        <v>74291</v>
      </c>
      <c r="W901" s="398" t="s">
        <v>627</v>
      </c>
      <c r="X901" s="370">
        <v>1</v>
      </c>
      <c r="Y901" s="294">
        <v>8</v>
      </c>
      <c r="Z901" s="293">
        <v>75963</v>
      </c>
      <c r="AA901" s="398" t="s">
        <v>627</v>
      </c>
    </row>
    <row r="902" spans="1:27" ht="14.1" customHeight="1" x14ac:dyDescent="0.2">
      <c r="A902" s="357"/>
      <c r="B902" s="14"/>
      <c r="C902" s="302">
        <v>2800</v>
      </c>
      <c r="D902" s="302">
        <v>120104547</v>
      </c>
      <c r="E902" s="288" t="s">
        <v>1467</v>
      </c>
      <c r="F902" s="8"/>
      <c r="G902" s="8"/>
      <c r="H902" s="8">
        <v>68297</v>
      </c>
      <c r="I902" s="4"/>
      <c r="J902" s="4"/>
      <c r="K902" s="165">
        <v>68297</v>
      </c>
      <c r="L902" s="364">
        <v>1</v>
      </c>
      <c r="M902" s="21">
        <v>8</v>
      </c>
      <c r="N902" s="293">
        <v>68297</v>
      </c>
      <c r="O902" s="398" t="s">
        <v>627</v>
      </c>
      <c r="P902" s="370">
        <v>1</v>
      </c>
      <c r="Q902" s="294">
        <v>8</v>
      </c>
      <c r="R902" s="293">
        <v>68297</v>
      </c>
      <c r="S902" s="398" t="s">
        <v>627</v>
      </c>
      <c r="T902" s="370">
        <v>1</v>
      </c>
      <c r="U902" s="294">
        <v>8</v>
      </c>
      <c r="V902" s="293">
        <v>74291</v>
      </c>
      <c r="W902" s="398" t="s">
        <v>627</v>
      </c>
      <c r="X902" s="370">
        <v>1</v>
      </c>
      <c r="Y902" s="294">
        <v>8</v>
      </c>
      <c r="Z902" s="293">
        <v>75963</v>
      </c>
      <c r="AA902" s="398" t="s">
        <v>627</v>
      </c>
    </row>
    <row r="903" spans="1:27" ht="14.1" customHeight="1" x14ac:dyDescent="0.2">
      <c r="A903" s="357"/>
      <c r="B903" s="14"/>
      <c r="C903" s="302">
        <v>2820</v>
      </c>
      <c r="D903" s="302">
        <v>120104548</v>
      </c>
      <c r="E903" s="288" t="s">
        <v>1467</v>
      </c>
      <c r="F903" s="8"/>
      <c r="G903" s="8"/>
      <c r="H903" s="8">
        <v>68297</v>
      </c>
      <c r="I903" s="4"/>
      <c r="J903" s="4"/>
      <c r="K903" s="165">
        <v>68297</v>
      </c>
      <c r="L903" s="364">
        <v>1</v>
      </c>
      <c r="M903" s="21">
        <v>8</v>
      </c>
      <c r="N903" s="293">
        <v>68297</v>
      </c>
      <c r="O903" s="398" t="s">
        <v>627</v>
      </c>
      <c r="P903" s="370">
        <v>1</v>
      </c>
      <c r="Q903" s="294">
        <v>8</v>
      </c>
      <c r="R903" s="293">
        <v>68297</v>
      </c>
      <c r="S903" s="398" t="s">
        <v>627</v>
      </c>
      <c r="T903" s="370">
        <v>1</v>
      </c>
      <c r="U903" s="294">
        <v>8</v>
      </c>
      <c r="V903" s="293">
        <v>74291</v>
      </c>
      <c r="W903" s="398" t="s">
        <v>627</v>
      </c>
      <c r="X903" s="370">
        <v>1</v>
      </c>
      <c r="Y903" s="294">
        <v>8</v>
      </c>
      <c r="Z903" s="293">
        <v>75963</v>
      </c>
      <c r="AA903" s="398" t="s">
        <v>627</v>
      </c>
    </row>
    <row r="904" spans="1:27" ht="14.1" customHeight="1" x14ac:dyDescent="0.2">
      <c r="A904" s="357"/>
      <c r="B904" s="14"/>
      <c r="C904" s="302">
        <v>2830</v>
      </c>
      <c r="D904" s="302">
        <v>120104549</v>
      </c>
      <c r="E904" s="288" t="s">
        <v>1467</v>
      </c>
      <c r="F904" s="8"/>
      <c r="G904" s="8"/>
      <c r="H904" s="8">
        <v>68297</v>
      </c>
      <c r="I904" s="4"/>
      <c r="J904" s="4"/>
      <c r="K904" s="165">
        <v>68297</v>
      </c>
      <c r="L904" s="364">
        <v>1</v>
      </c>
      <c r="M904" s="21">
        <v>8</v>
      </c>
      <c r="N904" s="293">
        <v>68297</v>
      </c>
      <c r="O904" s="398" t="s">
        <v>627</v>
      </c>
      <c r="P904" s="370">
        <v>1</v>
      </c>
      <c r="Q904" s="294">
        <v>8</v>
      </c>
      <c r="R904" s="293">
        <v>68297</v>
      </c>
      <c r="S904" s="398" t="s">
        <v>627</v>
      </c>
      <c r="T904" s="370">
        <v>1</v>
      </c>
      <c r="U904" s="294">
        <v>8</v>
      </c>
      <c r="V904" s="293">
        <v>74291</v>
      </c>
      <c r="W904" s="398" t="s">
        <v>627</v>
      </c>
      <c r="X904" s="370">
        <v>1</v>
      </c>
      <c r="Y904" s="294">
        <v>8</v>
      </c>
      <c r="Z904" s="293">
        <v>75963</v>
      </c>
      <c r="AA904" s="398" t="s">
        <v>627</v>
      </c>
    </row>
    <row r="905" spans="1:27" ht="14.1" customHeight="1" x14ac:dyDescent="0.2">
      <c r="A905" s="357"/>
      <c r="B905" s="14"/>
      <c r="C905" s="302">
        <v>2840</v>
      </c>
      <c r="D905" s="302">
        <v>120104550</v>
      </c>
      <c r="E905" s="288" t="s">
        <v>1467</v>
      </c>
      <c r="F905" s="8"/>
      <c r="G905" s="8"/>
      <c r="H905" s="8">
        <v>68297</v>
      </c>
      <c r="I905" s="4"/>
      <c r="J905" s="4"/>
      <c r="K905" s="165">
        <v>68297</v>
      </c>
      <c r="L905" s="364">
        <v>1</v>
      </c>
      <c r="M905" s="21">
        <v>8</v>
      </c>
      <c r="N905" s="293">
        <v>68297</v>
      </c>
      <c r="O905" s="398" t="s">
        <v>627</v>
      </c>
      <c r="P905" s="370">
        <v>1</v>
      </c>
      <c r="Q905" s="294">
        <v>8</v>
      </c>
      <c r="R905" s="293">
        <v>68297</v>
      </c>
      <c r="S905" s="398" t="s">
        <v>627</v>
      </c>
      <c r="T905" s="370">
        <v>1</v>
      </c>
      <c r="U905" s="294">
        <v>8</v>
      </c>
      <c r="V905" s="293">
        <v>74291</v>
      </c>
      <c r="W905" s="398" t="s">
        <v>627</v>
      </c>
      <c r="X905" s="370">
        <v>1</v>
      </c>
      <c r="Y905" s="294">
        <v>8</v>
      </c>
      <c r="Z905" s="293">
        <v>75963</v>
      </c>
      <c r="AA905" s="398" t="s">
        <v>627</v>
      </c>
    </row>
    <row r="906" spans="1:27" ht="14.1" customHeight="1" x14ac:dyDescent="0.2">
      <c r="A906" s="357"/>
      <c r="B906" s="14"/>
      <c r="C906" s="302">
        <v>2850</v>
      </c>
      <c r="D906" s="302">
        <v>120104551</v>
      </c>
      <c r="E906" s="288" t="s">
        <v>1467</v>
      </c>
      <c r="F906" s="8"/>
      <c r="G906" s="8"/>
      <c r="H906" s="8">
        <v>68297</v>
      </c>
      <c r="I906" s="4"/>
      <c r="J906" s="4"/>
      <c r="K906" s="165">
        <v>68297</v>
      </c>
      <c r="L906" s="364">
        <v>1</v>
      </c>
      <c r="M906" s="21">
        <v>8</v>
      </c>
      <c r="N906" s="293">
        <v>68297</v>
      </c>
      <c r="O906" s="398" t="s">
        <v>627</v>
      </c>
      <c r="P906" s="370">
        <v>1</v>
      </c>
      <c r="Q906" s="294">
        <v>8</v>
      </c>
      <c r="R906" s="293">
        <v>68297</v>
      </c>
      <c r="S906" s="398" t="s">
        <v>627</v>
      </c>
      <c r="T906" s="370">
        <v>1</v>
      </c>
      <c r="U906" s="294">
        <v>8</v>
      </c>
      <c r="V906" s="293">
        <v>74291</v>
      </c>
      <c r="W906" s="398" t="s">
        <v>627</v>
      </c>
      <c r="X906" s="370">
        <v>1</v>
      </c>
      <c r="Y906" s="294">
        <v>8</v>
      </c>
      <c r="Z906" s="293">
        <v>75963</v>
      </c>
      <c r="AA906" s="398" t="s">
        <v>627</v>
      </c>
    </row>
    <row r="907" spans="1:27" ht="14.1" customHeight="1" x14ac:dyDescent="0.2">
      <c r="A907" s="357"/>
      <c r="B907" s="14"/>
      <c r="C907" s="302">
        <v>2860</v>
      </c>
      <c r="D907" s="302">
        <v>120104552</v>
      </c>
      <c r="E907" s="288" t="s">
        <v>1467</v>
      </c>
      <c r="F907" s="8"/>
      <c r="G907" s="8"/>
      <c r="H907" s="8">
        <v>68297</v>
      </c>
      <c r="I907" s="4"/>
      <c r="J907" s="4"/>
      <c r="K907" s="165">
        <v>68297</v>
      </c>
      <c r="L907" s="364">
        <v>1</v>
      </c>
      <c r="M907" s="21">
        <v>10</v>
      </c>
      <c r="N907" s="293">
        <v>68297</v>
      </c>
      <c r="O907" s="398" t="s">
        <v>627</v>
      </c>
      <c r="P907" s="370">
        <v>1</v>
      </c>
      <c r="Q907" s="294">
        <v>8</v>
      </c>
      <c r="R907" s="293">
        <v>68297</v>
      </c>
      <c r="S907" s="398" t="s">
        <v>627</v>
      </c>
      <c r="T907" s="370">
        <v>1</v>
      </c>
      <c r="U907" s="294">
        <v>8</v>
      </c>
      <c r="V907" s="293">
        <v>74291</v>
      </c>
      <c r="W907" s="398" t="s">
        <v>627</v>
      </c>
      <c r="X907" s="370">
        <v>1</v>
      </c>
      <c r="Y907" s="294">
        <v>8</v>
      </c>
      <c r="Z907" s="293">
        <v>75963</v>
      </c>
      <c r="AA907" s="398" t="s">
        <v>627</v>
      </c>
    </row>
    <row r="908" spans="1:27" ht="14.1" customHeight="1" x14ac:dyDescent="0.2">
      <c r="A908" s="357"/>
      <c r="B908" s="14"/>
      <c r="C908" s="302">
        <v>2870</v>
      </c>
      <c r="D908" s="302">
        <v>120104553</v>
      </c>
      <c r="E908" s="288" t="s">
        <v>1467</v>
      </c>
      <c r="F908" s="8"/>
      <c r="G908" s="8"/>
      <c r="H908" s="8">
        <v>68297</v>
      </c>
      <c r="I908" s="4"/>
      <c r="J908" s="4"/>
      <c r="K908" s="165">
        <v>68297</v>
      </c>
      <c r="L908" s="364">
        <v>1</v>
      </c>
      <c r="M908" s="21">
        <v>9</v>
      </c>
      <c r="N908" s="293">
        <v>68297</v>
      </c>
      <c r="O908" s="398" t="s">
        <v>627</v>
      </c>
      <c r="P908" s="370">
        <v>1</v>
      </c>
      <c r="Q908" s="294">
        <v>9</v>
      </c>
      <c r="R908" s="293">
        <v>68297</v>
      </c>
      <c r="S908" s="398" t="s">
        <v>627</v>
      </c>
      <c r="T908" s="370">
        <v>1</v>
      </c>
      <c r="U908" s="294">
        <v>9</v>
      </c>
      <c r="V908" s="293">
        <v>74291</v>
      </c>
      <c r="W908" s="398" t="s">
        <v>627</v>
      </c>
      <c r="X908" s="370">
        <v>1</v>
      </c>
      <c r="Y908" s="294">
        <v>9</v>
      </c>
      <c r="Z908" s="293">
        <v>75963</v>
      </c>
      <c r="AA908" s="398" t="s">
        <v>627</v>
      </c>
    </row>
    <row r="909" spans="1:27" ht="14.1" customHeight="1" x14ac:dyDescent="0.2">
      <c r="A909" s="357"/>
      <c r="B909" s="14"/>
      <c r="C909" s="302">
        <v>2880</v>
      </c>
      <c r="D909" s="302">
        <v>120104554</v>
      </c>
      <c r="E909" s="288" t="s">
        <v>1467</v>
      </c>
      <c r="F909" s="8"/>
      <c r="G909" s="8"/>
      <c r="H909" s="8">
        <v>68297</v>
      </c>
      <c r="I909" s="4"/>
      <c r="J909" s="4"/>
      <c r="K909" s="165">
        <v>68297</v>
      </c>
      <c r="L909" s="364">
        <v>1</v>
      </c>
      <c r="M909" s="21">
        <v>9</v>
      </c>
      <c r="N909" s="293">
        <v>68297</v>
      </c>
      <c r="O909" s="398" t="s">
        <v>627</v>
      </c>
      <c r="P909" s="370">
        <v>1</v>
      </c>
      <c r="Q909" s="294">
        <v>9</v>
      </c>
      <c r="R909" s="293">
        <v>68297</v>
      </c>
      <c r="S909" s="398" t="s">
        <v>627</v>
      </c>
      <c r="T909" s="370">
        <v>1</v>
      </c>
      <c r="U909" s="294">
        <v>9</v>
      </c>
      <c r="V909" s="293">
        <v>74291</v>
      </c>
      <c r="W909" s="398" t="s">
        <v>627</v>
      </c>
      <c r="X909" s="370">
        <v>1</v>
      </c>
      <c r="Y909" s="294">
        <v>9</v>
      </c>
      <c r="Z909" s="293">
        <v>75963</v>
      </c>
      <c r="AA909" s="398" t="s">
        <v>627</v>
      </c>
    </row>
    <row r="910" spans="1:27" ht="14.1" customHeight="1" x14ac:dyDescent="0.2">
      <c r="A910" s="357"/>
      <c r="B910" s="14"/>
      <c r="C910" s="302">
        <v>2890</v>
      </c>
      <c r="D910" s="302">
        <v>120104555</v>
      </c>
      <c r="E910" s="288" t="s">
        <v>1467</v>
      </c>
      <c r="F910" s="8"/>
      <c r="G910" s="8"/>
      <c r="H910" s="8">
        <v>68297</v>
      </c>
      <c r="I910" s="4"/>
      <c r="J910" s="4"/>
      <c r="K910" s="165">
        <v>68297</v>
      </c>
      <c r="L910" s="364">
        <v>1</v>
      </c>
      <c r="M910" s="21">
        <v>8</v>
      </c>
      <c r="N910" s="293">
        <v>68297</v>
      </c>
      <c r="O910" s="398" t="s">
        <v>627</v>
      </c>
      <c r="P910" s="370">
        <v>1</v>
      </c>
      <c r="Q910" s="294">
        <v>8</v>
      </c>
      <c r="R910" s="293">
        <v>68297</v>
      </c>
      <c r="S910" s="398" t="s">
        <v>627</v>
      </c>
      <c r="T910" s="370">
        <v>1</v>
      </c>
      <c r="U910" s="294">
        <v>8</v>
      </c>
      <c r="V910" s="293">
        <v>74291</v>
      </c>
      <c r="W910" s="398" t="s">
        <v>627</v>
      </c>
      <c r="X910" s="370">
        <v>1</v>
      </c>
      <c r="Y910" s="294">
        <v>8</v>
      </c>
      <c r="Z910" s="293">
        <v>75963</v>
      </c>
      <c r="AA910" s="398" t="s">
        <v>627</v>
      </c>
    </row>
    <row r="911" spans="1:27" ht="14.1" customHeight="1" x14ac:dyDescent="0.2">
      <c r="A911" s="357"/>
      <c r="B911" s="14"/>
      <c r="C911" s="302">
        <v>2900</v>
      </c>
      <c r="D911" s="302">
        <v>120104556</v>
      </c>
      <c r="E911" s="288" t="s">
        <v>1467</v>
      </c>
      <c r="F911" s="8"/>
      <c r="G911" s="8"/>
      <c r="H911" s="8">
        <v>68297</v>
      </c>
      <c r="I911" s="4"/>
      <c r="J911" s="4"/>
      <c r="K911" s="165">
        <v>68297</v>
      </c>
      <c r="L911" s="364">
        <v>1</v>
      </c>
      <c r="M911" s="21">
        <v>8</v>
      </c>
      <c r="N911" s="293">
        <v>68297</v>
      </c>
      <c r="O911" s="398" t="s">
        <v>627</v>
      </c>
      <c r="P911" s="370">
        <v>1</v>
      </c>
      <c r="Q911" s="294">
        <v>8</v>
      </c>
      <c r="R911" s="293">
        <v>68297</v>
      </c>
      <c r="S911" s="398" t="s">
        <v>627</v>
      </c>
      <c r="T911" s="370">
        <v>1</v>
      </c>
      <c r="U911" s="294">
        <v>8</v>
      </c>
      <c r="V911" s="293">
        <v>74291</v>
      </c>
      <c r="W911" s="398" t="s">
        <v>627</v>
      </c>
      <c r="X911" s="370">
        <v>1</v>
      </c>
      <c r="Y911" s="294">
        <v>8</v>
      </c>
      <c r="Z911" s="293">
        <v>75963</v>
      </c>
      <c r="AA911" s="398" t="s">
        <v>627</v>
      </c>
    </row>
    <row r="912" spans="1:27" ht="14.1" customHeight="1" x14ac:dyDescent="0.2">
      <c r="A912" s="357"/>
      <c r="B912" s="14"/>
      <c r="C912" s="302">
        <v>2910</v>
      </c>
      <c r="D912" s="302">
        <v>120104557</v>
      </c>
      <c r="E912" s="288" t="s">
        <v>1467</v>
      </c>
      <c r="F912" s="8"/>
      <c r="G912" s="8"/>
      <c r="H912" s="8">
        <v>68297</v>
      </c>
      <c r="I912" s="4"/>
      <c r="J912" s="4"/>
      <c r="K912" s="165">
        <v>68297</v>
      </c>
      <c r="L912" s="364">
        <v>1</v>
      </c>
      <c r="M912" s="21">
        <v>8</v>
      </c>
      <c r="N912" s="293">
        <v>68297</v>
      </c>
      <c r="O912" s="398" t="s">
        <v>627</v>
      </c>
      <c r="P912" s="370">
        <v>1</v>
      </c>
      <c r="Q912" s="294">
        <v>8</v>
      </c>
      <c r="R912" s="293">
        <v>68297</v>
      </c>
      <c r="S912" s="398" t="s">
        <v>627</v>
      </c>
      <c r="T912" s="370">
        <v>1</v>
      </c>
      <c r="U912" s="294">
        <v>8</v>
      </c>
      <c r="V912" s="293">
        <v>74291</v>
      </c>
      <c r="W912" s="398" t="s">
        <v>627</v>
      </c>
      <c r="X912" s="370">
        <v>1</v>
      </c>
      <c r="Y912" s="294">
        <v>8</v>
      </c>
      <c r="Z912" s="293">
        <v>75963</v>
      </c>
      <c r="AA912" s="398" t="s">
        <v>627</v>
      </c>
    </row>
    <row r="913" spans="1:27" ht="14.1" customHeight="1" x14ac:dyDescent="0.2">
      <c r="A913" s="357"/>
      <c r="B913" s="14"/>
      <c r="C913" s="302">
        <v>2920</v>
      </c>
      <c r="D913" s="302">
        <v>120104558</v>
      </c>
      <c r="E913" s="288" t="s">
        <v>1467</v>
      </c>
      <c r="F913" s="8"/>
      <c r="G913" s="8"/>
      <c r="H913" s="8">
        <v>68297</v>
      </c>
      <c r="I913" s="4"/>
      <c r="J913" s="4"/>
      <c r="K913" s="165">
        <v>68297</v>
      </c>
      <c r="L913" s="364">
        <v>1</v>
      </c>
      <c r="M913" s="21">
        <v>8</v>
      </c>
      <c r="N913" s="293">
        <v>68297</v>
      </c>
      <c r="O913" s="398" t="s">
        <v>627</v>
      </c>
      <c r="P913" s="370">
        <v>1</v>
      </c>
      <c r="Q913" s="294">
        <v>8</v>
      </c>
      <c r="R913" s="293">
        <v>68297</v>
      </c>
      <c r="S913" s="398" t="s">
        <v>627</v>
      </c>
      <c r="T913" s="370">
        <v>1</v>
      </c>
      <c r="U913" s="294">
        <v>8</v>
      </c>
      <c r="V913" s="293">
        <v>74291</v>
      </c>
      <c r="W913" s="398" t="s">
        <v>627</v>
      </c>
      <c r="X913" s="370">
        <v>1</v>
      </c>
      <c r="Y913" s="294">
        <v>8</v>
      </c>
      <c r="Z913" s="293">
        <v>75963</v>
      </c>
      <c r="AA913" s="398" t="s">
        <v>627</v>
      </c>
    </row>
    <row r="914" spans="1:27" ht="13.5" customHeight="1" x14ac:dyDescent="0.2">
      <c r="A914" s="357"/>
      <c r="B914" s="14"/>
      <c r="C914" s="302">
        <v>2940</v>
      </c>
      <c r="D914" s="302">
        <v>120104559</v>
      </c>
      <c r="E914" s="288" t="s">
        <v>1467</v>
      </c>
      <c r="F914" s="8"/>
      <c r="G914" s="8"/>
      <c r="H914" s="8">
        <v>68297</v>
      </c>
      <c r="I914" s="4"/>
      <c r="J914" s="4"/>
      <c r="K914" s="165">
        <v>68297</v>
      </c>
      <c r="L914" s="364">
        <v>1</v>
      </c>
      <c r="M914" s="21">
        <v>9</v>
      </c>
      <c r="N914" s="293">
        <v>68297</v>
      </c>
      <c r="O914" s="398" t="s">
        <v>627</v>
      </c>
      <c r="P914" s="370">
        <v>1</v>
      </c>
      <c r="Q914" s="294">
        <v>9</v>
      </c>
      <c r="R914" s="293">
        <v>68297</v>
      </c>
      <c r="S914" s="398" t="s">
        <v>627</v>
      </c>
      <c r="T914" s="370">
        <v>1</v>
      </c>
      <c r="U914" s="294">
        <v>9</v>
      </c>
      <c r="V914" s="293">
        <v>74291</v>
      </c>
      <c r="W914" s="398" t="s">
        <v>627</v>
      </c>
      <c r="X914" s="370">
        <v>1</v>
      </c>
      <c r="Y914" s="294">
        <v>9</v>
      </c>
      <c r="Z914" s="293">
        <v>75963</v>
      </c>
      <c r="AA914" s="398" t="s">
        <v>627</v>
      </c>
    </row>
    <row r="915" spans="1:27" ht="14.1" customHeight="1" x14ac:dyDescent="0.2">
      <c r="A915" s="357"/>
      <c r="B915" s="14"/>
      <c r="C915" s="302">
        <v>2960</v>
      </c>
      <c r="D915" s="302">
        <v>120104560</v>
      </c>
      <c r="E915" s="288" t="s">
        <v>1467</v>
      </c>
      <c r="F915" s="8"/>
      <c r="G915" s="8"/>
      <c r="H915" s="8">
        <v>68297</v>
      </c>
      <c r="I915" s="4"/>
      <c r="J915" s="4"/>
      <c r="K915" s="165">
        <v>68297</v>
      </c>
      <c r="L915" s="364">
        <v>1</v>
      </c>
      <c r="M915" s="21">
        <v>8</v>
      </c>
      <c r="N915" s="293">
        <v>68297</v>
      </c>
      <c r="O915" s="398" t="s">
        <v>627</v>
      </c>
      <c r="P915" s="370">
        <v>1</v>
      </c>
      <c r="Q915" s="294">
        <v>8</v>
      </c>
      <c r="R915" s="293">
        <v>68297</v>
      </c>
      <c r="S915" s="398" t="s">
        <v>627</v>
      </c>
      <c r="T915" s="370">
        <v>1</v>
      </c>
      <c r="U915" s="294">
        <v>8</v>
      </c>
      <c r="V915" s="293">
        <v>74291</v>
      </c>
      <c r="W915" s="398" t="s">
        <v>627</v>
      </c>
      <c r="X915" s="370">
        <v>1</v>
      </c>
      <c r="Y915" s="294">
        <v>8</v>
      </c>
      <c r="Z915" s="293">
        <v>75963</v>
      </c>
      <c r="AA915" s="398" t="s">
        <v>627</v>
      </c>
    </row>
    <row r="916" spans="1:27" ht="14.1" customHeight="1" x14ac:dyDescent="0.2">
      <c r="A916" s="357"/>
      <c r="B916" s="14"/>
      <c r="C916" s="302">
        <v>2970</v>
      </c>
      <c r="D916" s="302">
        <v>120104561</v>
      </c>
      <c r="E916" s="288" t="s">
        <v>1467</v>
      </c>
      <c r="F916" s="8"/>
      <c r="G916" s="8"/>
      <c r="H916" s="8">
        <v>68297</v>
      </c>
      <c r="I916" s="4"/>
      <c r="J916" s="4"/>
      <c r="K916" s="165">
        <v>68297</v>
      </c>
      <c r="L916" s="364">
        <v>1</v>
      </c>
      <c r="M916" s="21">
        <v>8</v>
      </c>
      <c r="N916" s="293">
        <v>68297</v>
      </c>
      <c r="O916" s="398" t="s">
        <v>627</v>
      </c>
      <c r="P916" s="370">
        <v>1</v>
      </c>
      <c r="Q916" s="294">
        <v>8</v>
      </c>
      <c r="R916" s="293">
        <v>68297</v>
      </c>
      <c r="S916" s="398" t="s">
        <v>627</v>
      </c>
      <c r="T916" s="370">
        <v>1</v>
      </c>
      <c r="U916" s="294">
        <v>8</v>
      </c>
      <c r="V916" s="293">
        <v>74291</v>
      </c>
      <c r="W916" s="398" t="s">
        <v>627</v>
      </c>
      <c r="X916" s="370">
        <v>1</v>
      </c>
      <c r="Y916" s="294">
        <v>8</v>
      </c>
      <c r="Z916" s="293">
        <v>75963</v>
      </c>
      <c r="AA916" s="398" t="s">
        <v>627</v>
      </c>
    </row>
    <row r="917" spans="1:27" ht="14.1" customHeight="1" x14ac:dyDescent="0.2">
      <c r="A917" s="357"/>
      <c r="B917" s="14"/>
      <c r="C917" s="302">
        <v>2990</v>
      </c>
      <c r="D917" s="302">
        <v>120104562</v>
      </c>
      <c r="E917" s="288" t="s">
        <v>1467</v>
      </c>
      <c r="F917" s="8"/>
      <c r="G917" s="8"/>
      <c r="H917" s="8">
        <v>68297</v>
      </c>
      <c r="I917" s="4"/>
      <c r="J917" s="4"/>
      <c r="K917" s="165">
        <v>68297</v>
      </c>
      <c r="L917" s="364">
        <v>1</v>
      </c>
      <c r="M917" s="21">
        <v>8</v>
      </c>
      <c r="N917" s="293">
        <v>68297</v>
      </c>
      <c r="O917" s="398" t="s">
        <v>627</v>
      </c>
      <c r="P917" s="370">
        <v>1</v>
      </c>
      <c r="Q917" s="294">
        <v>8</v>
      </c>
      <c r="R917" s="293">
        <v>68297</v>
      </c>
      <c r="S917" s="398" t="s">
        <v>627</v>
      </c>
      <c r="T917" s="370">
        <v>1</v>
      </c>
      <c r="U917" s="294">
        <v>8</v>
      </c>
      <c r="V917" s="293">
        <v>74291</v>
      </c>
      <c r="W917" s="398" t="s">
        <v>627</v>
      </c>
      <c r="X917" s="370">
        <v>1</v>
      </c>
      <c r="Y917" s="294">
        <v>8</v>
      </c>
      <c r="Z917" s="293">
        <v>75963</v>
      </c>
      <c r="AA917" s="398" t="s">
        <v>627</v>
      </c>
    </row>
    <row r="918" spans="1:27" ht="14.1" customHeight="1" x14ac:dyDescent="0.2">
      <c r="A918" s="357"/>
      <c r="B918" s="14"/>
      <c r="C918" s="302">
        <v>3000</v>
      </c>
      <c r="D918" s="302">
        <v>120104563</v>
      </c>
      <c r="E918" s="288" t="s">
        <v>1467</v>
      </c>
      <c r="F918" s="8"/>
      <c r="G918" s="8"/>
      <c r="H918" s="8">
        <v>68297</v>
      </c>
      <c r="I918" s="4"/>
      <c r="J918" s="4"/>
      <c r="K918" s="165">
        <v>68297</v>
      </c>
      <c r="L918" s="364">
        <v>1</v>
      </c>
      <c r="M918" s="21">
        <v>8</v>
      </c>
      <c r="N918" s="293">
        <v>68297</v>
      </c>
      <c r="O918" s="398" t="s">
        <v>627</v>
      </c>
      <c r="P918" s="370">
        <v>1</v>
      </c>
      <c r="Q918" s="294">
        <v>8</v>
      </c>
      <c r="R918" s="293">
        <v>68297</v>
      </c>
      <c r="S918" s="398" t="s">
        <v>627</v>
      </c>
      <c r="T918" s="370">
        <v>1</v>
      </c>
      <c r="U918" s="294">
        <v>8</v>
      </c>
      <c r="V918" s="293">
        <v>74291</v>
      </c>
      <c r="W918" s="398" t="s">
        <v>627</v>
      </c>
      <c r="X918" s="370">
        <v>1</v>
      </c>
      <c r="Y918" s="294">
        <v>8</v>
      </c>
      <c r="Z918" s="293">
        <v>75963</v>
      </c>
      <c r="AA918" s="398" t="s">
        <v>627</v>
      </c>
    </row>
    <row r="919" spans="1:27" ht="14.1" customHeight="1" x14ac:dyDescent="0.2">
      <c r="A919" s="357"/>
      <c r="B919" s="14"/>
      <c r="C919" s="302">
        <v>3010</v>
      </c>
      <c r="D919" s="302">
        <v>120104564</v>
      </c>
      <c r="E919" s="288" t="s">
        <v>1467</v>
      </c>
      <c r="F919" s="8"/>
      <c r="G919" s="8"/>
      <c r="H919" s="8">
        <v>68297</v>
      </c>
      <c r="I919" s="4"/>
      <c r="J919" s="4"/>
      <c r="K919" s="165">
        <v>68297</v>
      </c>
      <c r="L919" s="364">
        <v>1</v>
      </c>
      <c r="M919" s="21">
        <v>8</v>
      </c>
      <c r="N919" s="293">
        <v>68297</v>
      </c>
      <c r="O919" s="398" t="s">
        <v>627</v>
      </c>
      <c r="P919" s="370">
        <v>1</v>
      </c>
      <c r="Q919" s="294">
        <v>8</v>
      </c>
      <c r="R919" s="293">
        <v>68297</v>
      </c>
      <c r="S919" s="398" t="s">
        <v>627</v>
      </c>
      <c r="T919" s="370">
        <v>1</v>
      </c>
      <c r="U919" s="294">
        <v>8</v>
      </c>
      <c r="V919" s="293">
        <v>74291</v>
      </c>
      <c r="W919" s="398" t="s">
        <v>627</v>
      </c>
      <c r="X919" s="370">
        <v>1</v>
      </c>
      <c r="Y919" s="294">
        <v>8</v>
      </c>
      <c r="Z919" s="293">
        <v>75963</v>
      </c>
      <c r="AA919" s="398" t="s">
        <v>627</v>
      </c>
    </row>
    <row r="920" spans="1:27" ht="14.1" customHeight="1" x14ac:dyDescent="0.2">
      <c r="A920" s="357"/>
      <c r="B920" s="14"/>
      <c r="C920" s="302">
        <v>3020</v>
      </c>
      <c r="D920" s="302">
        <v>120104565</v>
      </c>
      <c r="E920" s="288" t="s">
        <v>1467</v>
      </c>
      <c r="F920" s="8"/>
      <c r="G920" s="8"/>
      <c r="H920" s="8">
        <v>68297</v>
      </c>
      <c r="I920" s="4"/>
      <c r="J920" s="4"/>
      <c r="K920" s="165">
        <v>68297</v>
      </c>
      <c r="L920" s="364">
        <v>1</v>
      </c>
      <c r="M920" s="21">
        <v>8</v>
      </c>
      <c r="N920" s="293">
        <v>68297</v>
      </c>
      <c r="O920" s="398" t="s">
        <v>627</v>
      </c>
      <c r="P920" s="370">
        <v>1</v>
      </c>
      <c r="Q920" s="294">
        <v>8</v>
      </c>
      <c r="R920" s="293">
        <v>68297</v>
      </c>
      <c r="S920" s="398" t="s">
        <v>627</v>
      </c>
      <c r="T920" s="370">
        <v>1</v>
      </c>
      <c r="U920" s="294">
        <v>8</v>
      </c>
      <c r="V920" s="293">
        <v>74291</v>
      </c>
      <c r="W920" s="398" t="s">
        <v>627</v>
      </c>
      <c r="X920" s="370">
        <v>1</v>
      </c>
      <c r="Y920" s="294">
        <v>8</v>
      </c>
      <c r="Z920" s="293">
        <v>75963</v>
      </c>
      <c r="AA920" s="398" t="s">
        <v>627</v>
      </c>
    </row>
    <row r="921" spans="1:27" ht="14.1" customHeight="1" x14ac:dyDescent="0.2">
      <c r="A921" s="357"/>
      <c r="B921" s="14"/>
      <c r="C921" s="302">
        <v>3030</v>
      </c>
      <c r="D921" s="302">
        <v>120104566</v>
      </c>
      <c r="E921" s="288" t="s">
        <v>1467</v>
      </c>
      <c r="F921" s="8"/>
      <c r="G921" s="8"/>
      <c r="H921" s="8">
        <v>68297</v>
      </c>
      <c r="I921" s="4"/>
      <c r="J921" s="4"/>
      <c r="K921" s="165">
        <v>68297</v>
      </c>
      <c r="L921" s="364">
        <v>1</v>
      </c>
      <c r="M921" s="21">
        <v>8</v>
      </c>
      <c r="N921" s="293">
        <v>68297</v>
      </c>
      <c r="O921" s="398" t="s">
        <v>627</v>
      </c>
      <c r="P921" s="370">
        <v>1</v>
      </c>
      <c r="Q921" s="294">
        <v>8</v>
      </c>
      <c r="R921" s="293">
        <v>68297</v>
      </c>
      <c r="S921" s="398" t="s">
        <v>627</v>
      </c>
      <c r="T921" s="370">
        <v>1</v>
      </c>
      <c r="U921" s="294">
        <v>8</v>
      </c>
      <c r="V921" s="293">
        <v>74291</v>
      </c>
      <c r="W921" s="398" t="s">
        <v>627</v>
      </c>
      <c r="X921" s="370">
        <v>1</v>
      </c>
      <c r="Y921" s="294">
        <v>8</v>
      </c>
      <c r="Z921" s="293">
        <v>75963</v>
      </c>
      <c r="AA921" s="398" t="s">
        <v>627</v>
      </c>
    </row>
    <row r="922" spans="1:27" ht="14.1" customHeight="1" x14ac:dyDescent="0.2">
      <c r="A922" s="357"/>
      <c r="B922" s="14"/>
      <c r="C922" s="302">
        <v>3040</v>
      </c>
      <c r="D922" s="302">
        <v>120104567</v>
      </c>
      <c r="E922" s="288" t="s">
        <v>1467</v>
      </c>
      <c r="F922" s="8"/>
      <c r="G922" s="8"/>
      <c r="H922" s="8">
        <v>68297</v>
      </c>
      <c r="I922" s="4"/>
      <c r="J922" s="4"/>
      <c r="K922" s="165">
        <v>68297</v>
      </c>
      <c r="L922" s="364">
        <v>1</v>
      </c>
      <c r="M922" s="21">
        <v>8</v>
      </c>
      <c r="N922" s="293">
        <v>68297</v>
      </c>
      <c r="O922" s="398" t="s">
        <v>627</v>
      </c>
      <c r="P922" s="370">
        <v>1</v>
      </c>
      <c r="Q922" s="294">
        <v>8</v>
      </c>
      <c r="R922" s="293">
        <v>68297</v>
      </c>
      <c r="S922" s="398" t="s">
        <v>627</v>
      </c>
      <c r="T922" s="370">
        <v>1</v>
      </c>
      <c r="U922" s="294">
        <v>8</v>
      </c>
      <c r="V922" s="293">
        <v>74291</v>
      </c>
      <c r="W922" s="398" t="s">
        <v>627</v>
      </c>
      <c r="X922" s="370">
        <v>1</v>
      </c>
      <c r="Y922" s="294">
        <v>8</v>
      </c>
      <c r="Z922" s="293">
        <v>75963</v>
      </c>
      <c r="AA922" s="398" t="s">
        <v>627</v>
      </c>
    </row>
    <row r="923" spans="1:27" ht="14.1" customHeight="1" x14ac:dyDescent="0.2">
      <c r="A923" s="357"/>
      <c r="B923" s="14"/>
      <c r="C923" s="302">
        <v>3050</v>
      </c>
      <c r="D923" s="302">
        <v>120104568</v>
      </c>
      <c r="E923" s="288" t="s">
        <v>1467</v>
      </c>
      <c r="F923" s="8"/>
      <c r="G923" s="8"/>
      <c r="H923" s="8">
        <v>68297</v>
      </c>
      <c r="I923" s="4"/>
      <c r="J923" s="4"/>
      <c r="K923" s="165">
        <v>68297</v>
      </c>
      <c r="L923" s="364">
        <v>1</v>
      </c>
      <c r="M923" s="21">
        <v>8</v>
      </c>
      <c r="N923" s="293">
        <v>68297</v>
      </c>
      <c r="O923" s="398" t="s">
        <v>627</v>
      </c>
      <c r="P923" s="370">
        <v>1</v>
      </c>
      <c r="Q923" s="294">
        <v>8</v>
      </c>
      <c r="R923" s="293">
        <v>68297</v>
      </c>
      <c r="S923" s="398" t="s">
        <v>627</v>
      </c>
      <c r="T923" s="370">
        <v>1</v>
      </c>
      <c r="U923" s="294">
        <v>8</v>
      </c>
      <c r="V923" s="293">
        <v>74291</v>
      </c>
      <c r="W923" s="398" t="s">
        <v>627</v>
      </c>
      <c r="X923" s="370">
        <v>1</v>
      </c>
      <c r="Y923" s="294">
        <v>8</v>
      </c>
      <c r="Z923" s="293">
        <v>75963</v>
      </c>
      <c r="AA923" s="398" t="s">
        <v>627</v>
      </c>
    </row>
    <row r="924" spans="1:27" ht="14.1" customHeight="1" x14ac:dyDescent="0.2">
      <c r="A924" s="357"/>
      <c r="B924" s="14"/>
      <c r="C924" s="302">
        <v>3060</v>
      </c>
      <c r="D924" s="302">
        <v>120104569</v>
      </c>
      <c r="E924" s="288" t="s">
        <v>1467</v>
      </c>
      <c r="F924" s="8"/>
      <c r="G924" s="8"/>
      <c r="H924" s="8">
        <v>68297</v>
      </c>
      <c r="I924" s="4"/>
      <c r="J924" s="4"/>
      <c r="K924" s="165">
        <v>68297</v>
      </c>
      <c r="L924" s="364">
        <v>1</v>
      </c>
      <c r="M924" s="21">
        <v>8</v>
      </c>
      <c r="N924" s="293">
        <v>68297</v>
      </c>
      <c r="O924" s="398" t="s">
        <v>627</v>
      </c>
      <c r="P924" s="370">
        <v>1</v>
      </c>
      <c r="Q924" s="294">
        <v>8</v>
      </c>
      <c r="R924" s="293">
        <v>68297</v>
      </c>
      <c r="S924" s="398" t="s">
        <v>627</v>
      </c>
      <c r="T924" s="370">
        <v>1</v>
      </c>
      <c r="U924" s="294">
        <v>8</v>
      </c>
      <c r="V924" s="293">
        <v>74291</v>
      </c>
      <c r="W924" s="398" t="s">
        <v>627</v>
      </c>
      <c r="X924" s="370">
        <v>1</v>
      </c>
      <c r="Y924" s="294">
        <v>8</v>
      </c>
      <c r="Z924" s="293">
        <v>75963</v>
      </c>
      <c r="AA924" s="398" t="s">
        <v>627</v>
      </c>
    </row>
    <row r="925" spans="1:27" ht="14.1" customHeight="1" x14ac:dyDescent="0.2">
      <c r="A925" s="357"/>
      <c r="B925" s="14"/>
      <c r="C925" s="302">
        <v>3080</v>
      </c>
      <c r="D925" s="302">
        <v>120104570</v>
      </c>
      <c r="E925" s="288" t="s">
        <v>1467</v>
      </c>
      <c r="F925" s="8"/>
      <c r="G925" s="8"/>
      <c r="H925" s="8">
        <v>68297</v>
      </c>
      <c r="I925" s="4"/>
      <c r="J925" s="4"/>
      <c r="K925" s="165">
        <v>68297</v>
      </c>
      <c r="L925" s="364">
        <v>1</v>
      </c>
      <c r="M925" s="21">
        <v>8</v>
      </c>
      <c r="N925" s="293">
        <v>68297</v>
      </c>
      <c r="O925" s="398" t="s">
        <v>627</v>
      </c>
      <c r="P925" s="370">
        <v>1</v>
      </c>
      <c r="Q925" s="294">
        <v>8</v>
      </c>
      <c r="R925" s="293">
        <v>68297</v>
      </c>
      <c r="S925" s="398" t="s">
        <v>627</v>
      </c>
      <c r="T925" s="370">
        <v>1</v>
      </c>
      <c r="U925" s="294">
        <v>8</v>
      </c>
      <c r="V925" s="293">
        <v>74291</v>
      </c>
      <c r="W925" s="398" t="s">
        <v>627</v>
      </c>
      <c r="X925" s="370">
        <v>1</v>
      </c>
      <c r="Y925" s="294">
        <v>8</v>
      </c>
      <c r="Z925" s="293">
        <v>75963</v>
      </c>
      <c r="AA925" s="398" t="s">
        <v>627</v>
      </c>
    </row>
    <row r="926" spans="1:27" ht="14.1" customHeight="1" x14ac:dyDescent="0.2">
      <c r="A926" s="357"/>
      <c r="B926" s="14"/>
      <c r="C926" s="302">
        <v>3090</v>
      </c>
      <c r="D926" s="302">
        <v>120104571</v>
      </c>
      <c r="E926" s="288" t="s">
        <v>1467</v>
      </c>
      <c r="F926" s="8"/>
      <c r="G926" s="8"/>
      <c r="H926" s="8">
        <v>68297</v>
      </c>
      <c r="I926" s="4"/>
      <c r="J926" s="4"/>
      <c r="K926" s="165">
        <v>68297</v>
      </c>
      <c r="L926" s="364">
        <v>1</v>
      </c>
      <c r="M926" s="21">
        <v>8</v>
      </c>
      <c r="N926" s="293">
        <v>68297</v>
      </c>
      <c r="O926" s="398" t="s">
        <v>627</v>
      </c>
      <c r="P926" s="370">
        <v>1</v>
      </c>
      <c r="Q926" s="294">
        <v>8</v>
      </c>
      <c r="R926" s="293">
        <v>68297</v>
      </c>
      <c r="S926" s="398" t="s">
        <v>627</v>
      </c>
      <c r="T926" s="370">
        <v>1</v>
      </c>
      <c r="U926" s="294">
        <v>8</v>
      </c>
      <c r="V926" s="293">
        <v>74291</v>
      </c>
      <c r="W926" s="398" t="s">
        <v>627</v>
      </c>
      <c r="X926" s="370">
        <v>1</v>
      </c>
      <c r="Y926" s="294">
        <v>8</v>
      </c>
      <c r="Z926" s="293">
        <v>75963</v>
      </c>
      <c r="AA926" s="398" t="s">
        <v>627</v>
      </c>
    </row>
    <row r="927" spans="1:27" ht="14.1" customHeight="1" x14ac:dyDescent="0.2">
      <c r="A927" s="357"/>
      <c r="B927" s="14"/>
      <c r="C927" s="302">
        <v>3110</v>
      </c>
      <c r="D927" s="302">
        <v>120104572</v>
      </c>
      <c r="E927" s="288" t="s">
        <v>1467</v>
      </c>
      <c r="F927" s="8"/>
      <c r="G927" s="8"/>
      <c r="H927" s="8">
        <v>68297</v>
      </c>
      <c r="I927" s="4"/>
      <c r="J927" s="4"/>
      <c r="K927" s="165">
        <v>68297</v>
      </c>
      <c r="L927" s="364">
        <v>1</v>
      </c>
      <c r="M927" s="21">
        <v>9</v>
      </c>
      <c r="N927" s="293">
        <v>68297</v>
      </c>
      <c r="O927" s="398" t="s">
        <v>627</v>
      </c>
      <c r="P927" s="370">
        <v>1</v>
      </c>
      <c r="Q927" s="294">
        <v>9</v>
      </c>
      <c r="R927" s="293">
        <v>68297</v>
      </c>
      <c r="S927" s="398" t="s">
        <v>627</v>
      </c>
      <c r="T927" s="370">
        <v>1</v>
      </c>
      <c r="U927" s="294">
        <v>9</v>
      </c>
      <c r="V927" s="293">
        <v>74291</v>
      </c>
      <c r="W927" s="398" t="s">
        <v>627</v>
      </c>
      <c r="X927" s="370">
        <v>1</v>
      </c>
      <c r="Y927" s="294">
        <v>9</v>
      </c>
      <c r="Z927" s="293">
        <v>75963</v>
      </c>
      <c r="AA927" s="398" t="s">
        <v>627</v>
      </c>
    </row>
    <row r="928" spans="1:27" ht="14.1" customHeight="1" x14ac:dyDescent="0.2">
      <c r="A928" s="357"/>
      <c r="B928" s="14"/>
      <c r="C928" s="302">
        <v>3120</v>
      </c>
      <c r="D928" s="302">
        <v>120104573</v>
      </c>
      <c r="E928" s="288" t="s">
        <v>1467</v>
      </c>
      <c r="F928" s="8"/>
      <c r="G928" s="8"/>
      <c r="H928" s="8">
        <v>68297</v>
      </c>
      <c r="I928" s="4"/>
      <c r="J928" s="4"/>
      <c r="K928" s="165">
        <v>68297</v>
      </c>
      <c r="L928" s="364">
        <v>1</v>
      </c>
      <c r="M928" s="21">
        <v>8</v>
      </c>
      <c r="N928" s="293">
        <v>68297</v>
      </c>
      <c r="O928" s="398" t="s">
        <v>627</v>
      </c>
      <c r="P928" s="370">
        <v>1</v>
      </c>
      <c r="Q928" s="294">
        <v>8</v>
      </c>
      <c r="R928" s="293">
        <v>68297</v>
      </c>
      <c r="S928" s="398" t="s">
        <v>627</v>
      </c>
      <c r="T928" s="370">
        <v>1</v>
      </c>
      <c r="U928" s="294">
        <v>8</v>
      </c>
      <c r="V928" s="293">
        <v>74291</v>
      </c>
      <c r="W928" s="398" t="s">
        <v>627</v>
      </c>
      <c r="X928" s="370">
        <v>1</v>
      </c>
      <c r="Y928" s="294">
        <v>8</v>
      </c>
      <c r="Z928" s="293">
        <v>75963</v>
      </c>
      <c r="AA928" s="398" t="s">
        <v>627</v>
      </c>
    </row>
    <row r="929" spans="1:27" ht="14.1" customHeight="1" x14ac:dyDescent="0.2">
      <c r="A929" s="357"/>
      <c r="B929" s="14"/>
      <c r="C929" s="302">
        <v>3130</v>
      </c>
      <c r="D929" s="302">
        <v>120104574</v>
      </c>
      <c r="E929" s="288" t="s">
        <v>1467</v>
      </c>
      <c r="F929" s="8"/>
      <c r="G929" s="8"/>
      <c r="H929" s="8">
        <v>68297</v>
      </c>
      <c r="I929" s="4"/>
      <c r="J929" s="4"/>
      <c r="K929" s="165">
        <v>68297</v>
      </c>
      <c r="L929" s="364">
        <v>1</v>
      </c>
      <c r="M929" s="21">
        <v>8</v>
      </c>
      <c r="N929" s="293">
        <v>68297</v>
      </c>
      <c r="O929" s="398" t="s">
        <v>627</v>
      </c>
      <c r="P929" s="370">
        <v>1</v>
      </c>
      <c r="Q929" s="294">
        <v>8</v>
      </c>
      <c r="R929" s="293">
        <v>68297</v>
      </c>
      <c r="S929" s="398" t="s">
        <v>627</v>
      </c>
      <c r="T929" s="370">
        <v>1</v>
      </c>
      <c r="U929" s="294">
        <v>8</v>
      </c>
      <c r="V929" s="293">
        <v>74291</v>
      </c>
      <c r="W929" s="398" t="s">
        <v>627</v>
      </c>
      <c r="X929" s="370">
        <v>1</v>
      </c>
      <c r="Y929" s="294">
        <v>8</v>
      </c>
      <c r="Z929" s="293">
        <v>75963</v>
      </c>
      <c r="AA929" s="398" t="s">
        <v>627</v>
      </c>
    </row>
    <row r="930" spans="1:27" ht="14.1" customHeight="1" x14ac:dyDescent="0.2">
      <c r="A930" s="357"/>
      <c r="B930" s="14"/>
      <c r="C930" s="302">
        <v>3140</v>
      </c>
      <c r="D930" s="302">
        <v>120104575</v>
      </c>
      <c r="E930" s="288" t="s">
        <v>1467</v>
      </c>
      <c r="F930" s="8"/>
      <c r="G930" s="8"/>
      <c r="H930" s="8">
        <v>68297</v>
      </c>
      <c r="I930" s="4"/>
      <c r="J930" s="4"/>
      <c r="K930" s="165">
        <v>68297</v>
      </c>
      <c r="L930" s="364">
        <v>1</v>
      </c>
      <c r="M930" s="21">
        <v>8</v>
      </c>
      <c r="N930" s="293">
        <v>68297</v>
      </c>
      <c r="O930" s="398" t="s">
        <v>627</v>
      </c>
      <c r="P930" s="370">
        <v>1</v>
      </c>
      <c r="Q930" s="294">
        <v>8</v>
      </c>
      <c r="R930" s="293">
        <v>68297</v>
      </c>
      <c r="S930" s="398" t="s">
        <v>627</v>
      </c>
      <c r="T930" s="370">
        <v>1</v>
      </c>
      <c r="U930" s="294">
        <v>8</v>
      </c>
      <c r="V930" s="293">
        <v>74291</v>
      </c>
      <c r="W930" s="398" t="s">
        <v>627</v>
      </c>
      <c r="X930" s="370">
        <v>1</v>
      </c>
      <c r="Y930" s="294">
        <v>8</v>
      </c>
      <c r="Z930" s="293">
        <v>75963</v>
      </c>
      <c r="AA930" s="398" t="s">
        <v>627</v>
      </c>
    </row>
    <row r="931" spans="1:27" ht="14.1" customHeight="1" x14ac:dyDescent="0.2">
      <c r="A931" s="357"/>
      <c r="B931" s="14"/>
      <c r="C931" s="302">
        <v>3150</v>
      </c>
      <c r="D931" s="302">
        <v>120104576</v>
      </c>
      <c r="E931" s="288" t="s">
        <v>1467</v>
      </c>
      <c r="F931" s="8"/>
      <c r="G931" s="8"/>
      <c r="H931" s="8">
        <v>68297</v>
      </c>
      <c r="I931" s="4"/>
      <c r="J931" s="4"/>
      <c r="K931" s="165">
        <v>68297</v>
      </c>
      <c r="L931" s="364">
        <v>1</v>
      </c>
      <c r="M931" s="21">
        <v>8</v>
      </c>
      <c r="N931" s="293">
        <v>68297</v>
      </c>
      <c r="O931" s="398" t="s">
        <v>627</v>
      </c>
      <c r="P931" s="370">
        <v>1</v>
      </c>
      <c r="Q931" s="294">
        <v>8</v>
      </c>
      <c r="R931" s="293">
        <v>68297</v>
      </c>
      <c r="S931" s="398" t="s">
        <v>627</v>
      </c>
      <c r="T931" s="370">
        <v>1</v>
      </c>
      <c r="U931" s="294">
        <v>8</v>
      </c>
      <c r="V931" s="293">
        <v>74291</v>
      </c>
      <c r="W931" s="398" t="s">
        <v>627</v>
      </c>
      <c r="X931" s="370">
        <v>1</v>
      </c>
      <c r="Y931" s="294">
        <v>8</v>
      </c>
      <c r="Z931" s="293">
        <v>75963</v>
      </c>
      <c r="AA931" s="398" t="s">
        <v>627</v>
      </c>
    </row>
    <row r="932" spans="1:27" ht="14.1" customHeight="1" x14ac:dyDescent="0.2">
      <c r="A932" s="357"/>
      <c r="B932" s="14"/>
      <c r="C932" s="302">
        <v>3160</v>
      </c>
      <c r="D932" s="302">
        <v>120104577</v>
      </c>
      <c r="E932" s="288" t="s">
        <v>1467</v>
      </c>
      <c r="F932" s="8"/>
      <c r="G932" s="8"/>
      <c r="H932" s="8">
        <v>68297</v>
      </c>
      <c r="I932" s="4"/>
      <c r="J932" s="4"/>
      <c r="K932" s="165">
        <v>68297</v>
      </c>
      <c r="L932" s="364">
        <v>1</v>
      </c>
      <c r="M932" s="21">
        <v>8</v>
      </c>
      <c r="N932" s="293">
        <v>68297</v>
      </c>
      <c r="O932" s="398" t="s">
        <v>627</v>
      </c>
      <c r="P932" s="370">
        <v>1</v>
      </c>
      <c r="Q932" s="294">
        <v>8</v>
      </c>
      <c r="R932" s="293">
        <v>68297</v>
      </c>
      <c r="S932" s="398" t="s">
        <v>627</v>
      </c>
      <c r="T932" s="370">
        <v>1</v>
      </c>
      <c r="U932" s="294">
        <v>8</v>
      </c>
      <c r="V932" s="293">
        <v>74291</v>
      </c>
      <c r="W932" s="398" t="s">
        <v>627</v>
      </c>
      <c r="X932" s="370">
        <v>1</v>
      </c>
      <c r="Y932" s="294">
        <v>8</v>
      </c>
      <c r="Z932" s="293">
        <v>75963</v>
      </c>
      <c r="AA932" s="398" t="s">
        <v>627</v>
      </c>
    </row>
    <row r="933" spans="1:27" ht="14.1" customHeight="1" x14ac:dyDescent="0.2">
      <c r="A933" s="357"/>
      <c r="B933" s="14"/>
      <c r="C933" s="302">
        <v>3170</v>
      </c>
      <c r="D933" s="302">
        <v>120104578</v>
      </c>
      <c r="E933" s="288" t="s">
        <v>1467</v>
      </c>
      <c r="F933" s="8"/>
      <c r="G933" s="8"/>
      <c r="H933" s="8">
        <v>68297</v>
      </c>
      <c r="I933" s="4"/>
      <c r="J933" s="4"/>
      <c r="K933" s="165">
        <v>68297</v>
      </c>
      <c r="L933" s="364">
        <v>1</v>
      </c>
      <c r="M933" s="21">
        <v>8</v>
      </c>
      <c r="N933" s="293">
        <v>68297</v>
      </c>
      <c r="O933" s="398" t="s">
        <v>627</v>
      </c>
      <c r="P933" s="370">
        <v>1</v>
      </c>
      <c r="Q933" s="294">
        <v>8</v>
      </c>
      <c r="R933" s="293">
        <v>68297</v>
      </c>
      <c r="S933" s="398" t="s">
        <v>627</v>
      </c>
      <c r="T933" s="370">
        <v>1</v>
      </c>
      <c r="U933" s="294">
        <v>8</v>
      </c>
      <c r="V933" s="293">
        <v>74291</v>
      </c>
      <c r="W933" s="398" t="s">
        <v>627</v>
      </c>
      <c r="X933" s="370">
        <v>1</v>
      </c>
      <c r="Y933" s="294">
        <v>8</v>
      </c>
      <c r="Z933" s="293">
        <v>75963</v>
      </c>
      <c r="AA933" s="398" t="s">
        <v>627</v>
      </c>
    </row>
    <row r="934" spans="1:27" ht="14.1" customHeight="1" x14ac:dyDescent="0.2">
      <c r="A934" s="357"/>
      <c r="B934" s="14"/>
      <c r="C934" s="302">
        <v>3180</v>
      </c>
      <c r="D934" s="302">
        <v>120104579</v>
      </c>
      <c r="E934" s="288" t="s">
        <v>1467</v>
      </c>
      <c r="F934" s="8"/>
      <c r="G934" s="8"/>
      <c r="H934" s="8">
        <v>68297</v>
      </c>
      <c r="I934" s="4"/>
      <c r="J934" s="4"/>
      <c r="K934" s="165">
        <v>68297</v>
      </c>
      <c r="L934" s="364">
        <v>1</v>
      </c>
      <c r="M934" s="21">
        <v>10</v>
      </c>
      <c r="N934" s="293">
        <v>68297</v>
      </c>
      <c r="O934" s="398" t="s">
        <v>627</v>
      </c>
      <c r="P934" s="370">
        <v>1</v>
      </c>
      <c r="Q934" s="294">
        <v>8</v>
      </c>
      <c r="R934" s="293">
        <v>68297</v>
      </c>
      <c r="S934" s="398" t="s">
        <v>627</v>
      </c>
      <c r="T934" s="370">
        <v>1</v>
      </c>
      <c r="U934" s="294">
        <v>8</v>
      </c>
      <c r="V934" s="293">
        <v>74291</v>
      </c>
      <c r="W934" s="398" t="s">
        <v>627</v>
      </c>
      <c r="X934" s="370">
        <v>1</v>
      </c>
      <c r="Y934" s="294">
        <v>8</v>
      </c>
      <c r="Z934" s="293">
        <v>75963</v>
      </c>
      <c r="AA934" s="398" t="s">
        <v>627</v>
      </c>
    </row>
    <row r="935" spans="1:27" ht="15.75" customHeight="1" x14ac:dyDescent="0.2">
      <c r="A935" s="357"/>
      <c r="B935" s="14"/>
      <c r="C935" s="302">
        <v>3190</v>
      </c>
      <c r="D935" s="302">
        <v>120104580</v>
      </c>
      <c r="E935" s="288" t="s">
        <v>1467</v>
      </c>
      <c r="F935" s="8"/>
      <c r="G935" s="8"/>
      <c r="H935" s="8">
        <v>68297</v>
      </c>
      <c r="I935" s="4"/>
      <c r="J935" s="4"/>
      <c r="K935" s="165">
        <v>68297</v>
      </c>
      <c r="L935" s="364">
        <v>1</v>
      </c>
      <c r="M935" s="21">
        <v>8</v>
      </c>
      <c r="N935" s="293">
        <v>68297</v>
      </c>
      <c r="O935" s="398" t="s">
        <v>627</v>
      </c>
      <c r="P935" s="370">
        <v>1</v>
      </c>
      <c r="Q935" s="294">
        <v>8</v>
      </c>
      <c r="R935" s="293">
        <v>0</v>
      </c>
      <c r="S935" s="398" t="s">
        <v>627</v>
      </c>
      <c r="T935" s="370">
        <v>1</v>
      </c>
      <c r="U935" s="294">
        <v>8</v>
      </c>
      <c r="V935" s="293">
        <v>0</v>
      </c>
      <c r="W935" s="398" t="s">
        <v>627</v>
      </c>
      <c r="X935" s="370">
        <v>1</v>
      </c>
      <c r="Y935" s="294">
        <v>8</v>
      </c>
      <c r="Z935" s="293">
        <v>0</v>
      </c>
      <c r="AA935" s="398" t="s">
        <v>627</v>
      </c>
    </row>
    <row r="936" spans="1:27" ht="14.1" customHeight="1" x14ac:dyDescent="0.2">
      <c r="A936" s="357"/>
      <c r="B936" s="14"/>
      <c r="C936" s="302">
        <v>3200</v>
      </c>
      <c r="D936" s="302">
        <v>120104581</v>
      </c>
      <c r="E936" s="288" t="s">
        <v>1467</v>
      </c>
      <c r="F936" s="8"/>
      <c r="G936" s="8"/>
      <c r="H936" s="8">
        <v>68297</v>
      </c>
      <c r="I936" s="4"/>
      <c r="J936" s="4"/>
      <c r="K936" s="165">
        <v>68297</v>
      </c>
      <c r="L936" s="364">
        <v>1</v>
      </c>
      <c r="M936" s="21">
        <v>8</v>
      </c>
      <c r="N936" s="293">
        <v>68297</v>
      </c>
      <c r="O936" s="398" t="s">
        <v>627</v>
      </c>
      <c r="P936" s="370">
        <v>1</v>
      </c>
      <c r="Q936" s="294">
        <v>8</v>
      </c>
      <c r="R936" s="293">
        <v>68297</v>
      </c>
      <c r="S936" s="398" t="s">
        <v>627</v>
      </c>
      <c r="T936" s="370">
        <v>1</v>
      </c>
      <c r="U936" s="294">
        <v>8</v>
      </c>
      <c r="V936" s="293">
        <v>74291</v>
      </c>
      <c r="W936" s="398" t="s">
        <v>627</v>
      </c>
      <c r="X936" s="370">
        <v>1</v>
      </c>
      <c r="Y936" s="294">
        <v>8</v>
      </c>
      <c r="Z936" s="293">
        <v>75963</v>
      </c>
      <c r="AA936" s="398" t="s">
        <v>627</v>
      </c>
    </row>
    <row r="937" spans="1:27" ht="14.1" customHeight="1" x14ac:dyDescent="0.2">
      <c r="A937" s="357"/>
      <c r="B937" s="14"/>
      <c r="C937" s="302">
        <v>3210</v>
      </c>
      <c r="D937" s="302">
        <v>120104582</v>
      </c>
      <c r="E937" s="288" t="s">
        <v>1467</v>
      </c>
      <c r="F937" s="8"/>
      <c r="G937" s="8"/>
      <c r="H937" s="8">
        <v>68297</v>
      </c>
      <c r="I937" s="4"/>
      <c r="J937" s="4"/>
      <c r="K937" s="165">
        <v>68297</v>
      </c>
      <c r="L937" s="364">
        <v>1</v>
      </c>
      <c r="M937" s="21">
        <v>10</v>
      </c>
      <c r="N937" s="293">
        <v>68297</v>
      </c>
      <c r="O937" s="398" t="s">
        <v>627</v>
      </c>
      <c r="P937" s="370">
        <v>1</v>
      </c>
      <c r="Q937" s="294">
        <v>8</v>
      </c>
      <c r="R937" s="293">
        <v>68297</v>
      </c>
      <c r="S937" s="398" t="s">
        <v>627</v>
      </c>
      <c r="T937" s="370">
        <v>1</v>
      </c>
      <c r="U937" s="294">
        <v>8</v>
      </c>
      <c r="V937" s="293">
        <v>74291</v>
      </c>
      <c r="W937" s="398" t="s">
        <v>627</v>
      </c>
      <c r="X937" s="370">
        <v>1</v>
      </c>
      <c r="Y937" s="294">
        <v>8</v>
      </c>
      <c r="Z937" s="293">
        <v>75963</v>
      </c>
      <c r="AA937" s="398" t="s">
        <v>627</v>
      </c>
    </row>
    <row r="938" spans="1:27" ht="14.1" customHeight="1" x14ac:dyDescent="0.2">
      <c r="A938" s="357"/>
      <c r="B938" s="14"/>
      <c r="C938" s="302">
        <v>3220</v>
      </c>
      <c r="D938" s="302">
        <v>120104583</v>
      </c>
      <c r="E938" s="288" t="s">
        <v>1467</v>
      </c>
      <c r="F938" s="8"/>
      <c r="G938" s="8"/>
      <c r="H938" s="8">
        <v>68297</v>
      </c>
      <c r="I938" s="4"/>
      <c r="J938" s="4"/>
      <c r="K938" s="165">
        <v>68297</v>
      </c>
      <c r="L938" s="364">
        <v>1</v>
      </c>
      <c r="M938" s="21">
        <v>10</v>
      </c>
      <c r="N938" s="293">
        <v>68297</v>
      </c>
      <c r="O938" s="398" t="s">
        <v>627</v>
      </c>
      <c r="P938" s="370">
        <v>1</v>
      </c>
      <c r="Q938" s="294">
        <v>8</v>
      </c>
      <c r="R938" s="293">
        <v>68297</v>
      </c>
      <c r="S938" s="398" t="s">
        <v>627</v>
      </c>
      <c r="T938" s="370">
        <v>1</v>
      </c>
      <c r="U938" s="294">
        <v>8</v>
      </c>
      <c r="V938" s="293">
        <v>74291</v>
      </c>
      <c r="W938" s="398" t="s">
        <v>627</v>
      </c>
      <c r="X938" s="370">
        <v>1</v>
      </c>
      <c r="Y938" s="294">
        <v>8</v>
      </c>
      <c r="Z938" s="293">
        <v>75963</v>
      </c>
      <c r="AA938" s="398" t="s">
        <v>627</v>
      </c>
    </row>
    <row r="939" spans="1:27" ht="14.1" customHeight="1" x14ac:dyDescent="0.2">
      <c r="A939" s="357"/>
      <c r="B939" s="14"/>
      <c r="C939" s="302">
        <v>3230</v>
      </c>
      <c r="D939" s="302">
        <v>120104584</v>
      </c>
      <c r="E939" s="288" t="s">
        <v>1467</v>
      </c>
      <c r="F939" s="8"/>
      <c r="G939" s="8"/>
      <c r="H939" s="8">
        <v>68297</v>
      </c>
      <c r="I939" s="4"/>
      <c r="J939" s="4"/>
      <c r="K939" s="165">
        <v>68297</v>
      </c>
      <c r="L939" s="364">
        <v>1</v>
      </c>
      <c r="M939" s="21">
        <v>8</v>
      </c>
      <c r="N939" s="293">
        <v>68297</v>
      </c>
      <c r="O939" s="398" t="s">
        <v>627</v>
      </c>
      <c r="P939" s="370">
        <v>1</v>
      </c>
      <c r="Q939" s="294">
        <v>8</v>
      </c>
      <c r="R939" s="293">
        <v>0</v>
      </c>
      <c r="S939" s="398" t="s">
        <v>627</v>
      </c>
      <c r="T939" s="370">
        <v>1</v>
      </c>
      <c r="U939" s="294">
        <v>8</v>
      </c>
      <c r="V939" s="293">
        <v>0</v>
      </c>
      <c r="W939" s="398" t="s">
        <v>627</v>
      </c>
      <c r="X939" s="370">
        <v>1</v>
      </c>
      <c r="Y939" s="294">
        <v>8</v>
      </c>
      <c r="Z939" s="293">
        <v>0</v>
      </c>
      <c r="AA939" s="398" t="s">
        <v>627</v>
      </c>
    </row>
    <row r="940" spans="1:27" ht="14.1" customHeight="1" x14ac:dyDescent="0.2">
      <c r="A940" s="357"/>
      <c r="B940" s="14"/>
      <c r="C940" s="302">
        <v>3240</v>
      </c>
      <c r="D940" s="302">
        <v>120104585</v>
      </c>
      <c r="E940" s="288" t="s">
        <v>1467</v>
      </c>
      <c r="F940" s="8"/>
      <c r="G940" s="8"/>
      <c r="H940" s="8">
        <v>68297</v>
      </c>
      <c r="I940" s="4"/>
      <c r="J940" s="4"/>
      <c r="K940" s="165">
        <v>68297</v>
      </c>
      <c r="L940" s="364">
        <v>1</v>
      </c>
      <c r="M940" s="21">
        <v>8</v>
      </c>
      <c r="N940" s="293">
        <v>68297</v>
      </c>
      <c r="O940" s="398" t="s">
        <v>627</v>
      </c>
      <c r="P940" s="370">
        <v>1</v>
      </c>
      <c r="Q940" s="294">
        <v>8</v>
      </c>
      <c r="R940" s="293">
        <v>68297</v>
      </c>
      <c r="S940" s="398" t="s">
        <v>627</v>
      </c>
      <c r="T940" s="370">
        <v>1</v>
      </c>
      <c r="U940" s="294">
        <v>8</v>
      </c>
      <c r="V940" s="293">
        <v>74291</v>
      </c>
      <c r="W940" s="398" t="s">
        <v>627</v>
      </c>
      <c r="X940" s="370">
        <v>1</v>
      </c>
      <c r="Y940" s="294">
        <v>8</v>
      </c>
      <c r="Z940" s="293">
        <v>75963</v>
      </c>
      <c r="AA940" s="398" t="s">
        <v>627</v>
      </c>
    </row>
    <row r="941" spans="1:27" ht="14.1" customHeight="1" x14ac:dyDescent="0.2">
      <c r="A941" s="357"/>
      <c r="B941" s="14"/>
      <c r="C941" s="302">
        <v>3250</v>
      </c>
      <c r="D941" s="302">
        <v>120104586</v>
      </c>
      <c r="E941" s="288" t="s">
        <v>1467</v>
      </c>
      <c r="F941" s="8"/>
      <c r="G941" s="8"/>
      <c r="H941" s="8">
        <v>68297</v>
      </c>
      <c r="I941" s="4"/>
      <c r="J941" s="4"/>
      <c r="K941" s="165">
        <v>68297</v>
      </c>
      <c r="L941" s="364">
        <v>1</v>
      </c>
      <c r="M941" s="21">
        <v>8</v>
      </c>
      <c r="N941" s="293">
        <v>68297</v>
      </c>
      <c r="O941" s="398" t="s">
        <v>627</v>
      </c>
      <c r="P941" s="370">
        <v>1</v>
      </c>
      <c r="Q941" s="294">
        <v>8</v>
      </c>
      <c r="R941" s="293">
        <v>68297</v>
      </c>
      <c r="S941" s="398" t="s">
        <v>627</v>
      </c>
      <c r="T941" s="370">
        <v>1</v>
      </c>
      <c r="U941" s="294">
        <v>8</v>
      </c>
      <c r="V941" s="293">
        <v>74291</v>
      </c>
      <c r="W941" s="398" t="s">
        <v>627</v>
      </c>
      <c r="X941" s="370">
        <v>1</v>
      </c>
      <c r="Y941" s="294">
        <v>8</v>
      </c>
      <c r="Z941" s="293">
        <v>75963</v>
      </c>
      <c r="AA941" s="398" t="s">
        <v>627</v>
      </c>
    </row>
    <row r="942" spans="1:27" ht="14.1" customHeight="1" x14ac:dyDescent="0.2">
      <c r="A942" s="357"/>
      <c r="B942" s="14"/>
      <c r="C942" s="302">
        <v>3260</v>
      </c>
      <c r="D942" s="302">
        <v>120104587</v>
      </c>
      <c r="E942" s="288" t="s">
        <v>1467</v>
      </c>
      <c r="F942" s="8"/>
      <c r="G942" s="8"/>
      <c r="H942" s="8">
        <v>68297</v>
      </c>
      <c r="I942" s="4"/>
      <c r="J942" s="4"/>
      <c r="K942" s="165">
        <v>68297</v>
      </c>
      <c r="L942" s="364">
        <v>1</v>
      </c>
      <c r="M942" s="21">
        <v>10</v>
      </c>
      <c r="N942" s="293">
        <v>68297</v>
      </c>
      <c r="O942" s="398" t="s">
        <v>627</v>
      </c>
      <c r="P942" s="370">
        <v>1</v>
      </c>
      <c r="Q942" s="294">
        <v>8</v>
      </c>
      <c r="R942" s="293">
        <v>68297</v>
      </c>
      <c r="S942" s="398" t="s">
        <v>627</v>
      </c>
      <c r="T942" s="370">
        <v>1</v>
      </c>
      <c r="U942" s="294">
        <v>8</v>
      </c>
      <c r="V942" s="293">
        <v>74291</v>
      </c>
      <c r="W942" s="398" t="s">
        <v>627</v>
      </c>
      <c r="X942" s="370">
        <v>1</v>
      </c>
      <c r="Y942" s="294">
        <v>8</v>
      </c>
      <c r="Z942" s="293">
        <v>75963</v>
      </c>
      <c r="AA942" s="398" t="s">
        <v>627</v>
      </c>
    </row>
    <row r="943" spans="1:27" ht="14.1" customHeight="1" x14ac:dyDescent="0.2">
      <c r="A943" s="357"/>
      <c r="B943" s="14"/>
      <c r="C943" s="302">
        <v>3270</v>
      </c>
      <c r="D943" s="302">
        <v>120104588</v>
      </c>
      <c r="E943" s="288" t="s">
        <v>1467</v>
      </c>
      <c r="F943" s="8"/>
      <c r="G943" s="8"/>
      <c r="H943" s="8">
        <v>68297</v>
      </c>
      <c r="I943" s="4"/>
      <c r="J943" s="4"/>
      <c r="K943" s="165">
        <v>68297</v>
      </c>
      <c r="L943" s="364">
        <v>1</v>
      </c>
      <c r="M943" s="21">
        <v>8</v>
      </c>
      <c r="N943" s="293">
        <v>68297</v>
      </c>
      <c r="O943" s="398" t="s">
        <v>627</v>
      </c>
      <c r="P943" s="370">
        <v>1</v>
      </c>
      <c r="Q943" s="294">
        <v>8</v>
      </c>
      <c r="R943" s="293">
        <v>68297</v>
      </c>
      <c r="S943" s="398" t="s">
        <v>627</v>
      </c>
      <c r="T943" s="370">
        <v>1</v>
      </c>
      <c r="U943" s="294">
        <v>8</v>
      </c>
      <c r="V943" s="293">
        <v>74291</v>
      </c>
      <c r="W943" s="398" t="s">
        <v>627</v>
      </c>
      <c r="X943" s="370">
        <v>1</v>
      </c>
      <c r="Y943" s="294">
        <v>8</v>
      </c>
      <c r="Z943" s="293">
        <v>75963</v>
      </c>
      <c r="AA943" s="398" t="s">
        <v>627</v>
      </c>
    </row>
    <row r="944" spans="1:27" ht="14.1" customHeight="1" x14ac:dyDescent="0.2">
      <c r="A944" s="357"/>
      <c r="B944" s="14"/>
      <c r="C944" s="302">
        <v>3280</v>
      </c>
      <c r="D944" s="302">
        <v>120104589</v>
      </c>
      <c r="E944" s="288" t="s">
        <v>1467</v>
      </c>
      <c r="F944" s="8"/>
      <c r="G944" s="8"/>
      <c r="H944" s="8">
        <v>68297</v>
      </c>
      <c r="I944" s="4"/>
      <c r="J944" s="4"/>
      <c r="K944" s="165">
        <v>68297</v>
      </c>
      <c r="L944" s="364">
        <v>1</v>
      </c>
      <c r="M944" s="21">
        <v>8</v>
      </c>
      <c r="N944" s="293">
        <v>68297</v>
      </c>
      <c r="O944" s="398" t="s">
        <v>627</v>
      </c>
      <c r="P944" s="370">
        <v>1</v>
      </c>
      <c r="Q944" s="294">
        <v>8</v>
      </c>
      <c r="R944" s="293">
        <v>68297</v>
      </c>
      <c r="S944" s="398" t="s">
        <v>627</v>
      </c>
      <c r="T944" s="370">
        <v>1</v>
      </c>
      <c r="U944" s="294">
        <v>8</v>
      </c>
      <c r="V944" s="293">
        <v>74291</v>
      </c>
      <c r="W944" s="398" t="s">
        <v>627</v>
      </c>
      <c r="X944" s="370">
        <v>1</v>
      </c>
      <c r="Y944" s="294">
        <v>8</v>
      </c>
      <c r="Z944" s="293">
        <v>75963</v>
      </c>
      <c r="AA944" s="398" t="s">
        <v>627</v>
      </c>
    </row>
    <row r="945" spans="1:27" ht="14.1" customHeight="1" x14ac:dyDescent="0.2">
      <c r="A945" s="357"/>
      <c r="B945" s="14"/>
      <c r="C945" s="302">
        <v>3290</v>
      </c>
      <c r="D945" s="302">
        <v>120104590</v>
      </c>
      <c r="E945" s="288" t="s">
        <v>1467</v>
      </c>
      <c r="F945" s="8"/>
      <c r="G945" s="8"/>
      <c r="H945" s="8">
        <v>68297</v>
      </c>
      <c r="I945" s="4"/>
      <c r="J945" s="4"/>
      <c r="K945" s="165">
        <v>68297</v>
      </c>
      <c r="L945" s="364">
        <v>1</v>
      </c>
      <c r="M945" s="21">
        <v>8</v>
      </c>
      <c r="N945" s="293">
        <v>68297</v>
      </c>
      <c r="O945" s="398" t="s">
        <v>627</v>
      </c>
      <c r="P945" s="370">
        <v>1</v>
      </c>
      <c r="Q945" s="294">
        <v>8</v>
      </c>
      <c r="R945" s="293">
        <v>68297</v>
      </c>
      <c r="S945" s="398" t="s">
        <v>627</v>
      </c>
      <c r="T945" s="370">
        <v>1</v>
      </c>
      <c r="U945" s="294">
        <v>8</v>
      </c>
      <c r="V945" s="293">
        <v>74291</v>
      </c>
      <c r="W945" s="398" t="s">
        <v>627</v>
      </c>
      <c r="X945" s="370">
        <v>1</v>
      </c>
      <c r="Y945" s="294">
        <v>8</v>
      </c>
      <c r="Z945" s="293">
        <v>75963</v>
      </c>
      <c r="AA945" s="398" t="s">
        <v>627</v>
      </c>
    </row>
    <row r="946" spans="1:27" ht="14.1" customHeight="1" x14ac:dyDescent="0.2">
      <c r="A946" s="357"/>
      <c r="B946" s="14"/>
      <c r="C946" s="302">
        <v>3300</v>
      </c>
      <c r="D946" s="302">
        <v>120104591</v>
      </c>
      <c r="E946" s="288" t="s">
        <v>1467</v>
      </c>
      <c r="F946" s="8"/>
      <c r="G946" s="8"/>
      <c r="H946" s="8">
        <v>68297</v>
      </c>
      <c r="I946" s="4"/>
      <c r="J946" s="4"/>
      <c r="K946" s="165">
        <v>68297</v>
      </c>
      <c r="L946" s="364">
        <v>1</v>
      </c>
      <c r="M946" s="21">
        <v>8</v>
      </c>
      <c r="N946" s="293">
        <v>68297</v>
      </c>
      <c r="O946" s="398" t="s">
        <v>627</v>
      </c>
      <c r="P946" s="370">
        <v>1</v>
      </c>
      <c r="Q946" s="294">
        <v>8</v>
      </c>
      <c r="R946" s="293">
        <v>68297</v>
      </c>
      <c r="S946" s="398" t="s">
        <v>627</v>
      </c>
      <c r="T946" s="370">
        <v>1</v>
      </c>
      <c r="U946" s="294">
        <v>8</v>
      </c>
      <c r="V946" s="293">
        <v>74291</v>
      </c>
      <c r="W946" s="398" t="s">
        <v>627</v>
      </c>
      <c r="X946" s="370">
        <v>1</v>
      </c>
      <c r="Y946" s="294">
        <v>8</v>
      </c>
      <c r="Z946" s="293">
        <v>75963</v>
      </c>
      <c r="AA946" s="398" t="s">
        <v>627</v>
      </c>
    </row>
    <row r="947" spans="1:27" ht="14.1" customHeight="1" x14ac:dyDescent="0.2">
      <c r="A947" s="359"/>
      <c r="B947" s="20"/>
      <c r="C947" s="303">
        <v>3320</v>
      </c>
      <c r="D947" s="303">
        <v>120104592</v>
      </c>
      <c r="E947" s="304" t="s">
        <v>1467</v>
      </c>
      <c r="F947" s="22"/>
      <c r="G947" s="22"/>
      <c r="H947" s="22">
        <v>68297</v>
      </c>
      <c r="I947" s="3"/>
      <c r="J947" s="3"/>
      <c r="K947" s="255">
        <v>68297</v>
      </c>
      <c r="L947" s="366">
        <v>1</v>
      </c>
      <c r="M947" s="307">
        <v>10</v>
      </c>
      <c r="N947" s="308">
        <v>68297</v>
      </c>
      <c r="O947" s="424" t="s">
        <v>627</v>
      </c>
      <c r="P947" s="372">
        <v>1</v>
      </c>
      <c r="Q947" s="326">
        <v>8</v>
      </c>
      <c r="R947" s="308">
        <v>68297</v>
      </c>
      <c r="S947" s="424" t="s">
        <v>627</v>
      </c>
      <c r="T947" s="372">
        <v>1</v>
      </c>
      <c r="U947" s="326">
        <v>8</v>
      </c>
      <c r="V947" s="308">
        <v>74291</v>
      </c>
      <c r="W947" s="424" t="s">
        <v>627</v>
      </c>
      <c r="X947" s="372">
        <v>1</v>
      </c>
      <c r="Y947" s="326">
        <v>8</v>
      </c>
      <c r="Z947" s="308">
        <v>75963</v>
      </c>
      <c r="AA947" s="424" t="s">
        <v>627</v>
      </c>
    </row>
    <row r="948" spans="1:27" ht="14.1" customHeight="1" x14ac:dyDescent="0.25">
      <c r="A948" s="321" t="s">
        <v>240</v>
      </c>
      <c r="B948" s="587"/>
      <c r="C948" s="588"/>
      <c r="D948" s="588"/>
      <c r="E948" s="589"/>
      <c r="F948" s="590"/>
      <c r="G948" s="590"/>
      <c r="H948" s="590"/>
      <c r="I948" s="591"/>
      <c r="J948" s="591"/>
      <c r="K948" s="577"/>
      <c r="L948" s="364"/>
      <c r="M948" s="578"/>
      <c r="N948" s="579"/>
      <c r="O948" s="398"/>
      <c r="P948" s="370"/>
      <c r="Q948" s="593"/>
      <c r="R948" s="579"/>
      <c r="S948" s="398"/>
      <c r="T948" s="370"/>
      <c r="U948" s="593"/>
      <c r="V948" s="579"/>
      <c r="W948" s="398"/>
      <c r="X948" s="370"/>
      <c r="Y948" s="593"/>
      <c r="Z948" s="579"/>
      <c r="AA948" s="398"/>
    </row>
    <row r="949" spans="1:27" ht="14.1" customHeight="1" x14ac:dyDescent="0.25">
      <c r="A949" s="357"/>
      <c r="B949" s="286" t="s">
        <v>1287</v>
      </c>
      <c r="C949" s="302"/>
      <c r="D949" s="302"/>
      <c r="E949" s="288"/>
      <c r="F949" s="8"/>
      <c r="G949" s="8"/>
      <c r="H949" s="8"/>
      <c r="I949" s="4"/>
      <c r="J949" s="4"/>
      <c r="L949" s="364"/>
      <c r="O949" s="398"/>
      <c r="P949" s="370"/>
      <c r="S949" s="398"/>
      <c r="T949" s="370"/>
      <c r="W949" s="398"/>
      <c r="X949" s="370"/>
      <c r="AA949" s="398"/>
    </row>
    <row r="950" spans="1:27" ht="14.1" customHeight="1" x14ac:dyDescent="0.2">
      <c r="A950" s="357"/>
      <c r="B950" s="14"/>
      <c r="C950" s="302">
        <v>3330</v>
      </c>
      <c r="D950" s="302">
        <v>120104593</v>
      </c>
      <c r="E950" s="288" t="s">
        <v>1467</v>
      </c>
      <c r="F950" s="8"/>
      <c r="G950" s="8"/>
      <c r="H950" s="8">
        <v>68297</v>
      </c>
      <c r="I950" s="4"/>
      <c r="J950" s="4"/>
      <c r="K950" s="165">
        <v>68297</v>
      </c>
      <c r="L950" s="364">
        <v>1</v>
      </c>
      <c r="M950" s="21">
        <v>8</v>
      </c>
      <c r="N950" s="293">
        <v>68297</v>
      </c>
      <c r="O950" s="398" t="s">
        <v>627</v>
      </c>
      <c r="P950" s="370">
        <v>1</v>
      </c>
      <c r="Q950" s="294">
        <v>8</v>
      </c>
      <c r="R950" s="293">
        <v>68297</v>
      </c>
      <c r="S950" s="398" t="s">
        <v>627</v>
      </c>
      <c r="T950" s="370">
        <v>1</v>
      </c>
      <c r="U950" s="294">
        <v>8</v>
      </c>
      <c r="V950" s="293">
        <v>74291</v>
      </c>
      <c r="W950" s="398" t="s">
        <v>627</v>
      </c>
      <c r="X950" s="370">
        <v>1</v>
      </c>
      <c r="Y950" s="294">
        <v>8</v>
      </c>
      <c r="Z950" s="293">
        <v>75963</v>
      </c>
      <c r="AA950" s="398" t="s">
        <v>627</v>
      </c>
    </row>
    <row r="951" spans="1:27" ht="14.1" customHeight="1" x14ac:dyDescent="0.2">
      <c r="A951" s="357"/>
      <c r="B951" s="14"/>
      <c r="C951" s="302">
        <v>3340</v>
      </c>
      <c r="D951" s="302">
        <v>120104185</v>
      </c>
      <c r="E951" s="288" t="s">
        <v>502</v>
      </c>
      <c r="F951" s="8"/>
      <c r="G951" s="8"/>
      <c r="H951" s="8">
        <v>72780</v>
      </c>
      <c r="I951" s="4"/>
      <c r="J951" s="4"/>
      <c r="K951" s="165">
        <v>72780</v>
      </c>
      <c r="L951" s="364">
        <v>1</v>
      </c>
      <c r="M951" s="21">
        <v>7</v>
      </c>
      <c r="N951" s="293">
        <v>72780</v>
      </c>
      <c r="O951" s="398" t="s">
        <v>627</v>
      </c>
      <c r="P951" s="370">
        <v>1</v>
      </c>
      <c r="Q951" s="294">
        <v>7</v>
      </c>
      <c r="R951" s="293">
        <v>72780</v>
      </c>
      <c r="S951" s="398" t="s">
        <v>627</v>
      </c>
      <c r="T951" s="370">
        <v>1</v>
      </c>
      <c r="U951" s="294">
        <v>7</v>
      </c>
      <c r="V951" s="293">
        <v>82366</v>
      </c>
      <c r="W951" s="398" t="s">
        <v>627</v>
      </c>
      <c r="X951" s="370">
        <v>1</v>
      </c>
      <c r="Y951" s="294">
        <v>7</v>
      </c>
      <c r="Z951" s="293">
        <v>84220</v>
      </c>
      <c r="AA951" s="398" t="s">
        <v>627</v>
      </c>
    </row>
    <row r="952" spans="1:27" ht="14.1" customHeight="1" x14ac:dyDescent="0.2">
      <c r="A952" s="357"/>
      <c r="B952" s="14"/>
      <c r="C952" s="302">
        <v>3370</v>
      </c>
      <c r="D952" s="302">
        <v>120104594</v>
      </c>
      <c r="E952" s="288" t="s">
        <v>1467</v>
      </c>
      <c r="F952" s="8"/>
      <c r="G952" s="8"/>
      <c r="H952" s="8">
        <v>68297</v>
      </c>
      <c r="I952" s="4"/>
      <c r="J952" s="4"/>
      <c r="K952" s="165">
        <v>68297</v>
      </c>
      <c r="L952" s="364">
        <v>1</v>
      </c>
      <c r="M952" s="21">
        <v>8</v>
      </c>
      <c r="N952" s="293">
        <v>68297</v>
      </c>
      <c r="O952" s="398" t="s">
        <v>627</v>
      </c>
      <c r="P952" s="370">
        <v>1</v>
      </c>
      <c r="Q952" s="294">
        <v>8</v>
      </c>
      <c r="R952" s="293">
        <v>68297</v>
      </c>
      <c r="S952" s="398" t="s">
        <v>627</v>
      </c>
      <c r="T952" s="370">
        <v>1</v>
      </c>
      <c r="U952" s="294">
        <v>8</v>
      </c>
      <c r="V952" s="293">
        <v>74291</v>
      </c>
      <c r="W952" s="398" t="s">
        <v>627</v>
      </c>
      <c r="X952" s="370">
        <v>1</v>
      </c>
      <c r="Y952" s="294">
        <v>8</v>
      </c>
      <c r="Z952" s="293">
        <v>75963</v>
      </c>
      <c r="AA952" s="398" t="s">
        <v>627</v>
      </c>
    </row>
    <row r="953" spans="1:27" ht="14.1" customHeight="1" x14ac:dyDescent="0.2">
      <c r="A953" s="357"/>
      <c r="B953" s="14"/>
      <c r="C953" s="302">
        <v>3380</v>
      </c>
      <c r="D953" s="302">
        <v>120104595</v>
      </c>
      <c r="E953" s="288" t="s">
        <v>1467</v>
      </c>
      <c r="F953" s="8"/>
      <c r="G953" s="8"/>
      <c r="H953" s="8">
        <v>68297</v>
      </c>
      <c r="I953" s="4"/>
      <c r="J953" s="4"/>
      <c r="K953" s="165">
        <v>68297</v>
      </c>
      <c r="L953" s="364">
        <v>1</v>
      </c>
      <c r="M953" s="21">
        <v>8</v>
      </c>
      <c r="N953" s="293">
        <v>68297</v>
      </c>
      <c r="O953" s="398" t="s">
        <v>627</v>
      </c>
      <c r="P953" s="370">
        <v>1</v>
      </c>
      <c r="Q953" s="294">
        <v>8</v>
      </c>
      <c r="R953" s="293">
        <v>68297</v>
      </c>
      <c r="S953" s="398" t="s">
        <v>627</v>
      </c>
      <c r="T953" s="370">
        <v>1</v>
      </c>
      <c r="U953" s="294">
        <v>8</v>
      </c>
      <c r="V953" s="293">
        <v>74291</v>
      </c>
      <c r="W953" s="398" t="s">
        <v>627</v>
      </c>
      <c r="X953" s="370">
        <v>1</v>
      </c>
      <c r="Y953" s="294">
        <v>8</v>
      </c>
      <c r="Z953" s="293">
        <v>75963</v>
      </c>
      <c r="AA953" s="398" t="s">
        <v>627</v>
      </c>
    </row>
    <row r="954" spans="1:27" ht="14.1" customHeight="1" x14ac:dyDescent="0.2">
      <c r="A954" s="357"/>
      <c r="B954" s="14"/>
      <c r="C954" s="302">
        <v>3390</v>
      </c>
      <c r="D954" s="302">
        <v>120104596</v>
      </c>
      <c r="E954" s="288" t="s">
        <v>1467</v>
      </c>
      <c r="F954" s="8"/>
      <c r="G954" s="8"/>
      <c r="H954" s="8">
        <v>68297</v>
      </c>
      <c r="I954" s="4"/>
      <c r="J954" s="4"/>
      <c r="K954" s="165">
        <v>68297</v>
      </c>
      <c r="L954" s="364">
        <v>1</v>
      </c>
      <c r="M954" s="21">
        <v>8</v>
      </c>
      <c r="N954" s="293">
        <v>68297</v>
      </c>
      <c r="O954" s="16" t="s">
        <v>627</v>
      </c>
      <c r="P954" s="370">
        <v>1</v>
      </c>
      <c r="Q954" s="294">
        <v>8</v>
      </c>
      <c r="R954" s="293">
        <v>68297</v>
      </c>
      <c r="S954" s="398" t="s">
        <v>627</v>
      </c>
      <c r="T954" s="370">
        <v>1</v>
      </c>
      <c r="U954" s="294">
        <v>8</v>
      </c>
      <c r="V954" s="293">
        <v>74291</v>
      </c>
      <c r="W954" s="398" t="s">
        <v>627</v>
      </c>
      <c r="X954" s="370">
        <v>1</v>
      </c>
      <c r="Y954" s="294">
        <v>8</v>
      </c>
      <c r="Z954" s="293">
        <v>75963</v>
      </c>
      <c r="AA954" s="398" t="s">
        <v>627</v>
      </c>
    </row>
    <row r="955" spans="1:27" ht="14.1" customHeight="1" x14ac:dyDescent="0.2">
      <c r="A955" s="357"/>
      <c r="B955" s="14"/>
      <c r="C955" s="302">
        <v>3400</v>
      </c>
      <c r="D955" s="302">
        <v>120104597</v>
      </c>
      <c r="E955" s="288" t="s">
        <v>1467</v>
      </c>
      <c r="F955" s="8"/>
      <c r="G955" s="8"/>
      <c r="H955" s="8">
        <v>68297</v>
      </c>
      <c r="I955" s="4"/>
      <c r="J955" s="4"/>
      <c r="K955" s="165">
        <v>68297</v>
      </c>
      <c r="L955" s="364">
        <v>1</v>
      </c>
      <c r="M955" s="21">
        <v>10</v>
      </c>
      <c r="N955" s="293">
        <v>68297</v>
      </c>
      <c r="O955" s="398" t="s">
        <v>627</v>
      </c>
      <c r="P955" s="370">
        <v>1</v>
      </c>
      <c r="Q955" s="294">
        <v>8</v>
      </c>
      <c r="R955" s="293">
        <v>68297</v>
      </c>
      <c r="S955" s="398" t="s">
        <v>627</v>
      </c>
      <c r="T955" s="370">
        <v>1</v>
      </c>
      <c r="U955" s="294">
        <v>8</v>
      </c>
      <c r="V955" s="293">
        <v>74291</v>
      </c>
      <c r="W955" s="398" t="s">
        <v>627</v>
      </c>
      <c r="X955" s="370">
        <v>1</v>
      </c>
      <c r="Y955" s="294">
        <v>8</v>
      </c>
      <c r="Z955" s="293">
        <v>75963</v>
      </c>
      <c r="AA955" s="398" t="s">
        <v>627</v>
      </c>
    </row>
    <row r="956" spans="1:27" ht="14.1" customHeight="1" x14ac:dyDescent="0.2">
      <c r="A956" s="357"/>
      <c r="B956" s="14"/>
      <c r="C956" s="302">
        <v>3410</v>
      </c>
      <c r="D956" s="302">
        <v>120104598</v>
      </c>
      <c r="E956" s="288" t="s">
        <v>1467</v>
      </c>
      <c r="F956" s="8"/>
      <c r="G956" s="8"/>
      <c r="H956" s="8">
        <v>68297</v>
      </c>
      <c r="I956" s="4"/>
      <c r="J956" s="4"/>
      <c r="K956" s="165">
        <v>68297</v>
      </c>
      <c r="L956" s="364">
        <v>1</v>
      </c>
      <c r="M956" s="21">
        <v>8</v>
      </c>
      <c r="N956" s="293">
        <v>68297</v>
      </c>
      <c r="O956" s="398" t="s">
        <v>627</v>
      </c>
      <c r="P956" s="370">
        <v>1</v>
      </c>
      <c r="Q956" s="294">
        <v>8</v>
      </c>
      <c r="R956" s="293">
        <v>68297</v>
      </c>
      <c r="S956" s="398" t="s">
        <v>627</v>
      </c>
      <c r="T956" s="370">
        <v>1</v>
      </c>
      <c r="U956" s="294">
        <v>8</v>
      </c>
      <c r="V956" s="293">
        <v>74291</v>
      </c>
      <c r="W956" s="398" t="s">
        <v>627</v>
      </c>
      <c r="X956" s="370">
        <v>1</v>
      </c>
      <c r="Y956" s="294">
        <v>8</v>
      </c>
      <c r="Z956" s="293">
        <v>75963</v>
      </c>
      <c r="AA956" s="398" t="s">
        <v>627</v>
      </c>
    </row>
    <row r="957" spans="1:27" ht="14.1" customHeight="1" x14ac:dyDescent="0.2">
      <c r="A957" s="357"/>
      <c r="B957" s="14"/>
      <c r="C957" s="302">
        <v>3420</v>
      </c>
      <c r="D957" s="302">
        <v>120104599</v>
      </c>
      <c r="E957" s="288" t="s">
        <v>1467</v>
      </c>
      <c r="F957" s="8"/>
      <c r="G957" s="8"/>
      <c r="H957" s="8">
        <v>68297</v>
      </c>
      <c r="I957" s="4"/>
      <c r="J957" s="4"/>
      <c r="K957" s="165">
        <v>68297</v>
      </c>
      <c r="L957" s="364">
        <v>1</v>
      </c>
      <c r="M957" s="21">
        <v>8</v>
      </c>
      <c r="N957" s="293">
        <v>68297</v>
      </c>
      <c r="O957" s="398" t="s">
        <v>627</v>
      </c>
      <c r="P957" s="370">
        <v>1</v>
      </c>
      <c r="Q957" s="294">
        <v>8</v>
      </c>
      <c r="R957" s="293">
        <v>68297</v>
      </c>
      <c r="S957" s="398" t="s">
        <v>627</v>
      </c>
      <c r="T957" s="370">
        <v>1</v>
      </c>
      <c r="U957" s="294">
        <v>8</v>
      </c>
      <c r="V957" s="293">
        <v>74291</v>
      </c>
      <c r="W957" s="398" t="s">
        <v>627</v>
      </c>
      <c r="X957" s="370">
        <v>1</v>
      </c>
      <c r="Y957" s="294">
        <v>8</v>
      </c>
      <c r="Z957" s="293">
        <v>75963</v>
      </c>
      <c r="AA957" s="398" t="s">
        <v>627</v>
      </c>
    </row>
    <row r="958" spans="1:27" ht="14.1" customHeight="1" x14ac:dyDescent="0.2">
      <c r="A958" s="357"/>
      <c r="B958" s="14"/>
      <c r="C958" s="302">
        <v>3430</v>
      </c>
      <c r="D958" s="302">
        <v>120104600</v>
      </c>
      <c r="E958" s="288" t="s">
        <v>1467</v>
      </c>
      <c r="F958" s="8"/>
      <c r="G958" s="8"/>
      <c r="H958" s="8">
        <v>68297</v>
      </c>
      <c r="I958" s="4"/>
      <c r="J958" s="4"/>
      <c r="K958" s="165">
        <v>68297</v>
      </c>
      <c r="L958" s="364">
        <v>1</v>
      </c>
      <c r="M958" s="21">
        <v>8</v>
      </c>
      <c r="N958" s="293">
        <v>68297</v>
      </c>
      <c r="O958" s="398" t="s">
        <v>627</v>
      </c>
      <c r="P958" s="370">
        <v>1</v>
      </c>
      <c r="Q958" s="294">
        <v>8</v>
      </c>
      <c r="R958" s="293">
        <v>68297</v>
      </c>
      <c r="S958" s="398" t="s">
        <v>627</v>
      </c>
      <c r="T958" s="370">
        <v>1</v>
      </c>
      <c r="U958" s="294">
        <v>8</v>
      </c>
      <c r="V958" s="293">
        <v>74291</v>
      </c>
      <c r="W958" s="398" t="s">
        <v>627</v>
      </c>
      <c r="X958" s="370">
        <v>1</v>
      </c>
      <c r="Y958" s="294">
        <v>8</v>
      </c>
      <c r="Z958" s="293">
        <v>75963</v>
      </c>
      <c r="AA958" s="398" t="s">
        <v>627</v>
      </c>
    </row>
    <row r="959" spans="1:27" ht="14.1" customHeight="1" x14ac:dyDescent="0.2">
      <c r="A959" s="357"/>
      <c r="B959" s="14"/>
      <c r="C959" s="302">
        <v>3440</v>
      </c>
      <c r="D959" s="302">
        <v>120104601</v>
      </c>
      <c r="E959" s="288" t="s">
        <v>1467</v>
      </c>
      <c r="F959" s="8"/>
      <c r="G959" s="8"/>
      <c r="H959" s="8">
        <v>68297</v>
      </c>
      <c r="I959" s="4"/>
      <c r="J959" s="4"/>
      <c r="K959" s="165">
        <v>68297</v>
      </c>
      <c r="L959" s="364">
        <v>1</v>
      </c>
      <c r="M959" s="21">
        <v>8</v>
      </c>
      <c r="N959" s="293">
        <v>68297</v>
      </c>
      <c r="O959" s="398" t="s">
        <v>627</v>
      </c>
      <c r="P959" s="370">
        <v>1</v>
      </c>
      <c r="Q959" s="294">
        <v>8</v>
      </c>
      <c r="R959" s="293">
        <v>68297</v>
      </c>
      <c r="S959" s="398" t="s">
        <v>627</v>
      </c>
      <c r="T959" s="370">
        <v>1</v>
      </c>
      <c r="U959" s="294">
        <v>8</v>
      </c>
      <c r="V959" s="293">
        <v>74291</v>
      </c>
      <c r="W959" s="398" t="s">
        <v>627</v>
      </c>
      <c r="X959" s="370">
        <v>1</v>
      </c>
      <c r="Y959" s="294">
        <v>8</v>
      </c>
      <c r="Z959" s="293">
        <v>75963</v>
      </c>
      <c r="AA959" s="398" t="s">
        <v>627</v>
      </c>
    </row>
    <row r="960" spans="1:27" ht="14.1" customHeight="1" x14ac:dyDescent="0.2">
      <c r="A960" s="357"/>
      <c r="B960" s="14"/>
      <c r="C960" s="302">
        <v>3450</v>
      </c>
      <c r="D960" s="302">
        <v>120104186</v>
      </c>
      <c r="E960" s="288" t="s">
        <v>502</v>
      </c>
      <c r="F960" s="8"/>
      <c r="G960" s="8"/>
      <c r="H960" s="8">
        <v>72780</v>
      </c>
      <c r="I960" s="4"/>
      <c r="J960" s="4"/>
      <c r="K960" s="165">
        <v>72780</v>
      </c>
      <c r="L960" s="364">
        <v>1</v>
      </c>
      <c r="M960" s="21">
        <v>7</v>
      </c>
      <c r="N960" s="293">
        <v>72780</v>
      </c>
      <c r="O960" s="398" t="s">
        <v>627</v>
      </c>
      <c r="P960" s="370">
        <v>1</v>
      </c>
      <c r="Q960" s="294">
        <v>7</v>
      </c>
      <c r="R960" s="293">
        <v>72780</v>
      </c>
      <c r="S960" s="398" t="s">
        <v>627</v>
      </c>
      <c r="T960" s="370">
        <v>1</v>
      </c>
      <c r="U960" s="294">
        <v>7</v>
      </c>
      <c r="V960" s="293">
        <v>82366</v>
      </c>
      <c r="W960" s="398" t="s">
        <v>627</v>
      </c>
      <c r="X960" s="370">
        <v>1</v>
      </c>
      <c r="Y960" s="294">
        <v>7</v>
      </c>
      <c r="Z960" s="293">
        <v>84220</v>
      </c>
      <c r="AA960" s="398" t="s">
        <v>627</v>
      </c>
    </row>
    <row r="961" spans="1:27" ht="14.1" customHeight="1" x14ac:dyDescent="0.2">
      <c r="A961" s="357"/>
      <c r="B961" s="14"/>
      <c r="C961" s="302">
        <v>3470</v>
      </c>
      <c r="D961" s="302">
        <v>120104602</v>
      </c>
      <c r="E961" s="288" t="s">
        <v>1467</v>
      </c>
      <c r="F961" s="8"/>
      <c r="G961" s="8"/>
      <c r="H961" s="8">
        <v>68297</v>
      </c>
      <c r="I961" s="4"/>
      <c r="J961" s="4"/>
      <c r="K961" s="165">
        <v>68297</v>
      </c>
      <c r="L961" s="364">
        <v>1</v>
      </c>
      <c r="M961" s="21">
        <v>8</v>
      </c>
      <c r="N961" s="293">
        <v>68297</v>
      </c>
      <c r="O961" s="398" t="s">
        <v>627</v>
      </c>
      <c r="P961" s="370">
        <v>1</v>
      </c>
      <c r="Q961" s="294">
        <v>8</v>
      </c>
      <c r="R961" s="293">
        <v>68297</v>
      </c>
      <c r="S961" s="398" t="s">
        <v>627</v>
      </c>
      <c r="T961" s="370">
        <v>1</v>
      </c>
      <c r="U961" s="294">
        <v>8</v>
      </c>
      <c r="V961" s="293">
        <v>74291</v>
      </c>
      <c r="W961" s="398" t="s">
        <v>627</v>
      </c>
      <c r="X961" s="370">
        <v>1</v>
      </c>
      <c r="Y961" s="294">
        <v>8</v>
      </c>
      <c r="Z961" s="293">
        <v>75963</v>
      </c>
      <c r="AA961" s="398" t="s">
        <v>627</v>
      </c>
    </row>
    <row r="962" spans="1:27" ht="14.1" customHeight="1" x14ac:dyDescent="0.2">
      <c r="A962" s="357"/>
      <c r="B962" s="14"/>
      <c r="C962" s="302">
        <v>3480</v>
      </c>
      <c r="D962" s="302">
        <v>120104603</v>
      </c>
      <c r="E962" s="288" t="s">
        <v>1467</v>
      </c>
      <c r="F962" s="8"/>
      <c r="G962" s="8"/>
      <c r="H962" s="8">
        <v>68297</v>
      </c>
      <c r="I962" s="4"/>
      <c r="J962" s="4"/>
      <c r="K962" s="165">
        <v>68297</v>
      </c>
      <c r="L962" s="364">
        <v>1</v>
      </c>
      <c r="M962" s="21">
        <v>9</v>
      </c>
      <c r="N962" s="293">
        <v>68297</v>
      </c>
      <c r="O962" s="398" t="s">
        <v>627</v>
      </c>
      <c r="P962" s="370">
        <v>1</v>
      </c>
      <c r="Q962" s="294">
        <v>9</v>
      </c>
      <c r="R962" s="293">
        <v>68297</v>
      </c>
      <c r="S962" s="398" t="s">
        <v>627</v>
      </c>
      <c r="T962" s="370">
        <v>1</v>
      </c>
      <c r="U962" s="294">
        <v>9</v>
      </c>
      <c r="V962" s="293">
        <v>74291</v>
      </c>
      <c r="W962" s="398" t="s">
        <v>627</v>
      </c>
      <c r="X962" s="370">
        <v>1</v>
      </c>
      <c r="Y962" s="294">
        <v>9</v>
      </c>
      <c r="Z962" s="293">
        <v>75963</v>
      </c>
      <c r="AA962" s="398" t="s">
        <v>627</v>
      </c>
    </row>
    <row r="963" spans="1:27" ht="14.1" customHeight="1" x14ac:dyDescent="0.2">
      <c r="A963" s="357"/>
      <c r="B963" s="14"/>
      <c r="C963" s="302">
        <v>3490</v>
      </c>
      <c r="D963" s="302">
        <v>120104604</v>
      </c>
      <c r="E963" s="288" t="s">
        <v>1467</v>
      </c>
      <c r="F963" s="8"/>
      <c r="G963" s="8"/>
      <c r="H963" s="8">
        <v>68297</v>
      </c>
      <c r="I963" s="4"/>
      <c r="J963" s="4"/>
      <c r="K963" s="165">
        <v>68297</v>
      </c>
      <c r="L963" s="364">
        <v>1</v>
      </c>
      <c r="M963" s="21">
        <v>8</v>
      </c>
      <c r="N963" s="293">
        <v>68297</v>
      </c>
      <c r="O963" s="398" t="s">
        <v>627</v>
      </c>
      <c r="P963" s="370">
        <v>1</v>
      </c>
      <c r="Q963" s="294">
        <v>8</v>
      </c>
      <c r="R963" s="293">
        <v>68297</v>
      </c>
      <c r="S963" s="398" t="s">
        <v>627</v>
      </c>
      <c r="T963" s="370">
        <v>1</v>
      </c>
      <c r="U963" s="294">
        <v>8</v>
      </c>
      <c r="V963" s="293">
        <v>74291</v>
      </c>
      <c r="W963" s="398" t="s">
        <v>627</v>
      </c>
      <c r="X963" s="370">
        <v>1</v>
      </c>
      <c r="Y963" s="294">
        <v>8</v>
      </c>
      <c r="Z963" s="293">
        <v>75963</v>
      </c>
      <c r="AA963" s="398" t="s">
        <v>627</v>
      </c>
    </row>
    <row r="964" spans="1:27" ht="14.1" customHeight="1" x14ac:dyDescent="0.2">
      <c r="A964" s="357"/>
      <c r="B964" s="14"/>
      <c r="C964" s="302">
        <v>3500</v>
      </c>
      <c r="D964" s="302">
        <v>120104605</v>
      </c>
      <c r="E964" s="288" t="s">
        <v>1467</v>
      </c>
      <c r="F964" s="8"/>
      <c r="G964" s="8"/>
      <c r="H964" s="8">
        <v>68297</v>
      </c>
      <c r="I964" s="4"/>
      <c r="J964" s="4"/>
      <c r="K964" s="165">
        <v>68297</v>
      </c>
      <c r="L964" s="364">
        <v>1</v>
      </c>
      <c r="M964" s="21">
        <v>8</v>
      </c>
      <c r="N964" s="293">
        <v>68297</v>
      </c>
      <c r="O964" s="398" t="s">
        <v>627</v>
      </c>
      <c r="P964" s="370">
        <v>1</v>
      </c>
      <c r="Q964" s="294">
        <v>8</v>
      </c>
      <c r="R964" s="293">
        <v>68297</v>
      </c>
      <c r="S964" s="398" t="s">
        <v>627</v>
      </c>
      <c r="T964" s="370">
        <v>1</v>
      </c>
      <c r="U964" s="294">
        <v>8</v>
      </c>
      <c r="V964" s="293">
        <v>74291</v>
      </c>
      <c r="W964" s="398" t="s">
        <v>627</v>
      </c>
      <c r="X964" s="370">
        <v>1</v>
      </c>
      <c r="Y964" s="294">
        <v>8</v>
      </c>
      <c r="Z964" s="293">
        <v>75963</v>
      </c>
      <c r="AA964" s="398" t="s">
        <v>627</v>
      </c>
    </row>
    <row r="965" spans="1:27" ht="14.1" customHeight="1" x14ac:dyDescent="0.2">
      <c r="A965" s="357"/>
      <c r="B965" s="14"/>
      <c r="C965" s="302">
        <v>3510</v>
      </c>
      <c r="D965" s="302">
        <v>120104606</v>
      </c>
      <c r="E965" s="288" t="s">
        <v>1467</v>
      </c>
      <c r="F965" s="8"/>
      <c r="G965" s="8"/>
      <c r="H965" s="8">
        <v>68297</v>
      </c>
      <c r="I965" s="4"/>
      <c r="J965" s="4"/>
      <c r="K965" s="165">
        <v>68297</v>
      </c>
      <c r="L965" s="364">
        <v>1</v>
      </c>
      <c r="M965" s="21">
        <v>8</v>
      </c>
      <c r="N965" s="293">
        <v>68297</v>
      </c>
      <c r="O965" s="398" t="s">
        <v>627</v>
      </c>
      <c r="P965" s="370">
        <v>1</v>
      </c>
      <c r="Q965" s="294">
        <v>8</v>
      </c>
      <c r="R965" s="293">
        <v>68297</v>
      </c>
      <c r="S965" s="398" t="s">
        <v>627</v>
      </c>
      <c r="T965" s="370">
        <v>1</v>
      </c>
      <c r="U965" s="294">
        <v>8</v>
      </c>
      <c r="V965" s="293">
        <v>74291</v>
      </c>
      <c r="W965" s="398" t="s">
        <v>627</v>
      </c>
      <c r="X965" s="370">
        <v>1</v>
      </c>
      <c r="Y965" s="294">
        <v>8</v>
      </c>
      <c r="Z965" s="293">
        <v>75963</v>
      </c>
      <c r="AA965" s="398" t="s">
        <v>627</v>
      </c>
    </row>
    <row r="966" spans="1:27" ht="14.1" customHeight="1" x14ac:dyDescent="0.2">
      <c r="A966" s="357"/>
      <c r="B966" s="14"/>
      <c r="C966" s="302">
        <v>3520</v>
      </c>
      <c r="D966" s="302">
        <v>120104607</v>
      </c>
      <c r="E966" s="288" t="s">
        <v>1467</v>
      </c>
      <c r="F966" s="8"/>
      <c r="G966" s="8"/>
      <c r="H966" s="8">
        <v>68297</v>
      </c>
      <c r="I966" s="4"/>
      <c r="J966" s="4"/>
      <c r="K966" s="165">
        <v>68297</v>
      </c>
      <c r="L966" s="364">
        <v>1</v>
      </c>
      <c r="M966" s="21">
        <v>8</v>
      </c>
      <c r="N966" s="293">
        <v>68297</v>
      </c>
      <c r="O966" s="398" t="s">
        <v>627</v>
      </c>
      <c r="P966" s="370">
        <v>1</v>
      </c>
      <c r="Q966" s="294">
        <v>8</v>
      </c>
      <c r="R966" s="293">
        <v>68297</v>
      </c>
      <c r="S966" s="398" t="s">
        <v>627</v>
      </c>
      <c r="T966" s="370">
        <v>1</v>
      </c>
      <c r="U966" s="294">
        <v>8</v>
      </c>
      <c r="V966" s="293">
        <v>74291</v>
      </c>
      <c r="W966" s="398" t="s">
        <v>627</v>
      </c>
      <c r="X966" s="370">
        <v>1</v>
      </c>
      <c r="Y966" s="294">
        <v>8</v>
      </c>
      <c r="Z966" s="293">
        <v>75963</v>
      </c>
      <c r="AA966" s="398" t="s">
        <v>627</v>
      </c>
    </row>
    <row r="967" spans="1:27" ht="14.1" customHeight="1" x14ac:dyDescent="0.2">
      <c r="A967" s="357"/>
      <c r="B967" s="14"/>
      <c r="C967" s="302">
        <v>3530</v>
      </c>
      <c r="D967" s="302">
        <v>120104608</v>
      </c>
      <c r="E967" s="288" t="s">
        <v>1467</v>
      </c>
      <c r="F967" s="8"/>
      <c r="G967" s="8"/>
      <c r="H967" s="8">
        <v>68297</v>
      </c>
      <c r="I967" s="4"/>
      <c r="J967" s="4"/>
      <c r="K967" s="165">
        <v>68297</v>
      </c>
      <c r="L967" s="364">
        <v>1</v>
      </c>
      <c r="M967" s="21">
        <v>8</v>
      </c>
      <c r="N967" s="293">
        <v>68297</v>
      </c>
      <c r="O967" s="398" t="s">
        <v>627</v>
      </c>
      <c r="P967" s="370">
        <v>1</v>
      </c>
      <c r="Q967" s="294">
        <v>8</v>
      </c>
      <c r="R967" s="293">
        <v>68297</v>
      </c>
      <c r="S967" s="398" t="s">
        <v>627</v>
      </c>
      <c r="T967" s="370">
        <v>1</v>
      </c>
      <c r="U967" s="294">
        <v>8</v>
      </c>
      <c r="V967" s="293">
        <v>74291</v>
      </c>
      <c r="W967" s="398" t="s">
        <v>627</v>
      </c>
      <c r="X967" s="370">
        <v>1</v>
      </c>
      <c r="Y967" s="294">
        <v>8</v>
      </c>
      <c r="Z967" s="293">
        <v>75963</v>
      </c>
      <c r="AA967" s="398" t="s">
        <v>627</v>
      </c>
    </row>
    <row r="968" spans="1:27" ht="14.1" customHeight="1" x14ac:dyDescent="0.2">
      <c r="A968" s="357"/>
      <c r="B968" s="14"/>
      <c r="C968" s="302">
        <v>3540</v>
      </c>
      <c r="D968" s="302">
        <v>120104609</v>
      </c>
      <c r="E968" s="288" t="s">
        <v>1467</v>
      </c>
      <c r="F968" s="8"/>
      <c r="G968" s="8"/>
      <c r="H968" s="8">
        <v>68297</v>
      </c>
      <c r="I968" s="4"/>
      <c r="J968" s="4"/>
      <c r="K968" s="165">
        <v>68297</v>
      </c>
      <c r="L968" s="364">
        <v>1</v>
      </c>
      <c r="M968" s="21">
        <v>8</v>
      </c>
      <c r="N968" s="293">
        <v>68297</v>
      </c>
      <c r="O968" s="398" t="s">
        <v>627</v>
      </c>
      <c r="P968" s="370">
        <v>1</v>
      </c>
      <c r="Q968" s="294">
        <v>8</v>
      </c>
      <c r="R968" s="293">
        <v>68297</v>
      </c>
      <c r="S968" s="398" t="s">
        <v>627</v>
      </c>
      <c r="T968" s="370">
        <v>1</v>
      </c>
      <c r="U968" s="294">
        <v>8</v>
      </c>
      <c r="V968" s="293">
        <v>74291</v>
      </c>
      <c r="W968" s="398" t="s">
        <v>627</v>
      </c>
      <c r="X968" s="370">
        <v>1</v>
      </c>
      <c r="Y968" s="294">
        <v>8</v>
      </c>
      <c r="Z968" s="293">
        <v>75963</v>
      </c>
      <c r="AA968" s="398" t="s">
        <v>627</v>
      </c>
    </row>
    <row r="969" spans="1:27" ht="14.1" customHeight="1" x14ac:dyDescent="0.2">
      <c r="A969" s="357"/>
      <c r="B969" s="14"/>
      <c r="C969" s="302">
        <v>3550</v>
      </c>
      <c r="D969" s="302">
        <v>120104610</v>
      </c>
      <c r="E969" s="288" t="s">
        <v>1467</v>
      </c>
      <c r="F969" s="8"/>
      <c r="G969" s="8"/>
      <c r="H969" s="8">
        <v>68297</v>
      </c>
      <c r="I969" s="4"/>
      <c r="J969" s="4"/>
      <c r="K969" s="165">
        <v>68297</v>
      </c>
      <c r="L969" s="364">
        <v>1</v>
      </c>
      <c r="M969" s="21">
        <v>8</v>
      </c>
      <c r="N969" s="293">
        <v>68297</v>
      </c>
      <c r="O969" s="398" t="s">
        <v>627</v>
      </c>
      <c r="P969" s="370">
        <v>1</v>
      </c>
      <c r="Q969" s="294">
        <v>8</v>
      </c>
      <c r="R969" s="293">
        <v>68297</v>
      </c>
      <c r="S969" s="398" t="s">
        <v>627</v>
      </c>
      <c r="T969" s="370">
        <v>1</v>
      </c>
      <c r="U969" s="294">
        <v>8</v>
      </c>
      <c r="V969" s="293">
        <v>74291</v>
      </c>
      <c r="W969" s="398" t="s">
        <v>627</v>
      </c>
      <c r="X969" s="370">
        <v>1</v>
      </c>
      <c r="Y969" s="294">
        <v>8</v>
      </c>
      <c r="Z969" s="293">
        <v>75963</v>
      </c>
      <c r="AA969" s="398" t="s">
        <v>627</v>
      </c>
    </row>
    <row r="970" spans="1:27" ht="14.1" customHeight="1" x14ac:dyDescent="0.2">
      <c r="A970" s="357"/>
      <c r="B970" s="14"/>
      <c r="C970" s="302">
        <v>3560</v>
      </c>
      <c r="D970" s="302">
        <v>120104611</v>
      </c>
      <c r="E970" s="288" t="s">
        <v>1467</v>
      </c>
      <c r="F970" s="8"/>
      <c r="G970" s="8"/>
      <c r="H970" s="8">
        <v>68297</v>
      </c>
      <c r="I970" s="4"/>
      <c r="J970" s="4"/>
      <c r="K970" s="165">
        <v>68297</v>
      </c>
      <c r="L970" s="364">
        <v>1</v>
      </c>
      <c r="M970" s="21">
        <v>10</v>
      </c>
      <c r="N970" s="293">
        <v>68297</v>
      </c>
      <c r="O970" s="398" t="s">
        <v>627</v>
      </c>
      <c r="P970" s="370">
        <v>1</v>
      </c>
      <c r="Q970" s="294">
        <v>8</v>
      </c>
      <c r="R970" s="293">
        <v>68297</v>
      </c>
      <c r="S970" s="398" t="s">
        <v>627</v>
      </c>
      <c r="T970" s="370">
        <v>1</v>
      </c>
      <c r="U970" s="294">
        <v>8</v>
      </c>
      <c r="V970" s="293">
        <v>74291</v>
      </c>
      <c r="W970" s="398" t="s">
        <v>627</v>
      </c>
      <c r="X970" s="370">
        <v>1</v>
      </c>
      <c r="Y970" s="294">
        <v>8</v>
      </c>
      <c r="Z970" s="293">
        <v>75963</v>
      </c>
      <c r="AA970" s="398" t="s">
        <v>627</v>
      </c>
    </row>
    <row r="971" spans="1:27" ht="14.1" customHeight="1" x14ac:dyDescent="0.2">
      <c r="A971" s="357"/>
      <c r="B971" s="14"/>
      <c r="C971" s="302">
        <v>3570</v>
      </c>
      <c r="D971" s="302">
        <v>120104612</v>
      </c>
      <c r="E971" s="288" t="s">
        <v>1467</v>
      </c>
      <c r="F971" s="8"/>
      <c r="G971" s="8"/>
      <c r="H971" s="8">
        <v>68297</v>
      </c>
      <c r="I971" s="4"/>
      <c r="J971" s="4"/>
      <c r="K971" s="165">
        <v>68297</v>
      </c>
      <c r="L971" s="364">
        <v>1</v>
      </c>
      <c r="M971" s="21">
        <v>8</v>
      </c>
      <c r="N971" s="293">
        <v>68297</v>
      </c>
      <c r="O971" s="398" t="s">
        <v>627</v>
      </c>
      <c r="P971" s="370">
        <v>1</v>
      </c>
      <c r="Q971" s="294">
        <v>8</v>
      </c>
      <c r="R971" s="293">
        <v>68297</v>
      </c>
      <c r="S971" s="398" t="s">
        <v>627</v>
      </c>
      <c r="T971" s="370">
        <v>1</v>
      </c>
      <c r="U971" s="294">
        <v>8</v>
      </c>
      <c r="V971" s="293">
        <v>74291</v>
      </c>
      <c r="W971" s="398" t="s">
        <v>627</v>
      </c>
      <c r="X971" s="370">
        <v>1</v>
      </c>
      <c r="Y971" s="294">
        <v>8</v>
      </c>
      <c r="Z971" s="293">
        <v>75963</v>
      </c>
      <c r="AA971" s="398" t="s">
        <v>627</v>
      </c>
    </row>
    <row r="972" spans="1:27" ht="14.1" customHeight="1" x14ac:dyDescent="0.2">
      <c r="A972" s="357"/>
      <c r="B972" s="14"/>
      <c r="C972" s="302">
        <v>3580</v>
      </c>
      <c r="D972" s="302">
        <v>120104613</v>
      </c>
      <c r="E972" s="288" t="s">
        <v>1467</v>
      </c>
      <c r="F972" s="8"/>
      <c r="G972" s="8"/>
      <c r="H972" s="8">
        <v>68297</v>
      </c>
      <c r="I972" s="4"/>
      <c r="J972" s="4"/>
      <c r="K972" s="165">
        <v>68297</v>
      </c>
      <c r="L972" s="364">
        <v>1</v>
      </c>
      <c r="M972" s="21">
        <v>8</v>
      </c>
      <c r="N972" s="293">
        <v>68297</v>
      </c>
      <c r="O972" s="398" t="s">
        <v>627</v>
      </c>
      <c r="P972" s="370">
        <v>1</v>
      </c>
      <c r="Q972" s="294">
        <v>8</v>
      </c>
      <c r="R972" s="293">
        <v>68297</v>
      </c>
      <c r="S972" s="398" t="s">
        <v>627</v>
      </c>
      <c r="T972" s="370">
        <v>1</v>
      </c>
      <c r="U972" s="294">
        <v>8</v>
      </c>
      <c r="V972" s="293">
        <v>74291</v>
      </c>
      <c r="W972" s="398" t="s">
        <v>627</v>
      </c>
      <c r="X972" s="370">
        <v>1</v>
      </c>
      <c r="Y972" s="294">
        <v>8</v>
      </c>
      <c r="Z972" s="293">
        <v>75963</v>
      </c>
      <c r="AA972" s="398" t="s">
        <v>627</v>
      </c>
    </row>
    <row r="973" spans="1:27" ht="14.1" customHeight="1" x14ac:dyDescent="0.2">
      <c r="A973" s="357"/>
      <c r="B973" s="14"/>
      <c r="C973" s="302">
        <v>3590</v>
      </c>
      <c r="D973" s="302">
        <v>120104614</v>
      </c>
      <c r="E973" s="288" t="s">
        <v>1467</v>
      </c>
      <c r="F973" s="8"/>
      <c r="G973" s="8"/>
      <c r="H973" s="8">
        <v>68297</v>
      </c>
      <c r="I973" s="4"/>
      <c r="J973" s="4"/>
      <c r="K973" s="165">
        <v>68297</v>
      </c>
      <c r="L973" s="364">
        <v>1</v>
      </c>
      <c r="M973" s="21">
        <v>8</v>
      </c>
      <c r="N973" s="293">
        <v>68297</v>
      </c>
      <c r="O973" s="398" t="s">
        <v>627</v>
      </c>
      <c r="P973" s="370">
        <v>1</v>
      </c>
      <c r="Q973" s="294">
        <v>8</v>
      </c>
      <c r="R973" s="293">
        <v>68297</v>
      </c>
      <c r="S973" s="398" t="s">
        <v>627</v>
      </c>
      <c r="T973" s="370">
        <v>1</v>
      </c>
      <c r="U973" s="294">
        <v>8</v>
      </c>
      <c r="V973" s="293">
        <v>74291</v>
      </c>
      <c r="W973" s="398" t="s">
        <v>627</v>
      </c>
      <c r="X973" s="370">
        <v>1</v>
      </c>
      <c r="Y973" s="294">
        <v>8</v>
      </c>
      <c r="Z973" s="293">
        <v>75963</v>
      </c>
      <c r="AA973" s="398" t="s">
        <v>627</v>
      </c>
    </row>
    <row r="974" spans="1:27" ht="14.1" customHeight="1" x14ac:dyDescent="0.2">
      <c r="A974" s="357"/>
      <c r="B974" s="14"/>
      <c r="C974" s="302">
        <v>3600</v>
      </c>
      <c r="D974" s="302">
        <v>120104615</v>
      </c>
      <c r="E974" s="288" t="s">
        <v>1467</v>
      </c>
      <c r="F974" s="8"/>
      <c r="G974" s="8"/>
      <c r="H974" s="8">
        <v>68297</v>
      </c>
      <c r="I974" s="4"/>
      <c r="J974" s="4"/>
      <c r="K974" s="165">
        <v>68297</v>
      </c>
      <c r="L974" s="364">
        <v>1</v>
      </c>
      <c r="M974" s="21">
        <v>8</v>
      </c>
      <c r="N974" s="293">
        <v>68297</v>
      </c>
      <c r="O974" s="398" t="s">
        <v>627</v>
      </c>
      <c r="P974" s="370">
        <v>1</v>
      </c>
      <c r="Q974" s="294">
        <v>8</v>
      </c>
      <c r="R974" s="293">
        <v>68297</v>
      </c>
      <c r="S974" s="398" t="s">
        <v>627</v>
      </c>
      <c r="T974" s="370">
        <v>1</v>
      </c>
      <c r="U974" s="294">
        <v>8</v>
      </c>
      <c r="V974" s="293">
        <v>74291</v>
      </c>
      <c r="W974" s="398" t="s">
        <v>627</v>
      </c>
      <c r="X974" s="370">
        <v>1</v>
      </c>
      <c r="Y974" s="294">
        <v>8</v>
      </c>
      <c r="Z974" s="293">
        <v>75963</v>
      </c>
      <c r="AA974" s="398" t="s">
        <v>627</v>
      </c>
    </row>
    <row r="975" spans="1:27" ht="14.1" customHeight="1" x14ac:dyDescent="0.2">
      <c r="A975" s="357"/>
      <c r="B975" s="14"/>
      <c r="C975" s="302">
        <v>3620</v>
      </c>
      <c r="D975" s="302">
        <v>120104616</v>
      </c>
      <c r="E975" s="288" t="s">
        <v>1467</v>
      </c>
      <c r="F975" s="8"/>
      <c r="G975" s="8"/>
      <c r="H975" s="8">
        <v>68297</v>
      </c>
      <c r="I975" s="4"/>
      <c r="J975" s="4"/>
      <c r="K975" s="165">
        <v>68297</v>
      </c>
      <c r="L975" s="364">
        <v>1</v>
      </c>
      <c r="M975" s="21">
        <v>8</v>
      </c>
      <c r="N975" s="293">
        <v>68297</v>
      </c>
      <c r="O975" s="398" t="s">
        <v>627</v>
      </c>
      <c r="P975" s="370">
        <v>1</v>
      </c>
      <c r="Q975" s="294">
        <v>8</v>
      </c>
      <c r="R975" s="293">
        <v>68297</v>
      </c>
      <c r="S975" s="398" t="s">
        <v>627</v>
      </c>
      <c r="T975" s="370">
        <v>1</v>
      </c>
      <c r="U975" s="294">
        <v>8</v>
      </c>
      <c r="V975" s="293">
        <v>74291</v>
      </c>
      <c r="W975" s="398" t="s">
        <v>627</v>
      </c>
      <c r="X975" s="370">
        <v>1</v>
      </c>
      <c r="Y975" s="294">
        <v>8</v>
      </c>
      <c r="Z975" s="293">
        <v>75963</v>
      </c>
      <c r="AA975" s="398" t="s">
        <v>627</v>
      </c>
    </row>
    <row r="976" spans="1:27" ht="14.1" customHeight="1" x14ac:dyDescent="0.2">
      <c r="A976" s="357"/>
      <c r="B976" s="14"/>
      <c r="C976" s="302">
        <v>3640</v>
      </c>
      <c r="D976" s="302">
        <v>120104617</v>
      </c>
      <c r="E976" s="288" t="s">
        <v>1467</v>
      </c>
      <c r="F976" s="8"/>
      <c r="G976" s="8"/>
      <c r="H976" s="8">
        <v>68297</v>
      </c>
      <c r="I976" s="4"/>
      <c r="J976" s="4"/>
      <c r="K976" s="165">
        <v>68297</v>
      </c>
      <c r="L976" s="364">
        <v>1</v>
      </c>
      <c r="M976" s="21">
        <v>8</v>
      </c>
      <c r="N976" s="293">
        <v>68297</v>
      </c>
      <c r="O976" s="398" t="s">
        <v>627</v>
      </c>
      <c r="P976" s="370">
        <v>1</v>
      </c>
      <c r="Q976" s="294">
        <v>8</v>
      </c>
      <c r="R976" s="293">
        <v>68297</v>
      </c>
      <c r="S976" s="398" t="s">
        <v>627</v>
      </c>
      <c r="T976" s="370">
        <v>1</v>
      </c>
      <c r="U976" s="294">
        <v>8</v>
      </c>
      <c r="V976" s="293">
        <v>74291</v>
      </c>
      <c r="W976" s="398" t="s">
        <v>627</v>
      </c>
      <c r="X976" s="370">
        <v>1</v>
      </c>
      <c r="Y976" s="294">
        <v>8</v>
      </c>
      <c r="Z976" s="293">
        <v>75963</v>
      </c>
      <c r="AA976" s="398" t="s">
        <v>627</v>
      </c>
    </row>
    <row r="977" spans="1:27" ht="14.1" customHeight="1" x14ac:dyDescent="0.2">
      <c r="A977" s="357"/>
      <c r="B977" s="14"/>
      <c r="C977" s="302">
        <v>3650</v>
      </c>
      <c r="D977" s="302">
        <v>120104618</v>
      </c>
      <c r="E977" s="288" t="s">
        <v>1467</v>
      </c>
      <c r="F977" s="8"/>
      <c r="G977" s="8"/>
      <c r="H977" s="8">
        <v>68297</v>
      </c>
      <c r="I977" s="4"/>
      <c r="J977" s="4"/>
      <c r="K977" s="165">
        <v>68297</v>
      </c>
      <c r="L977" s="364">
        <v>1</v>
      </c>
      <c r="M977" s="21">
        <v>8</v>
      </c>
      <c r="N977" s="293">
        <v>68297</v>
      </c>
      <c r="O977" s="398" t="s">
        <v>627</v>
      </c>
      <c r="P977" s="370">
        <v>1</v>
      </c>
      <c r="Q977" s="294">
        <v>8</v>
      </c>
      <c r="R977" s="293">
        <v>68297</v>
      </c>
      <c r="S977" s="398" t="s">
        <v>627</v>
      </c>
      <c r="T977" s="370">
        <v>1</v>
      </c>
      <c r="U977" s="294">
        <v>8</v>
      </c>
      <c r="V977" s="293">
        <v>74291</v>
      </c>
      <c r="W977" s="398" t="s">
        <v>627</v>
      </c>
      <c r="X977" s="370">
        <v>1</v>
      </c>
      <c r="Y977" s="294">
        <v>8</v>
      </c>
      <c r="Z977" s="293">
        <v>75963</v>
      </c>
      <c r="AA977" s="398" t="s">
        <v>627</v>
      </c>
    </row>
    <row r="978" spans="1:27" ht="14.1" customHeight="1" x14ac:dyDescent="0.2">
      <c r="A978" s="357"/>
      <c r="B978" s="14"/>
      <c r="C978" s="302">
        <v>3660</v>
      </c>
      <c r="D978" s="302">
        <v>120104619</v>
      </c>
      <c r="E978" s="288" t="s">
        <v>1467</v>
      </c>
      <c r="F978" s="8"/>
      <c r="G978" s="8"/>
      <c r="H978" s="8">
        <v>68297</v>
      </c>
      <c r="I978" s="4"/>
      <c r="J978" s="4"/>
      <c r="K978" s="165">
        <v>68297</v>
      </c>
      <c r="L978" s="364">
        <v>1</v>
      </c>
      <c r="M978" s="21">
        <v>8</v>
      </c>
      <c r="N978" s="293">
        <v>68297</v>
      </c>
      <c r="O978" s="398" t="s">
        <v>627</v>
      </c>
      <c r="P978" s="370">
        <v>1</v>
      </c>
      <c r="Q978" s="294">
        <v>8</v>
      </c>
      <c r="R978" s="293">
        <v>68297</v>
      </c>
      <c r="S978" s="398" t="s">
        <v>627</v>
      </c>
      <c r="T978" s="370">
        <v>1</v>
      </c>
      <c r="U978" s="294">
        <v>8</v>
      </c>
      <c r="V978" s="293">
        <v>74291</v>
      </c>
      <c r="W978" s="398" t="s">
        <v>627</v>
      </c>
      <c r="X978" s="370">
        <v>1</v>
      </c>
      <c r="Y978" s="294">
        <v>8</v>
      </c>
      <c r="Z978" s="293">
        <v>75963</v>
      </c>
      <c r="AA978" s="398" t="s">
        <v>627</v>
      </c>
    </row>
    <row r="979" spans="1:27" ht="14.1" customHeight="1" x14ac:dyDescent="0.2">
      <c r="A979" s="357"/>
      <c r="B979" s="14"/>
      <c r="C979" s="302">
        <v>3670</v>
      </c>
      <c r="D979" s="302">
        <v>120104620</v>
      </c>
      <c r="E979" s="288" t="s">
        <v>1467</v>
      </c>
      <c r="F979" s="8"/>
      <c r="G979" s="8"/>
      <c r="H979" s="8">
        <v>68297</v>
      </c>
      <c r="I979" s="4"/>
      <c r="J979" s="4"/>
      <c r="K979" s="165">
        <v>68297</v>
      </c>
      <c r="L979" s="364">
        <v>1</v>
      </c>
      <c r="M979" s="21">
        <v>8</v>
      </c>
      <c r="N979" s="293">
        <v>68297</v>
      </c>
      <c r="O979" s="398" t="s">
        <v>627</v>
      </c>
      <c r="P979" s="370">
        <v>1</v>
      </c>
      <c r="Q979" s="294">
        <v>8</v>
      </c>
      <c r="R979" s="293">
        <v>0</v>
      </c>
      <c r="S979" s="398" t="s">
        <v>627</v>
      </c>
      <c r="T979" s="370">
        <v>1</v>
      </c>
      <c r="U979" s="294">
        <v>8</v>
      </c>
      <c r="V979" s="293">
        <v>0</v>
      </c>
      <c r="W979" s="398" t="s">
        <v>627</v>
      </c>
      <c r="X979" s="370">
        <v>1</v>
      </c>
      <c r="Y979" s="294">
        <v>8</v>
      </c>
      <c r="Z979" s="293">
        <v>0</v>
      </c>
      <c r="AA979" s="398" t="s">
        <v>627</v>
      </c>
    </row>
    <row r="980" spans="1:27" ht="14.1" customHeight="1" x14ac:dyDescent="0.2">
      <c r="A980" s="357"/>
      <c r="B980" s="14"/>
      <c r="C980" s="302">
        <v>3680</v>
      </c>
      <c r="D980" s="302">
        <v>120104621</v>
      </c>
      <c r="E980" s="288" t="s">
        <v>1467</v>
      </c>
      <c r="F980" s="8"/>
      <c r="G980" s="8"/>
      <c r="H980" s="8">
        <v>68297</v>
      </c>
      <c r="I980" s="4"/>
      <c r="J980" s="4"/>
      <c r="K980" s="165">
        <v>68297</v>
      </c>
      <c r="L980" s="364">
        <v>1</v>
      </c>
      <c r="M980" s="21">
        <v>8</v>
      </c>
      <c r="N980" s="293">
        <v>68297</v>
      </c>
      <c r="O980" s="398" t="s">
        <v>627</v>
      </c>
      <c r="P980" s="370">
        <v>1</v>
      </c>
      <c r="Q980" s="294">
        <v>8</v>
      </c>
      <c r="R980" s="293">
        <v>68297</v>
      </c>
      <c r="S980" s="398" t="s">
        <v>627</v>
      </c>
      <c r="T980" s="370">
        <v>1</v>
      </c>
      <c r="U980" s="294">
        <v>8</v>
      </c>
      <c r="V980" s="293">
        <v>74291</v>
      </c>
      <c r="W980" s="398" t="s">
        <v>627</v>
      </c>
      <c r="X980" s="370">
        <v>1</v>
      </c>
      <c r="Y980" s="294">
        <v>8</v>
      </c>
      <c r="Z980" s="293">
        <v>75963</v>
      </c>
      <c r="AA980" s="398" t="s">
        <v>627</v>
      </c>
    </row>
    <row r="981" spans="1:27" ht="14.1" customHeight="1" x14ac:dyDescent="0.2">
      <c r="A981" s="357"/>
      <c r="B981" s="14"/>
      <c r="C981" s="302">
        <v>3690</v>
      </c>
      <c r="D981" s="302">
        <v>120104622</v>
      </c>
      <c r="E981" s="288" t="s">
        <v>1467</v>
      </c>
      <c r="F981" s="8"/>
      <c r="G981" s="8"/>
      <c r="H981" s="8">
        <v>68297</v>
      </c>
      <c r="I981" s="4"/>
      <c r="J981" s="4"/>
      <c r="K981" s="165">
        <v>68297</v>
      </c>
      <c r="L981" s="364">
        <v>1</v>
      </c>
      <c r="M981" s="21">
        <v>8</v>
      </c>
      <c r="N981" s="293">
        <v>68297</v>
      </c>
      <c r="O981" s="398" t="s">
        <v>627</v>
      </c>
      <c r="P981" s="370">
        <v>1</v>
      </c>
      <c r="Q981" s="294">
        <v>8</v>
      </c>
      <c r="R981" s="293">
        <v>68297</v>
      </c>
      <c r="S981" s="398" t="s">
        <v>627</v>
      </c>
      <c r="T981" s="370">
        <v>1</v>
      </c>
      <c r="U981" s="294">
        <v>8</v>
      </c>
      <c r="V981" s="293">
        <v>74291</v>
      </c>
      <c r="W981" s="398" t="s">
        <v>627</v>
      </c>
      <c r="X981" s="370">
        <v>1</v>
      </c>
      <c r="Y981" s="294">
        <v>8</v>
      </c>
      <c r="Z981" s="293">
        <v>75963</v>
      </c>
      <c r="AA981" s="398" t="s">
        <v>627</v>
      </c>
    </row>
    <row r="982" spans="1:27" ht="14.1" customHeight="1" x14ac:dyDescent="0.2">
      <c r="A982" s="357"/>
      <c r="B982" s="14"/>
      <c r="C982" s="302">
        <v>3700</v>
      </c>
      <c r="D982" s="302">
        <v>120104623</v>
      </c>
      <c r="E982" s="288" t="s">
        <v>1467</v>
      </c>
      <c r="F982" s="8"/>
      <c r="G982" s="8"/>
      <c r="H982" s="8">
        <v>68297</v>
      </c>
      <c r="I982" s="4"/>
      <c r="J982" s="4"/>
      <c r="K982" s="165">
        <v>68297</v>
      </c>
      <c r="L982" s="364">
        <v>1</v>
      </c>
      <c r="M982" s="21">
        <v>10</v>
      </c>
      <c r="N982" s="293">
        <v>68297</v>
      </c>
      <c r="O982" s="398" t="s">
        <v>627</v>
      </c>
      <c r="P982" s="370">
        <v>1</v>
      </c>
      <c r="Q982" s="294">
        <v>8</v>
      </c>
      <c r="R982" s="293">
        <v>68297</v>
      </c>
      <c r="S982" s="398" t="s">
        <v>627</v>
      </c>
      <c r="T982" s="370">
        <v>1</v>
      </c>
      <c r="U982" s="294">
        <v>8</v>
      </c>
      <c r="V982" s="293">
        <v>74291</v>
      </c>
      <c r="W982" s="398" t="s">
        <v>627</v>
      </c>
      <c r="X982" s="370">
        <v>1</v>
      </c>
      <c r="Y982" s="294">
        <v>8</v>
      </c>
      <c r="Z982" s="293">
        <v>75963</v>
      </c>
      <c r="AA982" s="398" t="s">
        <v>627</v>
      </c>
    </row>
    <row r="983" spans="1:27" ht="14.1" customHeight="1" x14ac:dyDescent="0.2">
      <c r="A983" s="357"/>
      <c r="B983" s="14"/>
      <c r="C983" s="302">
        <v>3710</v>
      </c>
      <c r="D983" s="302">
        <v>120104624</v>
      </c>
      <c r="E983" s="288" t="s">
        <v>1467</v>
      </c>
      <c r="F983" s="8"/>
      <c r="G983" s="8"/>
      <c r="H983" s="8">
        <v>68297</v>
      </c>
      <c r="I983" s="4"/>
      <c r="J983" s="4"/>
      <c r="K983" s="165">
        <v>68297</v>
      </c>
      <c r="L983" s="364">
        <v>1</v>
      </c>
      <c r="M983" s="21">
        <v>8</v>
      </c>
      <c r="N983" s="293">
        <v>68297</v>
      </c>
      <c r="O983" s="398" t="s">
        <v>627</v>
      </c>
      <c r="P983" s="370">
        <v>1</v>
      </c>
      <c r="Q983" s="294">
        <v>8</v>
      </c>
      <c r="R983" s="293">
        <v>68297</v>
      </c>
      <c r="S983" s="398" t="s">
        <v>627</v>
      </c>
      <c r="T983" s="370">
        <v>1</v>
      </c>
      <c r="U983" s="294">
        <v>8</v>
      </c>
      <c r="V983" s="293">
        <v>74291</v>
      </c>
      <c r="W983" s="398" t="s">
        <v>627</v>
      </c>
      <c r="X983" s="370">
        <v>1</v>
      </c>
      <c r="Y983" s="294">
        <v>8</v>
      </c>
      <c r="Z983" s="293">
        <v>75963</v>
      </c>
      <c r="AA983" s="398" t="s">
        <v>627</v>
      </c>
    </row>
    <row r="984" spans="1:27" ht="14.1" customHeight="1" x14ac:dyDescent="0.2">
      <c r="A984" s="357"/>
      <c r="B984" s="14"/>
      <c r="C984" s="302">
        <v>3720</v>
      </c>
      <c r="D984" s="302">
        <v>120104625</v>
      </c>
      <c r="E984" s="288" t="s">
        <v>1467</v>
      </c>
      <c r="F984" s="8"/>
      <c r="G984" s="8"/>
      <c r="H984" s="8">
        <v>68297</v>
      </c>
      <c r="I984" s="4"/>
      <c r="J984" s="4"/>
      <c r="K984" s="165">
        <v>68297</v>
      </c>
      <c r="L984" s="364">
        <v>1</v>
      </c>
      <c r="M984" s="21">
        <v>8</v>
      </c>
      <c r="N984" s="293">
        <v>68297</v>
      </c>
      <c r="O984" s="398" t="s">
        <v>627</v>
      </c>
      <c r="P984" s="370">
        <v>1</v>
      </c>
      <c r="Q984" s="294">
        <v>8</v>
      </c>
      <c r="R984" s="293">
        <v>0</v>
      </c>
      <c r="S984" s="398" t="s">
        <v>627</v>
      </c>
      <c r="T984" s="370">
        <v>1</v>
      </c>
      <c r="U984" s="294">
        <v>8</v>
      </c>
      <c r="V984" s="293">
        <v>0</v>
      </c>
      <c r="W984" s="398" t="s">
        <v>627</v>
      </c>
      <c r="X984" s="370">
        <v>1</v>
      </c>
      <c r="Y984" s="294">
        <v>8</v>
      </c>
      <c r="Z984" s="293">
        <v>0</v>
      </c>
      <c r="AA984" s="398" t="s">
        <v>627</v>
      </c>
    </row>
    <row r="985" spans="1:27" ht="14.1" customHeight="1" x14ac:dyDescent="0.2">
      <c r="A985" s="357"/>
      <c r="B985" s="14"/>
      <c r="C985" s="302">
        <v>3730</v>
      </c>
      <c r="D985" s="302">
        <v>120104626</v>
      </c>
      <c r="E985" s="288" t="s">
        <v>1467</v>
      </c>
      <c r="F985" s="8"/>
      <c r="G985" s="8"/>
      <c r="H985" s="8">
        <v>68297</v>
      </c>
      <c r="I985" s="4"/>
      <c r="J985" s="4"/>
      <c r="K985" s="165">
        <v>68297</v>
      </c>
      <c r="L985" s="364">
        <v>1</v>
      </c>
      <c r="M985" s="21">
        <v>8</v>
      </c>
      <c r="N985" s="293">
        <v>68297</v>
      </c>
      <c r="O985" s="398" t="s">
        <v>627</v>
      </c>
      <c r="P985" s="370">
        <v>1</v>
      </c>
      <c r="Q985" s="294">
        <v>8</v>
      </c>
      <c r="R985" s="293">
        <v>68297</v>
      </c>
      <c r="S985" s="398" t="s">
        <v>627</v>
      </c>
      <c r="T985" s="370">
        <v>1</v>
      </c>
      <c r="U985" s="294">
        <v>8</v>
      </c>
      <c r="V985" s="293">
        <v>74291</v>
      </c>
      <c r="W985" s="398" t="s">
        <v>627</v>
      </c>
      <c r="X985" s="370">
        <v>1</v>
      </c>
      <c r="Y985" s="294">
        <v>8</v>
      </c>
      <c r="Z985" s="293">
        <v>75963</v>
      </c>
      <c r="AA985" s="398" t="s">
        <v>627</v>
      </c>
    </row>
    <row r="986" spans="1:27" ht="14.1" customHeight="1" x14ac:dyDescent="0.2">
      <c r="A986" s="357"/>
      <c r="B986" s="14"/>
      <c r="C986" s="302">
        <v>3740</v>
      </c>
      <c r="D986" s="302">
        <v>120104627</v>
      </c>
      <c r="E986" s="288" t="s">
        <v>1467</v>
      </c>
      <c r="F986" s="8"/>
      <c r="G986" s="8"/>
      <c r="H986" s="8">
        <v>68297</v>
      </c>
      <c r="I986" s="4"/>
      <c r="J986" s="4"/>
      <c r="K986" s="165">
        <v>68297</v>
      </c>
      <c r="L986" s="364">
        <v>1</v>
      </c>
      <c r="M986" s="21">
        <v>8</v>
      </c>
      <c r="N986" s="293">
        <v>68297</v>
      </c>
      <c r="O986" s="398" t="s">
        <v>627</v>
      </c>
      <c r="P986" s="370">
        <v>1</v>
      </c>
      <c r="Q986" s="294">
        <v>8</v>
      </c>
      <c r="R986" s="293">
        <v>68297</v>
      </c>
      <c r="S986" s="398" t="s">
        <v>627</v>
      </c>
      <c r="T986" s="370">
        <v>1</v>
      </c>
      <c r="U986" s="294">
        <v>8</v>
      </c>
      <c r="V986" s="293">
        <v>74291</v>
      </c>
      <c r="W986" s="398" t="s">
        <v>627</v>
      </c>
      <c r="X986" s="370">
        <v>1</v>
      </c>
      <c r="Y986" s="294">
        <v>8</v>
      </c>
      <c r="Z986" s="293">
        <v>75963</v>
      </c>
      <c r="AA986" s="398" t="s">
        <v>627</v>
      </c>
    </row>
    <row r="987" spans="1:27" ht="14.1" customHeight="1" x14ac:dyDescent="0.2">
      <c r="A987" s="357"/>
      <c r="B987" s="14"/>
      <c r="C987" s="302">
        <v>3750</v>
      </c>
      <c r="D987" s="302">
        <v>120104628</v>
      </c>
      <c r="E987" s="288" t="s">
        <v>1467</v>
      </c>
      <c r="F987" s="8"/>
      <c r="G987" s="8"/>
      <c r="H987" s="8">
        <v>68297</v>
      </c>
      <c r="I987" s="4"/>
      <c r="J987" s="4"/>
      <c r="K987" s="165">
        <v>68297</v>
      </c>
      <c r="L987" s="364">
        <v>1</v>
      </c>
      <c r="M987" s="21">
        <v>8</v>
      </c>
      <c r="N987" s="293">
        <v>68297</v>
      </c>
      <c r="O987" s="398" t="s">
        <v>627</v>
      </c>
      <c r="P987" s="370">
        <v>1</v>
      </c>
      <c r="Q987" s="294">
        <v>8</v>
      </c>
      <c r="R987" s="293">
        <v>68297</v>
      </c>
      <c r="S987" s="398" t="s">
        <v>627</v>
      </c>
      <c r="T987" s="370">
        <v>1</v>
      </c>
      <c r="U987" s="294">
        <v>8</v>
      </c>
      <c r="V987" s="293">
        <v>74291</v>
      </c>
      <c r="W987" s="398" t="s">
        <v>627</v>
      </c>
      <c r="X987" s="370">
        <v>1</v>
      </c>
      <c r="Y987" s="294">
        <v>8</v>
      </c>
      <c r="Z987" s="293">
        <v>75963</v>
      </c>
      <c r="AA987" s="398" t="s">
        <v>627</v>
      </c>
    </row>
    <row r="988" spans="1:27" ht="14.1" customHeight="1" x14ac:dyDescent="0.2">
      <c r="A988" s="357"/>
      <c r="B988" s="14"/>
      <c r="C988" s="302">
        <v>3760</v>
      </c>
      <c r="D988" s="302">
        <v>120104629</v>
      </c>
      <c r="E988" s="288" t="s">
        <v>1467</v>
      </c>
      <c r="F988" s="8"/>
      <c r="G988" s="8"/>
      <c r="H988" s="8">
        <v>68297</v>
      </c>
      <c r="I988" s="4"/>
      <c r="J988" s="4"/>
      <c r="K988" s="165">
        <v>68297</v>
      </c>
      <c r="L988" s="364">
        <v>1</v>
      </c>
      <c r="M988" s="21">
        <v>8</v>
      </c>
      <c r="N988" s="293">
        <v>68297</v>
      </c>
      <c r="O988" s="398" t="s">
        <v>627</v>
      </c>
      <c r="P988" s="370">
        <v>1</v>
      </c>
      <c r="Q988" s="294">
        <v>8</v>
      </c>
      <c r="R988" s="293">
        <v>68297</v>
      </c>
      <c r="S988" s="398" t="s">
        <v>627</v>
      </c>
      <c r="T988" s="370">
        <v>1</v>
      </c>
      <c r="U988" s="294">
        <v>8</v>
      </c>
      <c r="V988" s="293">
        <v>74291</v>
      </c>
      <c r="W988" s="398" t="s">
        <v>627</v>
      </c>
      <c r="X988" s="370">
        <v>1</v>
      </c>
      <c r="Y988" s="294">
        <v>8</v>
      </c>
      <c r="Z988" s="293">
        <v>75963</v>
      </c>
      <c r="AA988" s="398" t="s">
        <v>627</v>
      </c>
    </row>
    <row r="989" spans="1:27" ht="14.1" customHeight="1" x14ac:dyDescent="0.2">
      <c r="A989" s="357"/>
      <c r="B989" s="14"/>
      <c r="C989" s="302">
        <v>3770</v>
      </c>
      <c r="D989" s="302">
        <v>120104630</v>
      </c>
      <c r="E989" s="288" t="s">
        <v>1467</v>
      </c>
      <c r="F989" s="8"/>
      <c r="G989" s="8"/>
      <c r="H989" s="8">
        <v>68297</v>
      </c>
      <c r="I989" s="4"/>
      <c r="J989" s="4"/>
      <c r="K989" s="165">
        <v>68297</v>
      </c>
      <c r="L989" s="364">
        <v>1</v>
      </c>
      <c r="M989" s="21">
        <v>8</v>
      </c>
      <c r="N989" s="293">
        <v>68297</v>
      </c>
      <c r="O989" s="398" t="s">
        <v>627</v>
      </c>
      <c r="P989" s="370">
        <v>1</v>
      </c>
      <c r="Q989" s="294">
        <v>8</v>
      </c>
      <c r="R989" s="293">
        <v>68297</v>
      </c>
      <c r="S989" s="398" t="s">
        <v>627</v>
      </c>
      <c r="T989" s="370">
        <v>1</v>
      </c>
      <c r="U989" s="294">
        <v>8</v>
      </c>
      <c r="V989" s="293">
        <v>74291</v>
      </c>
      <c r="W989" s="398" t="s">
        <v>627</v>
      </c>
      <c r="X989" s="370">
        <v>1</v>
      </c>
      <c r="Y989" s="294">
        <v>8</v>
      </c>
      <c r="Z989" s="293">
        <v>75963</v>
      </c>
      <c r="AA989" s="398" t="s">
        <v>627</v>
      </c>
    </row>
    <row r="990" spans="1:27" ht="14.1" customHeight="1" x14ac:dyDescent="0.2">
      <c r="A990" s="357"/>
      <c r="B990" s="14"/>
      <c r="C990" s="302">
        <v>3780</v>
      </c>
      <c r="D990" s="302">
        <v>120104631</v>
      </c>
      <c r="E990" s="288" t="s">
        <v>1467</v>
      </c>
      <c r="F990" s="8"/>
      <c r="G990" s="8"/>
      <c r="H990" s="8">
        <v>68297</v>
      </c>
      <c r="I990" s="4"/>
      <c r="J990" s="4"/>
      <c r="K990" s="165">
        <v>68297</v>
      </c>
      <c r="L990" s="364">
        <v>1</v>
      </c>
      <c r="M990" s="21">
        <v>8</v>
      </c>
      <c r="N990" s="293">
        <v>68297</v>
      </c>
      <c r="O990" s="398" t="s">
        <v>627</v>
      </c>
      <c r="P990" s="370">
        <v>1</v>
      </c>
      <c r="Q990" s="294">
        <v>8</v>
      </c>
      <c r="R990" s="293">
        <v>68297</v>
      </c>
      <c r="S990" s="398" t="s">
        <v>627</v>
      </c>
      <c r="T990" s="370">
        <v>1</v>
      </c>
      <c r="U990" s="294">
        <v>8</v>
      </c>
      <c r="V990" s="293">
        <v>74291</v>
      </c>
      <c r="W990" s="398" t="s">
        <v>627</v>
      </c>
      <c r="X990" s="370">
        <v>1</v>
      </c>
      <c r="Y990" s="294">
        <v>8</v>
      </c>
      <c r="Z990" s="293">
        <v>75963</v>
      </c>
      <c r="AA990" s="398" t="s">
        <v>627</v>
      </c>
    </row>
    <row r="991" spans="1:27" ht="14.1" customHeight="1" x14ac:dyDescent="0.2">
      <c r="A991" s="357"/>
      <c r="B991" s="14"/>
      <c r="C991" s="302">
        <v>3790</v>
      </c>
      <c r="D991" s="302">
        <v>120104632</v>
      </c>
      <c r="E991" s="288" t="s">
        <v>1467</v>
      </c>
      <c r="F991" s="8"/>
      <c r="G991" s="8"/>
      <c r="H991" s="8">
        <v>68297</v>
      </c>
      <c r="I991" s="4"/>
      <c r="J991" s="4"/>
      <c r="K991" s="165">
        <v>68297</v>
      </c>
      <c r="L991" s="364">
        <v>1</v>
      </c>
      <c r="M991" s="21">
        <v>8</v>
      </c>
      <c r="N991" s="293">
        <v>68297</v>
      </c>
      <c r="O991" s="398" t="s">
        <v>627</v>
      </c>
      <c r="P991" s="370">
        <v>1</v>
      </c>
      <c r="Q991" s="294">
        <v>8</v>
      </c>
      <c r="R991" s="293">
        <v>68297</v>
      </c>
      <c r="S991" s="398" t="s">
        <v>627</v>
      </c>
      <c r="T991" s="370">
        <v>1</v>
      </c>
      <c r="U991" s="294">
        <v>8</v>
      </c>
      <c r="V991" s="293">
        <v>74291</v>
      </c>
      <c r="W991" s="398" t="s">
        <v>627</v>
      </c>
      <c r="X991" s="370">
        <v>1</v>
      </c>
      <c r="Y991" s="294">
        <v>8</v>
      </c>
      <c r="Z991" s="293">
        <v>75963</v>
      </c>
      <c r="AA991" s="398" t="s">
        <v>627</v>
      </c>
    </row>
    <row r="992" spans="1:27" ht="14.1" customHeight="1" x14ac:dyDescent="0.2">
      <c r="A992" s="357"/>
      <c r="B992" s="14"/>
      <c r="C992" s="302">
        <v>3800</v>
      </c>
      <c r="D992" s="302">
        <v>120104633</v>
      </c>
      <c r="E992" s="288" t="s">
        <v>1467</v>
      </c>
      <c r="F992" s="8"/>
      <c r="G992" s="8"/>
      <c r="H992" s="8">
        <v>68297</v>
      </c>
      <c r="I992" s="4"/>
      <c r="J992" s="4"/>
      <c r="K992" s="165">
        <v>68297</v>
      </c>
      <c r="L992" s="364">
        <v>1</v>
      </c>
      <c r="M992" s="21">
        <v>8</v>
      </c>
      <c r="N992" s="293">
        <v>68297</v>
      </c>
      <c r="O992" s="398" t="s">
        <v>627</v>
      </c>
      <c r="P992" s="370">
        <v>1</v>
      </c>
      <c r="Q992" s="294">
        <v>8</v>
      </c>
      <c r="R992" s="293">
        <v>68297</v>
      </c>
      <c r="S992" s="398" t="s">
        <v>627</v>
      </c>
      <c r="T992" s="370">
        <v>1</v>
      </c>
      <c r="U992" s="294">
        <v>8</v>
      </c>
      <c r="V992" s="293">
        <v>74291</v>
      </c>
      <c r="W992" s="398" t="s">
        <v>627</v>
      </c>
      <c r="X992" s="370">
        <v>1</v>
      </c>
      <c r="Y992" s="294">
        <v>8</v>
      </c>
      <c r="Z992" s="293">
        <v>75963</v>
      </c>
      <c r="AA992" s="398" t="s">
        <v>627</v>
      </c>
    </row>
    <row r="993" spans="1:27" ht="14.1" customHeight="1" x14ac:dyDescent="0.2">
      <c r="A993" s="357"/>
      <c r="B993" s="14"/>
      <c r="C993" s="302">
        <v>3810</v>
      </c>
      <c r="D993" s="302">
        <v>120104634</v>
      </c>
      <c r="E993" s="288" t="s">
        <v>1467</v>
      </c>
      <c r="F993" s="8"/>
      <c r="G993" s="8"/>
      <c r="H993" s="8">
        <v>68297</v>
      </c>
      <c r="I993" s="4"/>
      <c r="J993" s="4"/>
      <c r="K993" s="165">
        <v>68297</v>
      </c>
      <c r="L993" s="364">
        <v>1</v>
      </c>
      <c r="M993" s="21">
        <v>10</v>
      </c>
      <c r="N993" s="293">
        <v>68297</v>
      </c>
      <c r="O993" s="398" t="s">
        <v>627</v>
      </c>
      <c r="P993" s="370">
        <v>1</v>
      </c>
      <c r="Q993" s="294">
        <v>8</v>
      </c>
      <c r="R993" s="293">
        <v>68297</v>
      </c>
      <c r="S993" s="398" t="s">
        <v>627</v>
      </c>
      <c r="T993" s="370">
        <v>1</v>
      </c>
      <c r="U993" s="294">
        <v>8</v>
      </c>
      <c r="V993" s="293">
        <v>74291</v>
      </c>
      <c r="W993" s="398" t="s">
        <v>627</v>
      </c>
      <c r="X993" s="370">
        <v>1</v>
      </c>
      <c r="Y993" s="294">
        <v>8</v>
      </c>
      <c r="Z993" s="293">
        <v>75963</v>
      </c>
      <c r="AA993" s="398" t="s">
        <v>627</v>
      </c>
    </row>
    <row r="994" spans="1:27" ht="14.1" customHeight="1" x14ac:dyDescent="0.2">
      <c r="A994" s="357"/>
      <c r="B994" s="14"/>
      <c r="C994" s="302">
        <v>3820</v>
      </c>
      <c r="D994" s="302">
        <v>120104635</v>
      </c>
      <c r="E994" s="288" t="s">
        <v>1467</v>
      </c>
      <c r="F994" s="8"/>
      <c r="G994" s="8"/>
      <c r="H994" s="8">
        <v>68297</v>
      </c>
      <c r="I994" s="4"/>
      <c r="J994" s="4"/>
      <c r="K994" s="165">
        <v>68297</v>
      </c>
      <c r="L994" s="364">
        <v>1</v>
      </c>
      <c r="M994" s="21">
        <v>8</v>
      </c>
      <c r="N994" s="293">
        <v>68297</v>
      </c>
      <c r="O994" s="398" t="s">
        <v>627</v>
      </c>
      <c r="P994" s="370">
        <v>1</v>
      </c>
      <c r="Q994" s="294">
        <v>8</v>
      </c>
      <c r="R994" s="293">
        <v>68297</v>
      </c>
      <c r="S994" s="398" t="s">
        <v>627</v>
      </c>
      <c r="T994" s="370">
        <v>1</v>
      </c>
      <c r="U994" s="294">
        <v>8</v>
      </c>
      <c r="V994" s="293">
        <v>74291</v>
      </c>
      <c r="W994" s="398" t="s">
        <v>627</v>
      </c>
      <c r="X994" s="370">
        <v>1</v>
      </c>
      <c r="Y994" s="294">
        <v>8</v>
      </c>
      <c r="Z994" s="293">
        <v>75963</v>
      </c>
      <c r="AA994" s="398" t="s">
        <v>627</v>
      </c>
    </row>
    <row r="995" spans="1:27" ht="14.1" customHeight="1" x14ac:dyDescent="0.2">
      <c r="A995" s="357"/>
      <c r="B995" s="14"/>
      <c r="C995" s="302">
        <v>3830</v>
      </c>
      <c r="D995" s="302">
        <v>120104636</v>
      </c>
      <c r="E995" s="288" t="s">
        <v>1467</v>
      </c>
      <c r="F995" s="8"/>
      <c r="G995" s="8"/>
      <c r="H995" s="8">
        <v>68297</v>
      </c>
      <c r="I995" s="4"/>
      <c r="J995" s="4"/>
      <c r="K995" s="165">
        <v>68297</v>
      </c>
      <c r="L995" s="364">
        <v>1</v>
      </c>
      <c r="M995" s="21">
        <v>8</v>
      </c>
      <c r="N995" s="293">
        <v>68297</v>
      </c>
      <c r="O995" s="398" t="s">
        <v>627</v>
      </c>
      <c r="P995" s="370">
        <v>1</v>
      </c>
      <c r="Q995" s="294">
        <v>8</v>
      </c>
      <c r="R995" s="293">
        <v>68297</v>
      </c>
      <c r="S995" s="398" t="s">
        <v>627</v>
      </c>
      <c r="T995" s="370">
        <v>1</v>
      </c>
      <c r="U995" s="294">
        <v>8</v>
      </c>
      <c r="V995" s="293">
        <v>74291</v>
      </c>
      <c r="W995" s="398" t="s">
        <v>627</v>
      </c>
      <c r="X995" s="370">
        <v>1</v>
      </c>
      <c r="Y995" s="294">
        <v>8</v>
      </c>
      <c r="Z995" s="293">
        <v>75963</v>
      </c>
      <c r="AA995" s="398" t="s">
        <v>627</v>
      </c>
    </row>
    <row r="996" spans="1:27" ht="14.1" customHeight="1" x14ac:dyDescent="0.2">
      <c r="A996" s="357"/>
      <c r="B996" s="14"/>
      <c r="C996" s="302">
        <v>3840</v>
      </c>
      <c r="D996" s="302">
        <v>120104637</v>
      </c>
      <c r="E996" s="288" t="s">
        <v>1467</v>
      </c>
      <c r="F996" s="8"/>
      <c r="G996" s="8"/>
      <c r="H996" s="8">
        <v>68297</v>
      </c>
      <c r="I996" s="4"/>
      <c r="J996" s="4"/>
      <c r="K996" s="165">
        <v>68297</v>
      </c>
      <c r="L996" s="364">
        <v>1</v>
      </c>
      <c r="M996" s="21">
        <v>10</v>
      </c>
      <c r="N996" s="293">
        <v>68297</v>
      </c>
      <c r="O996" s="398" t="s">
        <v>627</v>
      </c>
      <c r="P996" s="370">
        <v>1</v>
      </c>
      <c r="Q996" s="294">
        <v>8</v>
      </c>
      <c r="R996" s="293">
        <v>68297</v>
      </c>
      <c r="S996" s="398" t="s">
        <v>627</v>
      </c>
      <c r="T996" s="370">
        <v>1</v>
      </c>
      <c r="U996" s="294">
        <v>8</v>
      </c>
      <c r="V996" s="293">
        <v>74291</v>
      </c>
      <c r="W996" s="398" t="s">
        <v>627</v>
      </c>
      <c r="X996" s="370">
        <v>1</v>
      </c>
      <c r="Y996" s="294">
        <v>8</v>
      </c>
      <c r="Z996" s="293">
        <v>75963</v>
      </c>
      <c r="AA996" s="398" t="s">
        <v>627</v>
      </c>
    </row>
    <row r="997" spans="1:27" ht="14.1" customHeight="1" x14ac:dyDescent="0.2">
      <c r="A997" s="357"/>
      <c r="B997" s="14"/>
      <c r="C997" s="302">
        <v>3850</v>
      </c>
      <c r="D997" s="302">
        <v>120104638</v>
      </c>
      <c r="E997" s="288" t="s">
        <v>1467</v>
      </c>
      <c r="F997" s="8"/>
      <c r="G997" s="8"/>
      <c r="H997" s="8">
        <v>68297</v>
      </c>
      <c r="I997" s="4"/>
      <c r="J997" s="4"/>
      <c r="K997" s="165">
        <v>68297</v>
      </c>
      <c r="L997" s="364">
        <v>1</v>
      </c>
      <c r="M997" s="21">
        <v>8</v>
      </c>
      <c r="N997" s="293">
        <v>68297</v>
      </c>
      <c r="O997" s="398" t="s">
        <v>627</v>
      </c>
      <c r="P997" s="370">
        <v>1</v>
      </c>
      <c r="Q997" s="294">
        <v>8</v>
      </c>
      <c r="R997" s="293">
        <v>68297</v>
      </c>
      <c r="S997" s="398" t="s">
        <v>627</v>
      </c>
      <c r="T997" s="370">
        <v>1</v>
      </c>
      <c r="U997" s="294">
        <v>8</v>
      </c>
      <c r="V997" s="293">
        <v>74291</v>
      </c>
      <c r="W997" s="398" t="s">
        <v>627</v>
      </c>
      <c r="X997" s="370">
        <v>1</v>
      </c>
      <c r="Y997" s="294">
        <v>8</v>
      </c>
      <c r="Z997" s="293">
        <v>75963</v>
      </c>
      <c r="AA997" s="398" t="s">
        <v>627</v>
      </c>
    </row>
    <row r="998" spans="1:27" ht="14.1" customHeight="1" x14ac:dyDescent="0.2">
      <c r="A998" s="357"/>
      <c r="B998" s="14"/>
      <c r="C998" s="302">
        <v>3860</v>
      </c>
      <c r="D998" s="302">
        <v>120104639</v>
      </c>
      <c r="E998" s="288" t="s">
        <v>1467</v>
      </c>
      <c r="F998" s="8"/>
      <c r="G998" s="8"/>
      <c r="H998" s="8">
        <v>68297</v>
      </c>
      <c r="I998" s="4"/>
      <c r="J998" s="4"/>
      <c r="K998" s="165">
        <v>68297</v>
      </c>
      <c r="L998" s="364">
        <v>1</v>
      </c>
      <c r="M998" s="21">
        <v>10</v>
      </c>
      <c r="N998" s="293">
        <v>68297</v>
      </c>
      <c r="O998" s="398" t="s">
        <v>627</v>
      </c>
      <c r="P998" s="370">
        <v>1</v>
      </c>
      <c r="Q998" s="294">
        <v>8</v>
      </c>
      <c r="R998" s="293">
        <v>68297</v>
      </c>
      <c r="S998" s="398" t="s">
        <v>627</v>
      </c>
      <c r="T998" s="370">
        <v>1</v>
      </c>
      <c r="U998" s="294">
        <v>8</v>
      </c>
      <c r="V998" s="293">
        <v>74291</v>
      </c>
      <c r="W998" s="398" t="s">
        <v>627</v>
      </c>
      <c r="X998" s="370">
        <v>1</v>
      </c>
      <c r="Y998" s="294">
        <v>8</v>
      </c>
      <c r="Z998" s="293">
        <v>75963</v>
      </c>
      <c r="AA998" s="398" t="s">
        <v>627</v>
      </c>
    </row>
    <row r="999" spans="1:27" ht="14.1" customHeight="1" x14ac:dyDescent="0.2">
      <c r="A999" s="357"/>
      <c r="B999" s="14"/>
      <c r="C999" s="302">
        <v>3870</v>
      </c>
      <c r="D999" s="302">
        <v>120104640</v>
      </c>
      <c r="E999" s="288" t="s">
        <v>1467</v>
      </c>
      <c r="F999" s="8"/>
      <c r="G999" s="8"/>
      <c r="H999" s="8">
        <v>68297</v>
      </c>
      <c r="I999" s="4"/>
      <c r="J999" s="4"/>
      <c r="K999" s="165">
        <v>68297</v>
      </c>
      <c r="L999" s="364">
        <v>1</v>
      </c>
      <c r="M999" s="21">
        <v>10</v>
      </c>
      <c r="N999" s="293">
        <v>68297</v>
      </c>
      <c r="O999" s="398" t="s">
        <v>627</v>
      </c>
      <c r="P999" s="370">
        <v>1</v>
      </c>
      <c r="Q999" s="294">
        <v>8</v>
      </c>
      <c r="R999" s="293">
        <v>0</v>
      </c>
      <c r="S999" s="398" t="s">
        <v>627</v>
      </c>
      <c r="T999" s="370">
        <v>1</v>
      </c>
      <c r="U999" s="294">
        <v>8</v>
      </c>
      <c r="V999" s="293">
        <v>0</v>
      </c>
      <c r="W999" s="398" t="s">
        <v>627</v>
      </c>
      <c r="X999" s="370">
        <v>1</v>
      </c>
      <c r="Y999" s="294">
        <v>8</v>
      </c>
      <c r="Z999" s="293">
        <v>0</v>
      </c>
      <c r="AA999" s="398" t="s">
        <v>627</v>
      </c>
    </row>
    <row r="1000" spans="1:27" ht="14.1" customHeight="1" x14ac:dyDescent="0.2">
      <c r="A1000" s="357"/>
      <c r="B1000" s="14"/>
      <c r="C1000" s="302">
        <v>3880</v>
      </c>
      <c r="D1000" s="302">
        <v>120104187</v>
      </c>
      <c r="E1000" s="288" t="s">
        <v>502</v>
      </c>
      <c r="F1000" s="8"/>
      <c r="G1000" s="8"/>
      <c r="H1000" s="8">
        <v>72780</v>
      </c>
      <c r="I1000" s="4"/>
      <c r="J1000" s="4"/>
      <c r="K1000" s="165">
        <v>72780</v>
      </c>
      <c r="L1000" s="364">
        <v>1</v>
      </c>
      <c r="M1000" s="21">
        <v>7</v>
      </c>
      <c r="N1000" s="293">
        <v>72780</v>
      </c>
      <c r="O1000" s="398" t="s">
        <v>627</v>
      </c>
      <c r="P1000" s="370">
        <v>1</v>
      </c>
      <c r="Q1000" s="294">
        <v>7</v>
      </c>
      <c r="R1000" s="293">
        <v>72780</v>
      </c>
      <c r="S1000" s="398" t="s">
        <v>627</v>
      </c>
      <c r="T1000" s="370">
        <v>1</v>
      </c>
      <c r="U1000" s="294">
        <v>7</v>
      </c>
      <c r="V1000" s="293">
        <v>82366</v>
      </c>
      <c r="W1000" s="398" t="s">
        <v>627</v>
      </c>
      <c r="X1000" s="370">
        <v>1</v>
      </c>
      <c r="Y1000" s="294">
        <v>7</v>
      </c>
      <c r="Z1000" s="293">
        <v>84220</v>
      </c>
      <c r="AA1000" s="398" t="s">
        <v>627</v>
      </c>
    </row>
    <row r="1001" spans="1:27" ht="14.1" customHeight="1" x14ac:dyDescent="0.2">
      <c r="A1001" s="357"/>
      <c r="B1001" s="14"/>
      <c r="C1001" s="302">
        <v>3890</v>
      </c>
      <c r="D1001" s="302">
        <v>120104641</v>
      </c>
      <c r="E1001" s="288" t="s">
        <v>1467</v>
      </c>
      <c r="F1001" s="8"/>
      <c r="G1001" s="8"/>
      <c r="H1001" s="8">
        <v>68297</v>
      </c>
      <c r="I1001" s="4"/>
      <c r="J1001" s="4"/>
      <c r="K1001" s="165">
        <v>68297</v>
      </c>
      <c r="L1001" s="364">
        <v>1</v>
      </c>
      <c r="M1001" s="21">
        <v>8</v>
      </c>
      <c r="N1001" s="293">
        <v>68297</v>
      </c>
      <c r="O1001" s="398" t="s">
        <v>627</v>
      </c>
      <c r="P1001" s="370">
        <v>1</v>
      </c>
      <c r="Q1001" s="294">
        <v>8</v>
      </c>
      <c r="R1001" s="293">
        <v>68297</v>
      </c>
      <c r="S1001" s="398" t="s">
        <v>627</v>
      </c>
      <c r="T1001" s="370">
        <v>1</v>
      </c>
      <c r="U1001" s="294">
        <v>8</v>
      </c>
      <c r="V1001" s="293">
        <v>74291</v>
      </c>
      <c r="W1001" s="398" t="s">
        <v>627</v>
      </c>
      <c r="X1001" s="370">
        <v>1</v>
      </c>
      <c r="Y1001" s="294">
        <v>8</v>
      </c>
      <c r="Z1001" s="293">
        <v>75963</v>
      </c>
      <c r="AA1001" s="398" t="s">
        <v>627</v>
      </c>
    </row>
    <row r="1002" spans="1:27" ht="14.1" customHeight="1" x14ac:dyDescent="0.2">
      <c r="A1002" s="357"/>
      <c r="B1002" s="14"/>
      <c r="C1002" s="302">
        <v>3910</v>
      </c>
      <c r="D1002" s="302">
        <v>120104642</v>
      </c>
      <c r="E1002" s="288" t="s">
        <v>1467</v>
      </c>
      <c r="F1002" s="8"/>
      <c r="G1002" s="8"/>
      <c r="H1002" s="8">
        <v>68297</v>
      </c>
      <c r="I1002" s="4"/>
      <c r="J1002" s="4"/>
      <c r="K1002" s="165">
        <v>68297</v>
      </c>
      <c r="L1002" s="364">
        <v>1</v>
      </c>
      <c r="M1002" s="21">
        <v>8</v>
      </c>
      <c r="N1002" s="293">
        <v>68297</v>
      </c>
      <c r="O1002" s="398" t="s">
        <v>627</v>
      </c>
      <c r="P1002" s="370">
        <v>1</v>
      </c>
      <c r="Q1002" s="294">
        <v>8</v>
      </c>
      <c r="R1002" s="293">
        <v>68297</v>
      </c>
      <c r="S1002" s="398" t="s">
        <v>627</v>
      </c>
      <c r="T1002" s="370">
        <v>1</v>
      </c>
      <c r="U1002" s="294">
        <v>8</v>
      </c>
      <c r="V1002" s="293">
        <v>74291</v>
      </c>
      <c r="W1002" s="398" t="s">
        <v>627</v>
      </c>
      <c r="X1002" s="370">
        <v>1</v>
      </c>
      <c r="Y1002" s="294">
        <v>8</v>
      </c>
      <c r="Z1002" s="293">
        <v>75963</v>
      </c>
      <c r="AA1002" s="398" t="s">
        <v>627</v>
      </c>
    </row>
    <row r="1003" spans="1:27" ht="14.1" customHeight="1" x14ac:dyDescent="0.2">
      <c r="A1003" s="357"/>
      <c r="B1003" s="14"/>
      <c r="C1003" s="302">
        <v>3920</v>
      </c>
      <c r="D1003" s="302">
        <v>120104188</v>
      </c>
      <c r="E1003" s="288" t="s">
        <v>502</v>
      </c>
      <c r="F1003" s="8"/>
      <c r="G1003" s="8"/>
      <c r="H1003" s="8">
        <v>72780</v>
      </c>
      <c r="I1003" s="4"/>
      <c r="J1003" s="4"/>
      <c r="K1003" s="165">
        <v>72780</v>
      </c>
      <c r="L1003" s="364">
        <v>1</v>
      </c>
      <c r="M1003" s="21">
        <v>7</v>
      </c>
      <c r="N1003" s="293">
        <v>72780</v>
      </c>
      <c r="O1003" s="398" t="s">
        <v>627</v>
      </c>
      <c r="P1003" s="370">
        <v>1</v>
      </c>
      <c r="Q1003" s="294">
        <v>7</v>
      </c>
      <c r="R1003" s="293">
        <v>72780</v>
      </c>
      <c r="S1003" s="398" t="s">
        <v>627</v>
      </c>
      <c r="T1003" s="370">
        <v>1</v>
      </c>
      <c r="U1003" s="294">
        <v>7</v>
      </c>
      <c r="V1003" s="293">
        <v>82366</v>
      </c>
      <c r="W1003" s="398" t="s">
        <v>627</v>
      </c>
      <c r="X1003" s="370">
        <v>1</v>
      </c>
      <c r="Y1003" s="294">
        <v>7</v>
      </c>
      <c r="Z1003" s="293">
        <v>84220</v>
      </c>
      <c r="AA1003" s="398" t="s">
        <v>627</v>
      </c>
    </row>
    <row r="1004" spans="1:27" ht="14.1" customHeight="1" x14ac:dyDescent="0.2">
      <c r="A1004" s="357"/>
      <c r="B1004" s="14"/>
      <c r="C1004" s="302">
        <v>3930</v>
      </c>
      <c r="D1004" s="302">
        <v>120104643</v>
      </c>
      <c r="E1004" s="288" t="s">
        <v>1467</v>
      </c>
      <c r="F1004" s="8"/>
      <c r="G1004" s="8"/>
      <c r="H1004" s="8">
        <v>68297</v>
      </c>
      <c r="I1004" s="4"/>
      <c r="J1004" s="4"/>
      <c r="K1004" s="165">
        <v>68297</v>
      </c>
      <c r="L1004" s="364">
        <v>1</v>
      </c>
      <c r="M1004" s="21">
        <v>9</v>
      </c>
      <c r="N1004" s="293">
        <v>68297</v>
      </c>
      <c r="O1004" s="398" t="s">
        <v>627</v>
      </c>
      <c r="P1004" s="370">
        <v>1</v>
      </c>
      <c r="Q1004" s="294">
        <v>9</v>
      </c>
      <c r="R1004" s="293">
        <v>68297</v>
      </c>
      <c r="S1004" s="398" t="s">
        <v>627</v>
      </c>
      <c r="T1004" s="370">
        <v>1</v>
      </c>
      <c r="U1004" s="294">
        <v>9</v>
      </c>
      <c r="V1004" s="293">
        <v>74291</v>
      </c>
      <c r="W1004" s="398" t="s">
        <v>627</v>
      </c>
      <c r="X1004" s="370">
        <v>1</v>
      </c>
      <c r="Y1004" s="294">
        <v>9</v>
      </c>
      <c r="Z1004" s="293">
        <v>75963</v>
      </c>
      <c r="AA1004" s="398" t="s">
        <v>627</v>
      </c>
    </row>
    <row r="1005" spans="1:27" ht="14.1" customHeight="1" x14ac:dyDescent="0.2">
      <c r="A1005" s="357"/>
      <c r="B1005" s="14"/>
      <c r="C1005" s="302">
        <v>3940</v>
      </c>
      <c r="D1005" s="302">
        <v>120104644</v>
      </c>
      <c r="E1005" s="288" t="s">
        <v>1467</v>
      </c>
      <c r="F1005" s="8"/>
      <c r="G1005" s="8"/>
      <c r="H1005" s="8">
        <v>68297</v>
      </c>
      <c r="I1005" s="4"/>
      <c r="J1005" s="4"/>
      <c r="K1005" s="165">
        <v>68297</v>
      </c>
      <c r="L1005" s="364">
        <v>1</v>
      </c>
      <c r="M1005" s="21">
        <v>8</v>
      </c>
      <c r="N1005" s="293">
        <v>68297</v>
      </c>
      <c r="O1005" s="398" t="s">
        <v>627</v>
      </c>
      <c r="P1005" s="370">
        <v>1</v>
      </c>
      <c r="Q1005" s="294">
        <v>8</v>
      </c>
      <c r="R1005" s="293">
        <v>68297</v>
      </c>
      <c r="S1005" s="398" t="s">
        <v>627</v>
      </c>
      <c r="T1005" s="370">
        <v>1</v>
      </c>
      <c r="U1005" s="294">
        <v>8</v>
      </c>
      <c r="V1005" s="293">
        <v>74291</v>
      </c>
      <c r="W1005" s="398" t="s">
        <v>627</v>
      </c>
      <c r="X1005" s="370">
        <v>1</v>
      </c>
      <c r="Y1005" s="294">
        <v>8</v>
      </c>
      <c r="Z1005" s="293">
        <v>75963</v>
      </c>
      <c r="AA1005" s="398" t="s">
        <v>627</v>
      </c>
    </row>
    <row r="1006" spans="1:27" ht="14.1" customHeight="1" x14ac:dyDescent="0.2">
      <c r="A1006" s="357"/>
      <c r="B1006" s="14"/>
      <c r="C1006" s="302">
        <v>3950</v>
      </c>
      <c r="D1006" s="302">
        <v>120104645</v>
      </c>
      <c r="E1006" s="288" t="s">
        <v>1467</v>
      </c>
      <c r="F1006" s="8"/>
      <c r="G1006" s="8"/>
      <c r="H1006" s="8">
        <v>68297</v>
      </c>
      <c r="I1006" s="4"/>
      <c r="J1006" s="4"/>
      <c r="K1006" s="165">
        <v>68297</v>
      </c>
      <c r="L1006" s="364">
        <v>1</v>
      </c>
      <c r="M1006" s="21">
        <v>8</v>
      </c>
      <c r="N1006" s="293">
        <v>68297</v>
      </c>
      <c r="O1006" s="398" t="s">
        <v>627</v>
      </c>
      <c r="P1006" s="370">
        <v>1</v>
      </c>
      <c r="Q1006" s="294">
        <v>8</v>
      </c>
      <c r="R1006" s="293">
        <v>68297</v>
      </c>
      <c r="S1006" s="398" t="s">
        <v>627</v>
      </c>
      <c r="T1006" s="370">
        <v>1</v>
      </c>
      <c r="U1006" s="294">
        <v>8</v>
      </c>
      <c r="V1006" s="293">
        <v>74291</v>
      </c>
      <c r="W1006" s="398" t="s">
        <v>627</v>
      </c>
      <c r="X1006" s="370">
        <v>1</v>
      </c>
      <c r="Y1006" s="294">
        <v>8</v>
      </c>
      <c r="Z1006" s="293">
        <v>75963</v>
      </c>
      <c r="AA1006" s="398" t="s">
        <v>627</v>
      </c>
    </row>
    <row r="1007" spans="1:27" ht="14.1" customHeight="1" x14ac:dyDescent="0.2">
      <c r="A1007" s="357"/>
      <c r="B1007" s="14"/>
      <c r="C1007" s="302">
        <v>3960</v>
      </c>
      <c r="D1007" s="302">
        <v>120104646</v>
      </c>
      <c r="E1007" s="288" t="s">
        <v>1467</v>
      </c>
      <c r="F1007" s="8"/>
      <c r="G1007" s="8"/>
      <c r="H1007" s="8">
        <v>68297</v>
      </c>
      <c r="I1007" s="4"/>
      <c r="J1007" s="4"/>
      <c r="K1007" s="165">
        <v>68297</v>
      </c>
      <c r="L1007" s="364">
        <v>1</v>
      </c>
      <c r="M1007" s="21">
        <v>8</v>
      </c>
      <c r="N1007" s="293">
        <v>68297</v>
      </c>
      <c r="O1007" s="398" t="s">
        <v>627</v>
      </c>
      <c r="P1007" s="370">
        <v>1</v>
      </c>
      <c r="Q1007" s="294">
        <v>8</v>
      </c>
      <c r="R1007" s="293">
        <v>68297</v>
      </c>
      <c r="S1007" s="398" t="s">
        <v>627</v>
      </c>
      <c r="T1007" s="370">
        <v>1</v>
      </c>
      <c r="U1007" s="294">
        <v>8</v>
      </c>
      <c r="V1007" s="293">
        <v>74291</v>
      </c>
      <c r="W1007" s="398" t="s">
        <v>627</v>
      </c>
      <c r="X1007" s="370">
        <v>1</v>
      </c>
      <c r="Y1007" s="294">
        <v>8</v>
      </c>
      <c r="Z1007" s="293">
        <v>75963</v>
      </c>
      <c r="AA1007" s="398" t="s">
        <v>627</v>
      </c>
    </row>
    <row r="1008" spans="1:27" ht="14.1" customHeight="1" x14ac:dyDescent="0.2">
      <c r="A1008" s="357"/>
      <c r="B1008" s="14"/>
      <c r="C1008" s="302">
        <v>3970</v>
      </c>
      <c r="D1008" s="302">
        <v>120104647</v>
      </c>
      <c r="E1008" s="288" t="s">
        <v>1467</v>
      </c>
      <c r="F1008" s="8"/>
      <c r="G1008" s="8"/>
      <c r="H1008" s="8">
        <v>68297</v>
      </c>
      <c r="I1008" s="4"/>
      <c r="J1008" s="4"/>
      <c r="K1008" s="165">
        <v>68297</v>
      </c>
      <c r="L1008" s="364">
        <v>1</v>
      </c>
      <c r="M1008" s="21">
        <v>8</v>
      </c>
      <c r="N1008" s="293">
        <v>68297</v>
      </c>
      <c r="O1008" s="398" t="s">
        <v>627</v>
      </c>
      <c r="P1008" s="370">
        <v>1</v>
      </c>
      <c r="Q1008" s="294">
        <v>8</v>
      </c>
      <c r="R1008" s="293">
        <v>68297</v>
      </c>
      <c r="S1008" s="398" t="s">
        <v>627</v>
      </c>
      <c r="T1008" s="370">
        <v>1</v>
      </c>
      <c r="U1008" s="294">
        <v>8</v>
      </c>
      <c r="V1008" s="293">
        <v>74291</v>
      </c>
      <c r="W1008" s="398" t="s">
        <v>627</v>
      </c>
      <c r="X1008" s="370">
        <v>1</v>
      </c>
      <c r="Y1008" s="294">
        <v>8</v>
      </c>
      <c r="Z1008" s="293">
        <v>75963</v>
      </c>
      <c r="AA1008" s="398" t="s">
        <v>627</v>
      </c>
    </row>
    <row r="1009" spans="1:27" ht="14.1" customHeight="1" x14ac:dyDescent="0.2">
      <c r="A1009" s="357"/>
      <c r="B1009" s="14"/>
      <c r="C1009" s="302">
        <v>3980</v>
      </c>
      <c r="D1009" s="302">
        <v>120104648</v>
      </c>
      <c r="E1009" s="288" t="s">
        <v>1467</v>
      </c>
      <c r="F1009" s="8"/>
      <c r="G1009" s="8"/>
      <c r="H1009" s="8">
        <v>68297</v>
      </c>
      <c r="I1009" s="4"/>
      <c r="J1009" s="4"/>
      <c r="K1009" s="165">
        <v>68297</v>
      </c>
      <c r="L1009" s="364">
        <v>1</v>
      </c>
      <c r="M1009" s="21">
        <v>8</v>
      </c>
      <c r="N1009" s="293">
        <v>68297</v>
      </c>
      <c r="O1009" s="398" t="s">
        <v>627</v>
      </c>
      <c r="P1009" s="370">
        <v>1</v>
      </c>
      <c r="Q1009" s="294">
        <v>8</v>
      </c>
      <c r="R1009" s="293">
        <v>68297</v>
      </c>
      <c r="S1009" s="398" t="s">
        <v>627</v>
      </c>
      <c r="T1009" s="370">
        <v>1</v>
      </c>
      <c r="U1009" s="294">
        <v>8</v>
      </c>
      <c r="V1009" s="293">
        <v>74291</v>
      </c>
      <c r="W1009" s="398" t="s">
        <v>627</v>
      </c>
      <c r="X1009" s="370">
        <v>1</v>
      </c>
      <c r="Y1009" s="294">
        <v>8</v>
      </c>
      <c r="Z1009" s="293">
        <v>75963</v>
      </c>
      <c r="AA1009" s="398" t="s">
        <v>627</v>
      </c>
    </row>
    <row r="1010" spans="1:27" ht="14.1" customHeight="1" x14ac:dyDescent="0.2">
      <c r="A1010" s="357"/>
      <c r="B1010" s="14"/>
      <c r="C1010" s="302">
        <v>3990</v>
      </c>
      <c r="D1010" s="302">
        <v>120104649</v>
      </c>
      <c r="E1010" s="288" t="s">
        <v>1467</v>
      </c>
      <c r="F1010" s="8"/>
      <c r="G1010" s="8"/>
      <c r="H1010" s="8">
        <v>68297</v>
      </c>
      <c r="I1010" s="4"/>
      <c r="J1010" s="4"/>
      <c r="K1010" s="165">
        <v>68297</v>
      </c>
      <c r="L1010" s="364">
        <v>1</v>
      </c>
      <c r="M1010" s="21">
        <v>8</v>
      </c>
      <c r="N1010" s="293">
        <v>68297</v>
      </c>
      <c r="O1010" s="398" t="s">
        <v>627</v>
      </c>
      <c r="P1010" s="370">
        <v>1</v>
      </c>
      <c r="Q1010" s="294">
        <v>8</v>
      </c>
      <c r="R1010" s="293">
        <v>68297</v>
      </c>
      <c r="S1010" s="398" t="s">
        <v>627</v>
      </c>
      <c r="T1010" s="370">
        <v>1</v>
      </c>
      <c r="U1010" s="294">
        <v>8</v>
      </c>
      <c r="V1010" s="293">
        <v>74291</v>
      </c>
      <c r="W1010" s="398" t="s">
        <v>627</v>
      </c>
      <c r="X1010" s="370">
        <v>1</v>
      </c>
      <c r="Y1010" s="294">
        <v>8</v>
      </c>
      <c r="Z1010" s="293">
        <v>75963</v>
      </c>
      <c r="AA1010" s="398" t="s">
        <v>627</v>
      </c>
    </row>
    <row r="1011" spans="1:27" ht="14.1" customHeight="1" x14ac:dyDescent="0.2">
      <c r="A1011" s="357"/>
      <c r="B1011" s="14"/>
      <c r="C1011" s="302">
        <v>4000</v>
      </c>
      <c r="D1011" s="302">
        <v>120104650</v>
      </c>
      <c r="E1011" s="288" t="s">
        <v>1467</v>
      </c>
      <c r="F1011" s="8"/>
      <c r="G1011" s="8"/>
      <c r="H1011" s="8">
        <v>68297</v>
      </c>
      <c r="I1011" s="4"/>
      <c r="J1011" s="4"/>
      <c r="K1011" s="165">
        <v>68297</v>
      </c>
      <c r="L1011" s="364">
        <v>1</v>
      </c>
      <c r="M1011" s="21">
        <v>8</v>
      </c>
      <c r="N1011" s="293">
        <v>68297</v>
      </c>
      <c r="O1011" s="398" t="s">
        <v>627</v>
      </c>
      <c r="P1011" s="370">
        <v>1</v>
      </c>
      <c r="Q1011" s="294">
        <v>8</v>
      </c>
      <c r="R1011" s="293">
        <v>68297</v>
      </c>
      <c r="S1011" s="398" t="s">
        <v>627</v>
      </c>
      <c r="T1011" s="370">
        <v>1</v>
      </c>
      <c r="U1011" s="294">
        <v>8</v>
      </c>
      <c r="V1011" s="293">
        <v>74291</v>
      </c>
      <c r="W1011" s="398" t="s">
        <v>627</v>
      </c>
      <c r="X1011" s="370">
        <v>1</v>
      </c>
      <c r="Y1011" s="294">
        <v>8</v>
      </c>
      <c r="Z1011" s="293">
        <v>75963</v>
      </c>
      <c r="AA1011" s="398" t="s">
        <v>627</v>
      </c>
    </row>
    <row r="1012" spans="1:27" ht="14.1" customHeight="1" x14ac:dyDescent="0.2">
      <c r="A1012" s="357"/>
      <c r="B1012" s="14"/>
      <c r="C1012" s="302">
        <v>4010</v>
      </c>
      <c r="D1012" s="302">
        <v>120104651</v>
      </c>
      <c r="E1012" s="288" t="s">
        <v>1467</v>
      </c>
      <c r="F1012" s="8"/>
      <c r="G1012" s="8"/>
      <c r="H1012" s="8">
        <v>68297</v>
      </c>
      <c r="I1012" s="4"/>
      <c r="J1012" s="4"/>
      <c r="K1012" s="165">
        <v>68297</v>
      </c>
      <c r="L1012" s="364">
        <v>1</v>
      </c>
      <c r="M1012" s="21">
        <v>8</v>
      </c>
      <c r="N1012" s="293">
        <v>68297</v>
      </c>
      <c r="O1012" s="398" t="s">
        <v>627</v>
      </c>
      <c r="P1012" s="370">
        <v>1</v>
      </c>
      <c r="Q1012" s="294">
        <v>8</v>
      </c>
      <c r="R1012" s="293">
        <v>68297</v>
      </c>
      <c r="S1012" s="398" t="s">
        <v>627</v>
      </c>
      <c r="T1012" s="370">
        <v>1</v>
      </c>
      <c r="U1012" s="294">
        <v>8</v>
      </c>
      <c r="V1012" s="293">
        <v>74291</v>
      </c>
      <c r="W1012" s="398" t="s">
        <v>627</v>
      </c>
      <c r="X1012" s="370">
        <v>1</v>
      </c>
      <c r="Y1012" s="294">
        <v>8</v>
      </c>
      <c r="Z1012" s="293">
        <v>75963</v>
      </c>
      <c r="AA1012" s="398" t="s">
        <v>627</v>
      </c>
    </row>
    <row r="1013" spans="1:27" ht="14.1" customHeight="1" x14ac:dyDescent="0.2">
      <c r="A1013" s="357"/>
      <c r="B1013" s="14"/>
      <c r="C1013" s="302">
        <v>4020</v>
      </c>
      <c r="D1013" s="302">
        <v>120104652</v>
      </c>
      <c r="E1013" s="288" t="s">
        <v>1467</v>
      </c>
      <c r="F1013" s="8"/>
      <c r="G1013" s="8"/>
      <c r="H1013" s="8">
        <v>68297</v>
      </c>
      <c r="I1013" s="4"/>
      <c r="J1013" s="4"/>
      <c r="K1013" s="165">
        <v>68297</v>
      </c>
      <c r="L1013" s="364">
        <v>1</v>
      </c>
      <c r="M1013" s="21">
        <v>8</v>
      </c>
      <c r="N1013" s="293">
        <v>68297</v>
      </c>
      <c r="O1013" s="398" t="s">
        <v>627</v>
      </c>
      <c r="P1013" s="370">
        <v>1</v>
      </c>
      <c r="Q1013" s="294">
        <v>8</v>
      </c>
      <c r="R1013" s="293">
        <v>68297</v>
      </c>
      <c r="S1013" s="398" t="s">
        <v>627</v>
      </c>
      <c r="T1013" s="370">
        <v>1</v>
      </c>
      <c r="U1013" s="294">
        <v>8</v>
      </c>
      <c r="V1013" s="293">
        <v>74291</v>
      </c>
      <c r="W1013" s="398" t="s">
        <v>627</v>
      </c>
      <c r="X1013" s="370">
        <v>1</v>
      </c>
      <c r="Y1013" s="294">
        <v>8</v>
      </c>
      <c r="Z1013" s="293">
        <v>75963</v>
      </c>
      <c r="AA1013" s="398" t="s">
        <v>627</v>
      </c>
    </row>
    <row r="1014" spans="1:27" ht="14.1" customHeight="1" x14ac:dyDescent="0.2">
      <c r="A1014" s="357"/>
      <c r="B1014" s="14"/>
      <c r="C1014" s="302">
        <v>4030</v>
      </c>
      <c r="D1014" s="302">
        <v>120104653</v>
      </c>
      <c r="E1014" s="288" t="s">
        <v>1467</v>
      </c>
      <c r="F1014" s="8"/>
      <c r="G1014" s="8"/>
      <c r="H1014" s="8">
        <v>68297</v>
      </c>
      <c r="I1014" s="4"/>
      <c r="J1014" s="4"/>
      <c r="K1014" s="165">
        <v>68297</v>
      </c>
      <c r="L1014" s="364">
        <v>1</v>
      </c>
      <c r="M1014" s="21">
        <v>8</v>
      </c>
      <c r="N1014" s="293">
        <v>68297</v>
      </c>
      <c r="O1014" s="398" t="s">
        <v>627</v>
      </c>
      <c r="P1014" s="370">
        <v>1</v>
      </c>
      <c r="Q1014" s="294">
        <v>8</v>
      </c>
      <c r="R1014" s="293">
        <v>68297</v>
      </c>
      <c r="S1014" s="398" t="s">
        <v>627</v>
      </c>
      <c r="T1014" s="370">
        <v>1</v>
      </c>
      <c r="U1014" s="294">
        <v>8</v>
      </c>
      <c r="V1014" s="293">
        <v>74291</v>
      </c>
      <c r="W1014" s="398" t="s">
        <v>627</v>
      </c>
      <c r="X1014" s="370">
        <v>1</v>
      </c>
      <c r="Y1014" s="294">
        <v>8</v>
      </c>
      <c r="Z1014" s="293">
        <v>75963</v>
      </c>
      <c r="AA1014" s="398" t="s">
        <v>627</v>
      </c>
    </row>
    <row r="1015" spans="1:27" ht="14.1" customHeight="1" x14ac:dyDescent="0.2">
      <c r="A1015" s="357"/>
      <c r="B1015" s="14"/>
      <c r="C1015" s="302">
        <v>4040</v>
      </c>
      <c r="D1015" s="302">
        <v>120104654</v>
      </c>
      <c r="E1015" s="288" t="s">
        <v>1467</v>
      </c>
      <c r="F1015" s="8"/>
      <c r="G1015" s="8"/>
      <c r="H1015" s="8">
        <v>68297</v>
      </c>
      <c r="I1015" s="4"/>
      <c r="J1015" s="4"/>
      <c r="K1015" s="165">
        <v>68297</v>
      </c>
      <c r="L1015" s="364">
        <v>1</v>
      </c>
      <c r="M1015" s="21">
        <v>8</v>
      </c>
      <c r="N1015" s="293">
        <v>68297</v>
      </c>
      <c r="O1015" s="398" t="s">
        <v>627</v>
      </c>
      <c r="P1015" s="370">
        <v>1</v>
      </c>
      <c r="Q1015" s="294">
        <v>8</v>
      </c>
      <c r="R1015" s="293">
        <v>68297</v>
      </c>
      <c r="S1015" s="398" t="s">
        <v>627</v>
      </c>
      <c r="T1015" s="370">
        <v>1</v>
      </c>
      <c r="U1015" s="294">
        <v>8</v>
      </c>
      <c r="V1015" s="293">
        <v>74291</v>
      </c>
      <c r="W1015" s="398" t="s">
        <v>627</v>
      </c>
      <c r="X1015" s="370">
        <v>1</v>
      </c>
      <c r="Y1015" s="294">
        <v>8</v>
      </c>
      <c r="Z1015" s="293">
        <v>75963</v>
      </c>
      <c r="AA1015" s="398" t="s">
        <v>627</v>
      </c>
    </row>
    <row r="1016" spans="1:27" ht="14.1" customHeight="1" x14ac:dyDescent="0.2">
      <c r="A1016" s="357"/>
      <c r="B1016" s="14"/>
      <c r="C1016" s="302">
        <v>4050</v>
      </c>
      <c r="D1016" s="302">
        <v>120104655</v>
      </c>
      <c r="E1016" s="288" t="s">
        <v>1467</v>
      </c>
      <c r="F1016" s="8"/>
      <c r="G1016" s="8"/>
      <c r="H1016" s="8">
        <v>68297</v>
      </c>
      <c r="I1016" s="4"/>
      <c r="J1016" s="4"/>
      <c r="K1016" s="165">
        <v>68297</v>
      </c>
      <c r="L1016" s="364">
        <v>1</v>
      </c>
      <c r="M1016" s="21">
        <v>9</v>
      </c>
      <c r="N1016" s="293">
        <v>68297</v>
      </c>
      <c r="O1016" s="398" t="s">
        <v>627</v>
      </c>
      <c r="P1016" s="370">
        <v>1</v>
      </c>
      <c r="Q1016" s="294">
        <v>9</v>
      </c>
      <c r="R1016" s="293">
        <v>68297</v>
      </c>
      <c r="S1016" s="398" t="s">
        <v>627</v>
      </c>
      <c r="T1016" s="370">
        <v>1</v>
      </c>
      <c r="U1016" s="294">
        <v>9</v>
      </c>
      <c r="V1016" s="293">
        <v>74291</v>
      </c>
      <c r="W1016" s="398" t="s">
        <v>627</v>
      </c>
      <c r="X1016" s="370">
        <v>1</v>
      </c>
      <c r="Y1016" s="294">
        <v>9</v>
      </c>
      <c r="Z1016" s="293">
        <v>75963</v>
      </c>
      <c r="AA1016" s="398" t="s">
        <v>627</v>
      </c>
    </row>
    <row r="1017" spans="1:27" ht="14.1" customHeight="1" x14ac:dyDescent="0.2">
      <c r="A1017" s="359"/>
      <c r="B1017" s="20"/>
      <c r="C1017" s="303">
        <v>4060</v>
      </c>
      <c r="D1017" s="303">
        <v>120104656</v>
      </c>
      <c r="E1017" s="304" t="s">
        <v>1467</v>
      </c>
      <c r="F1017" s="22"/>
      <c r="G1017" s="22"/>
      <c r="H1017" s="22">
        <v>68297</v>
      </c>
      <c r="I1017" s="3"/>
      <c r="J1017" s="3"/>
      <c r="K1017" s="255">
        <v>68297</v>
      </c>
      <c r="L1017" s="366">
        <v>1</v>
      </c>
      <c r="M1017" s="307">
        <v>8</v>
      </c>
      <c r="N1017" s="308">
        <v>68297</v>
      </c>
      <c r="O1017" s="424" t="s">
        <v>627</v>
      </c>
      <c r="P1017" s="372">
        <v>1</v>
      </c>
      <c r="Q1017" s="326">
        <v>8</v>
      </c>
      <c r="R1017" s="308">
        <v>68297</v>
      </c>
      <c r="S1017" s="424" t="s">
        <v>627</v>
      </c>
      <c r="T1017" s="372">
        <v>1</v>
      </c>
      <c r="U1017" s="326">
        <v>8</v>
      </c>
      <c r="V1017" s="308">
        <v>74291</v>
      </c>
      <c r="W1017" s="424" t="s">
        <v>627</v>
      </c>
      <c r="X1017" s="372">
        <v>1</v>
      </c>
      <c r="Y1017" s="326">
        <v>8</v>
      </c>
      <c r="Z1017" s="308">
        <v>75963</v>
      </c>
      <c r="AA1017" s="424" t="s">
        <v>627</v>
      </c>
    </row>
    <row r="1018" spans="1:27" ht="14.1" customHeight="1" x14ac:dyDescent="0.25">
      <c r="A1018" s="321" t="s">
        <v>240</v>
      </c>
      <c r="B1018" s="587"/>
      <c r="C1018" s="588"/>
      <c r="D1018" s="588"/>
      <c r="E1018" s="589"/>
      <c r="F1018" s="590"/>
      <c r="G1018" s="590"/>
      <c r="H1018" s="590"/>
      <c r="I1018" s="591"/>
      <c r="J1018" s="591"/>
      <c r="K1018" s="577"/>
      <c r="L1018" s="364"/>
      <c r="M1018" s="578"/>
      <c r="N1018" s="579"/>
      <c r="O1018" s="398"/>
      <c r="P1018" s="370"/>
      <c r="Q1018" s="593"/>
      <c r="R1018" s="579"/>
      <c r="S1018" s="398"/>
      <c r="T1018" s="370"/>
      <c r="U1018" s="593"/>
      <c r="V1018" s="579"/>
      <c r="W1018" s="398"/>
      <c r="X1018" s="370"/>
      <c r="Y1018" s="593"/>
      <c r="Z1018" s="579"/>
      <c r="AA1018" s="398"/>
    </row>
    <row r="1019" spans="1:27" ht="14.1" customHeight="1" x14ac:dyDescent="0.25">
      <c r="A1019" s="357"/>
      <c r="B1019" s="286" t="s">
        <v>1287</v>
      </c>
      <c r="C1019" s="302"/>
      <c r="D1019" s="302"/>
      <c r="E1019" s="288"/>
      <c r="F1019" s="8"/>
      <c r="G1019" s="8"/>
      <c r="H1019" s="8"/>
      <c r="I1019" s="4"/>
      <c r="J1019" s="4"/>
      <c r="L1019" s="364"/>
      <c r="O1019" s="398"/>
      <c r="P1019" s="370"/>
      <c r="S1019" s="398"/>
      <c r="T1019" s="370"/>
      <c r="W1019" s="398"/>
      <c r="X1019" s="370"/>
      <c r="AA1019" s="398"/>
    </row>
    <row r="1020" spans="1:27" ht="14.1" customHeight="1" x14ac:dyDescent="0.2">
      <c r="A1020" s="357"/>
      <c r="B1020" s="14"/>
      <c r="C1020" s="302">
        <v>4070</v>
      </c>
      <c r="D1020" s="302">
        <v>120104657</v>
      </c>
      <c r="E1020" s="288" t="s">
        <v>1467</v>
      </c>
      <c r="F1020" s="8"/>
      <c r="G1020" s="8"/>
      <c r="H1020" s="8">
        <v>68297</v>
      </c>
      <c r="I1020" s="4"/>
      <c r="J1020" s="4"/>
      <c r="K1020" s="165">
        <v>68297</v>
      </c>
      <c r="L1020" s="364">
        <v>1</v>
      </c>
      <c r="M1020" s="21">
        <v>8</v>
      </c>
      <c r="N1020" s="293">
        <v>68297</v>
      </c>
      <c r="O1020" s="398" t="s">
        <v>627</v>
      </c>
      <c r="P1020" s="370">
        <v>1</v>
      </c>
      <c r="Q1020" s="294">
        <v>8</v>
      </c>
      <c r="R1020" s="293">
        <v>0</v>
      </c>
      <c r="S1020" s="398" t="s">
        <v>627</v>
      </c>
      <c r="T1020" s="370">
        <v>1</v>
      </c>
      <c r="U1020" s="294">
        <v>8</v>
      </c>
      <c r="V1020" s="293">
        <v>0</v>
      </c>
      <c r="W1020" s="398" t="s">
        <v>627</v>
      </c>
      <c r="X1020" s="370">
        <v>1</v>
      </c>
      <c r="Y1020" s="294">
        <v>8</v>
      </c>
      <c r="Z1020" s="293">
        <v>0</v>
      </c>
      <c r="AA1020" s="398" t="s">
        <v>627</v>
      </c>
    </row>
    <row r="1021" spans="1:27" ht="14.1" customHeight="1" x14ac:dyDescent="0.2">
      <c r="A1021" s="357"/>
      <c r="B1021" s="14"/>
      <c r="C1021" s="302">
        <v>4080</v>
      </c>
      <c r="D1021" s="302">
        <v>120104658</v>
      </c>
      <c r="E1021" s="288" t="s">
        <v>1467</v>
      </c>
      <c r="F1021" s="8"/>
      <c r="G1021" s="8"/>
      <c r="H1021" s="8">
        <v>68297</v>
      </c>
      <c r="I1021" s="4"/>
      <c r="J1021" s="4"/>
      <c r="K1021" s="165">
        <v>68297</v>
      </c>
      <c r="L1021" s="364">
        <v>1</v>
      </c>
      <c r="M1021" s="21">
        <v>8</v>
      </c>
      <c r="N1021" s="293">
        <v>68297</v>
      </c>
      <c r="O1021" s="398" t="s">
        <v>627</v>
      </c>
      <c r="P1021" s="370">
        <v>1</v>
      </c>
      <c r="Q1021" s="294">
        <v>8</v>
      </c>
      <c r="R1021" s="293">
        <v>0</v>
      </c>
      <c r="S1021" s="398" t="s">
        <v>627</v>
      </c>
      <c r="T1021" s="370">
        <v>1</v>
      </c>
      <c r="U1021" s="294">
        <v>8</v>
      </c>
      <c r="V1021" s="293">
        <v>0</v>
      </c>
      <c r="W1021" s="398" t="s">
        <v>627</v>
      </c>
      <c r="X1021" s="370">
        <v>1</v>
      </c>
      <c r="Y1021" s="294">
        <v>8</v>
      </c>
      <c r="Z1021" s="293">
        <v>0</v>
      </c>
      <c r="AA1021" s="398" t="s">
        <v>627</v>
      </c>
    </row>
    <row r="1022" spans="1:27" ht="14.1" customHeight="1" x14ac:dyDescent="0.2">
      <c r="A1022" s="357"/>
      <c r="B1022" s="14"/>
      <c r="C1022" s="302">
        <v>4090</v>
      </c>
      <c r="D1022" s="302">
        <v>120104659</v>
      </c>
      <c r="E1022" s="288" t="s">
        <v>1467</v>
      </c>
      <c r="F1022" s="8"/>
      <c r="G1022" s="8"/>
      <c r="H1022" s="8">
        <v>68297</v>
      </c>
      <c r="I1022" s="4"/>
      <c r="J1022" s="4"/>
      <c r="K1022" s="165">
        <v>68297</v>
      </c>
      <c r="L1022" s="364">
        <v>1</v>
      </c>
      <c r="M1022" s="21">
        <v>8</v>
      </c>
      <c r="N1022" s="293">
        <v>68297</v>
      </c>
      <c r="O1022" s="398" t="s">
        <v>627</v>
      </c>
      <c r="P1022" s="370">
        <v>1</v>
      </c>
      <c r="Q1022" s="294">
        <v>8</v>
      </c>
      <c r="R1022" s="293">
        <v>68297</v>
      </c>
      <c r="S1022" s="398" t="s">
        <v>627</v>
      </c>
      <c r="T1022" s="370">
        <v>1</v>
      </c>
      <c r="U1022" s="294">
        <v>8</v>
      </c>
      <c r="V1022" s="293">
        <v>74291</v>
      </c>
      <c r="W1022" s="398" t="s">
        <v>627</v>
      </c>
      <c r="X1022" s="370">
        <v>1</v>
      </c>
      <c r="Y1022" s="294">
        <v>8</v>
      </c>
      <c r="Z1022" s="293">
        <v>75963</v>
      </c>
      <c r="AA1022" s="398" t="s">
        <v>627</v>
      </c>
    </row>
    <row r="1023" spans="1:27" ht="14.1" customHeight="1" x14ac:dyDescent="0.2">
      <c r="A1023" s="357"/>
      <c r="B1023" s="14"/>
      <c r="C1023" s="302">
        <v>4100</v>
      </c>
      <c r="D1023" s="302">
        <v>120104660</v>
      </c>
      <c r="E1023" s="288" t="s">
        <v>1467</v>
      </c>
      <c r="F1023" s="8"/>
      <c r="G1023" s="8"/>
      <c r="H1023" s="8">
        <v>68297</v>
      </c>
      <c r="I1023" s="4"/>
      <c r="J1023" s="4"/>
      <c r="K1023" s="165">
        <v>68297</v>
      </c>
      <c r="L1023" s="364">
        <v>1</v>
      </c>
      <c r="M1023" s="21">
        <v>10</v>
      </c>
      <c r="N1023" s="293">
        <v>68297</v>
      </c>
      <c r="O1023" s="398" t="s">
        <v>627</v>
      </c>
      <c r="P1023" s="370">
        <v>1</v>
      </c>
      <c r="Q1023" s="294">
        <v>8</v>
      </c>
      <c r="R1023" s="293">
        <v>68297</v>
      </c>
      <c r="S1023" s="398" t="s">
        <v>627</v>
      </c>
      <c r="T1023" s="370">
        <v>1</v>
      </c>
      <c r="U1023" s="294">
        <v>8</v>
      </c>
      <c r="V1023" s="293">
        <v>74291</v>
      </c>
      <c r="W1023" s="398" t="s">
        <v>627</v>
      </c>
      <c r="X1023" s="370">
        <v>1</v>
      </c>
      <c r="Y1023" s="294">
        <v>8</v>
      </c>
      <c r="Z1023" s="293">
        <v>75963</v>
      </c>
      <c r="AA1023" s="398" t="s">
        <v>627</v>
      </c>
    </row>
    <row r="1024" spans="1:27" ht="14.1" customHeight="1" x14ac:dyDescent="0.2">
      <c r="A1024" s="357"/>
      <c r="B1024" s="14"/>
      <c r="C1024" s="302">
        <v>4110</v>
      </c>
      <c r="D1024" s="302">
        <v>120104661</v>
      </c>
      <c r="E1024" s="288" t="s">
        <v>1467</v>
      </c>
      <c r="F1024" s="8"/>
      <c r="G1024" s="8"/>
      <c r="H1024" s="8">
        <v>68297</v>
      </c>
      <c r="I1024" s="4"/>
      <c r="J1024" s="4"/>
      <c r="K1024" s="165">
        <v>68297</v>
      </c>
      <c r="L1024" s="364">
        <v>1</v>
      </c>
      <c r="M1024" s="21">
        <v>8</v>
      </c>
      <c r="N1024" s="293">
        <v>68297</v>
      </c>
      <c r="O1024" s="398" t="s">
        <v>627</v>
      </c>
      <c r="P1024" s="370">
        <v>1</v>
      </c>
      <c r="Q1024" s="294">
        <v>8</v>
      </c>
      <c r="R1024" s="293">
        <v>68297</v>
      </c>
      <c r="S1024" s="398" t="s">
        <v>627</v>
      </c>
      <c r="T1024" s="370">
        <v>1</v>
      </c>
      <c r="U1024" s="294">
        <v>8</v>
      </c>
      <c r="V1024" s="293">
        <v>74291</v>
      </c>
      <c r="W1024" s="398" t="s">
        <v>627</v>
      </c>
      <c r="X1024" s="370">
        <v>1</v>
      </c>
      <c r="Y1024" s="294">
        <v>8</v>
      </c>
      <c r="Z1024" s="293">
        <v>75963</v>
      </c>
      <c r="AA1024" s="398" t="s">
        <v>627</v>
      </c>
    </row>
    <row r="1025" spans="1:27" ht="14.1" customHeight="1" x14ac:dyDescent="0.2">
      <c r="A1025" s="357"/>
      <c r="B1025" s="14"/>
      <c r="C1025" s="302">
        <v>4120</v>
      </c>
      <c r="D1025" s="302">
        <v>120104662</v>
      </c>
      <c r="E1025" s="288" t="s">
        <v>1467</v>
      </c>
      <c r="F1025" s="8"/>
      <c r="G1025" s="8"/>
      <c r="H1025" s="8">
        <v>68297</v>
      </c>
      <c r="I1025" s="4"/>
      <c r="J1025" s="4"/>
      <c r="K1025" s="165">
        <v>68297</v>
      </c>
      <c r="L1025" s="364">
        <v>1</v>
      </c>
      <c r="M1025" s="21">
        <v>8</v>
      </c>
      <c r="N1025" s="293">
        <v>68297</v>
      </c>
      <c r="O1025" s="398" t="s">
        <v>627</v>
      </c>
      <c r="P1025" s="370">
        <v>1</v>
      </c>
      <c r="Q1025" s="294">
        <v>8</v>
      </c>
      <c r="R1025" s="293">
        <v>68297</v>
      </c>
      <c r="S1025" s="398" t="s">
        <v>627</v>
      </c>
      <c r="T1025" s="370">
        <v>1</v>
      </c>
      <c r="U1025" s="294">
        <v>8</v>
      </c>
      <c r="V1025" s="293">
        <v>74291</v>
      </c>
      <c r="W1025" s="398" t="s">
        <v>627</v>
      </c>
      <c r="X1025" s="370">
        <v>1</v>
      </c>
      <c r="Y1025" s="294">
        <v>8</v>
      </c>
      <c r="Z1025" s="293">
        <v>75963</v>
      </c>
      <c r="AA1025" s="398" t="s">
        <v>627</v>
      </c>
    </row>
    <row r="1026" spans="1:27" ht="14.1" customHeight="1" x14ac:dyDescent="0.2">
      <c r="A1026" s="357"/>
      <c r="B1026" s="14"/>
      <c r="C1026" s="302">
        <v>4130</v>
      </c>
      <c r="D1026" s="302">
        <v>120104663</v>
      </c>
      <c r="E1026" s="288" t="s">
        <v>1467</v>
      </c>
      <c r="F1026" s="8"/>
      <c r="G1026" s="8"/>
      <c r="H1026" s="8">
        <v>68297</v>
      </c>
      <c r="I1026" s="4"/>
      <c r="J1026" s="4"/>
      <c r="K1026" s="165">
        <v>68297</v>
      </c>
      <c r="L1026" s="364">
        <v>1</v>
      </c>
      <c r="M1026" s="21">
        <v>8</v>
      </c>
      <c r="N1026" s="293">
        <v>68297</v>
      </c>
      <c r="O1026" s="16" t="s">
        <v>627</v>
      </c>
      <c r="P1026" s="370">
        <v>1</v>
      </c>
      <c r="Q1026" s="294">
        <v>8</v>
      </c>
      <c r="R1026" s="293">
        <v>68297</v>
      </c>
      <c r="S1026" s="398" t="s">
        <v>627</v>
      </c>
      <c r="T1026" s="370">
        <v>1</v>
      </c>
      <c r="U1026" s="294">
        <v>8</v>
      </c>
      <c r="V1026" s="293">
        <v>74291</v>
      </c>
      <c r="W1026" s="398" t="s">
        <v>627</v>
      </c>
      <c r="X1026" s="370">
        <v>1</v>
      </c>
      <c r="Y1026" s="294">
        <v>8</v>
      </c>
      <c r="Z1026" s="293">
        <v>75963</v>
      </c>
      <c r="AA1026" s="398" t="s">
        <v>627</v>
      </c>
    </row>
    <row r="1027" spans="1:27" ht="14.1" customHeight="1" x14ac:dyDescent="0.2">
      <c r="A1027" s="357"/>
      <c r="B1027" s="14"/>
      <c r="C1027" s="302">
        <v>4140</v>
      </c>
      <c r="D1027" s="302">
        <v>120104664</v>
      </c>
      <c r="E1027" s="288" t="s">
        <v>1467</v>
      </c>
      <c r="F1027" s="8"/>
      <c r="G1027" s="8"/>
      <c r="H1027" s="8">
        <v>68297</v>
      </c>
      <c r="I1027" s="4"/>
      <c r="J1027" s="4"/>
      <c r="K1027" s="165">
        <v>68297</v>
      </c>
      <c r="L1027" s="364">
        <v>1</v>
      </c>
      <c r="M1027" s="21">
        <v>8</v>
      </c>
      <c r="N1027" s="293">
        <v>68297</v>
      </c>
      <c r="O1027" s="398" t="s">
        <v>627</v>
      </c>
      <c r="P1027" s="370">
        <v>1</v>
      </c>
      <c r="Q1027" s="294">
        <v>8</v>
      </c>
      <c r="R1027" s="293">
        <v>68297</v>
      </c>
      <c r="S1027" s="398" t="s">
        <v>627</v>
      </c>
      <c r="T1027" s="370">
        <v>1</v>
      </c>
      <c r="U1027" s="294">
        <v>8</v>
      </c>
      <c r="V1027" s="293">
        <v>74291</v>
      </c>
      <c r="W1027" s="398" t="s">
        <v>627</v>
      </c>
      <c r="X1027" s="370">
        <v>1</v>
      </c>
      <c r="Y1027" s="294">
        <v>8</v>
      </c>
      <c r="Z1027" s="293">
        <v>75963</v>
      </c>
      <c r="AA1027" s="398" t="s">
        <v>627</v>
      </c>
    </row>
    <row r="1028" spans="1:27" ht="14.1" customHeight="1" x14ac:dyDescent="0.2">
      <c r="A1028" s="357"/>
      <c r="B1028" s="14"/>
      <c r="C1028" s="302">
        <v>4150</v>
      </c>
      <c r="D1028" s="302">
        <v>120104665</v>
      </c>
      <c r="E1028" s="288" t="s">
        <v>1467</v>
      </c>
      <c r="F1028" s="8"/>
      <c r="G1028" s="8"/>
      <c r="H1028" s="8">
        <v>68297</v>
      </c>
      <c r="I1028" s="4"/>
      <c r="J1028" s="4"/>
      <c r="K1028" s="165">
        <v>68297</v>
      </c>
      <c r="L1028" s="364">
        <v>1</v>
      </c>
      <c r="M1028" s="21">
        <v>8</v>
      </c>
      <c r="N1028" s="293">
        <v>68297</v>
      </c>
      <c r="O1028" s="398" t="s">
        <v>627</v>
      </c>
      <c r="P1028" s="370">
        <v>1</v>
      </c>
      <c r="Q1028" s="294">
        <v>8</v>
      </c>
      <c r="R1028" s="293">
        <v>0</v>
      </c>
      <c r="S1028" s="398" t="s">
        <v>627</v>
      </c>
      <c r="T1028" s="370">
        <v>1</v>
      </c>
      <c r="U1028" s="294">
        <v>8</v>
      </c>
      <c r="V1028" s="293">
        <v>0</v>
      </c>
      <c r="W1028" s="398" t="s">
        <v>627</v>
      </c>
      <c r="X1028" s="370">
        <v>1</v>
      </c>
      <c r="Y1028" s="294">
        <v>8</v>
      </c>
      <c r="Z1028" s="293">
        <v>0</v>
      </c>
      <c r="AA1028" s="398" t="s">
        <v>627</v>
      </c>
    </row>
    <row r="1029" spans="1:27" ht="14.1" customHeight="1" x14ac:dyDescent="0.2">
      <c r="A1029" s="357"/>
      <c r="B1029" s="14"/>
      <c r="C1029" s="302">
        <v>4160</v>
      </c>
      <c r="D1029" s="302">
        <v>120104666</v>
      </c>
      <c r="E1029" s="288" t="s">
        <v>1467</v>
      </c>
      <c r="F1029" s="8"/>
      <c r="G1029" s="8"/>
      <c r="H1029" s="8">
        <v>68297</v>
      </c>
      <c r="I1029" s="4"/>
      <c r="J1029" s="4"/>
      <c r="K1029" s="165">
        <v>68297</v>
      </c>
      <c r="L1029" s="364">
        <v>1</v>
      </c>
      <c r="M1029" s="21">
        <v>8</v>
      </c>
      <c r="N1029" s="293">
        <v>68297</v>
      </c>
      <c r="O1029" s="398" t="s">
        <v>627</v>
      </c>
      <c r="P1029" s="370">
        <v>1</v>
      </c>
      <c r="Q1029" s="294">
        <v>8</v>
      </c>
      <c r="R1029" s="293">
        <v>68297</v>
      </c>
      <c r="S1029" s="398" t="s">
        <v>627</v>
      </c>
      <c r="T1029" s="370">
        <v>1</v>
      </c>
      <c r="U1029" s="294">
        <v>8</v>
      </c>
      <c r="V1029" s="293">
        <v>74291</v>
      </c>
      <c r="W1029" s="398" t="s">
        <v>627</v>
      </c>
      <c r="X1029" s="370">
        <v>1</v>
      </c>
      <c r="Y1029" s="294">
        <v>8</v>
      </c>
      <c r="Z1029" s="293">
        <v>75963</v>
      </c>
      <c r="AA1029" s="398" t="s">
        <v>627</v>
      </c>
    </row>
    <row r="1030" spans="1:27" ht="14.1" customHeight="1" x14ac:dyDescent="0.2">
      <c r="A1030" s="357"/>
      <c r="B1030" s="14"/>
      <c r="C1030" s="302">
        <v>4170</v>
      </c>
      <c r="D1030" s="302">
        <v>120104667</v>
      </c>
      <c r="E1030" s="288" t="s">
        <v>1467</v>
      </c>
      <c r="F1030" s="8"/>
      <c r="G1030" s="8"/>
      <c r="H1030" s="8">
        <v>68297</v>
      </c>
      <c r="I1030" s="4"/>
      <c r="J1030" s="4"/>
      <c r="K1030" s="165">
        <v>68297</v>
      </c>
      <c r="L1030" s="364">
        <v>1</v>
      </c>
      <c r="M1030" s="21">
        <v>8</v>
      </c>
      <c r="N1030" s="293">
        <v>68297</v>
      </c>
      <c r="O1030" s="398" t="s">
        <v>627</v>
      </c>
      <c r="P1030" s="370">
        <v>1</v>
      </c>
      <c r="Q1030" s="294">
        <v>8</v>
      </c>
      <c r="R1030" s="293">
        <v>68297</v>
      </c>
      <c r="S1030" s="398" t="s">
        <v>627</v>
      </c>
      <c r="T1030" s="370">
        <v>1</v>
      </c>
      <c r="U1030" s="294">
        <v>8</v>
      </c>
      <c r="V1030" s="293">
        <v>74291</v>
      </c>
      <c r="W1030" s="398" t="s">
        <v>627</v>
      </c>
      <c r="X1030" s="370">
        <v>1</v>
      </c>
      <c r="Y1030" s="294">
        <v>8</v>
      </c>
      <c r="Z1030" s="293">
        <v>75963</v>
      </c>
      <c r="AA1030" s="398" t="s">
        <v>627</v>
      </c>
    </row>
    <row r="1031" spans="1:27" ht="14.1" customHeight="1" x14ac:dyDescent="0.2">
      <c r="A1031" s="357"/>
      <c r="B1031" s="14"/>
      <c r="C1031" s="302">
        <v>4180</v>
      </c>
      <c r="D1031" s="302">
        <v>120104668</v>
      </c>
      <c r="E1031" s="288" t="s">
        <v>1467</v>
      </c>
      <c r="F1031" s="8"/>
      <c r="G1031" s="8"/>
      <c r="H1031" s="8">
        <v>68297</v>
      </c>
      <c r="I1031" s="4"/>
      <c r="J1031" s="4"/>
      <c r="K1031" s="165">
        <v>68297</v>
      </c>
      <c r="L1031" s="364">
        <v>1</v>
      </c>
      <c r="M1031" s="21">
        <v>8</v>
      </c>
      <c r="N1031" s="293">
        <v>68297</v>
      </c>
      <c r="O1031" s="398" t="s">
        <v>627</v>
      </c>
      <c r="P1031" s="370">
        <v>1</v>
      </c>
      <c r="Q1031" s="294">
        <v>8</v>
      </c>
      <c r="R1031" s="293">
        <v>0</v>
      </c>
      <c r="S1031" s="398" t="s">
        <v>627</v>
      </c>
      <c r="T1031" s="370">
        <v>1</v>
      </c>
      <c r="U1031" s="294">
        <v>8</v>
      </c>
      <c r="V1031" s="293">
        <v>0</v>
      </c>
      <c r="W1031" s="398" t="s">
        <v>627</v>
      </c>
      <c r="X1031" s="370">
        <v>1</v>
      </c>
      <c r="Y1031" s="294">
        <v>8</v>
      </c>
      <c r="Z1031" s="293">
        <v>0</v>
      </c>
      <c r="AA1031" s="398" t="s">
        <v>627</v>
      </c>
    </row>
    <row r="1032" spans="1:27" ht="14.1" customHeight="1" x14ac:dyDescent="0.2">
      <c r="A1032" s="357"/>
      <c r="B1032" s="14"/>
      <c r="C1032" s="302">
        <v>4190</v>
      </c>
      <c r="D1032" s="302">
        <v>120104669</v>
      </c>
      <c r="E1032" s="288" t="s">
        <v>1467</v>
      </c>
      <c r="F1032" s="8"/>
      <c r="G1032" s="8"/>
      <c r="H1032" s="8">
        <v>68297</v>
      </c>
      <c r="I1032" s="4"/>
      <c r="J1032" s="4"/>
      <c r="K1032" s="165">
        <v>68297</v>
      </c>
      <c r="L1032" s="364">
        <v>1</v>
      </c>
      <c r="M1032" s="21">
        <v>8</v>
      </c>
      <c r="N1032" s="293">
        <v>68297</v>
      </c>
      <c r="O1032" s="398" t="s">
        <v>627</v>
      </c>
      <c r="P1032" s="370">
        <v>1</v>
      </c>
      <c r="Q1032" s="294">
        <v>8</v>
      </c>
      <c r="R1032" s="293">
        <v>68297</v>
      </c>
      <c r="S1032" s="398" t="s">
        <v>627</v>
      </c>
      <c r="T1032" s="370">
        <v>1</v>
      </c>
      <c r="U1032" s="294">
        <v>8</v>
      </c>
      <c r="V1032" s="293">
        <v>74291</v>
      </c>
      <c r="W1032" s="398" t="s">
        <v>627</v>
      </c>
      <c r="X1032" s="370">
        <v>1</v>
      </c>
      <c r="Y1032" s="294">
        <v>8</v>
      </c>
      <c r="Z1032" s="293">
        <v>75963</v>
      </c>
      <c r="AA1032" s="398" t="s">
        <v>627</v>
      </c>
    </row>
    <row r="1033" spans="1:27" ht="14.1" customHeight="1" x14ac:dyDescent="0.2">
      <c r="A1033" s="357"/>
      <c r="B1033" s="14"/>
      <c r="C1033" s="302">
        <v>4200</v>
      </c>
      <c r="D1033" s="302">
        <v>120104670</v>
      </c>
      <c r="E1033" s="288" t="s">
        <v>1467</v>
      </c>
      <c r="F1033" s="8"/>
      <c r="G1033" s="8"/>
      <c r="H1033" s="8">
        <v>68297</v>
      </c>
      <c r="I1033" s="4"/>
      <c r="J1033" s="4"/>
      <c r="K1033" s="165">
        <v>68297</v>
      </c>
      <c r="L1033" s="364">
        <v>1</v>
      </c>
      <c r="M1033" s="21">
        <v>8</v>
      </c>
      <c r="N1033" s="293">
        <v>68297</v>
      </c>
      <c r="O1033" s="398" t="s">
        <v>627</v>
      </c>
      <c r="P1033" s="370">
        <v>1</v>
      </c>
      <c r="Q1033" s="294">
        <v>8</v>
      </c>
      <c r="R1033" s="293">
        <v>68297</v>
      </c>
      <c r="S1033" s="398" t="s">
        <v>627</v>
      </c>
      <c r="T1033" s="370">
        <v>1</v>
      </c>
      <c r="U1033" s="294">
        <v>8</v>
      </c>
      <c r="V1033" s="293">
        <v>74291</v>
      </c>
      <c r="W1033" s="398" t="s">
        <v>627</v>
      </c>
      <c r="X1033" s="370">
        <v>1</v>
      </c>
      <c r="Y1033" s="294">
        <v>8</v>
      </c>
      <c r="Z1033" s="293">
        <v>75963</v>
      </c>
      <c r="AA1033" s="398" t="s">
        <v>627</v>
      </c>
    </row>
    <row r="1034" spans="1:27" ht="14.1" customHeight="1" x14ac:dyDescent="0.2">
      <c r="A1034" s="357"/>
      <c r="B1034" s="14"/>
      <c r="C1034" s="302">
        <v>4210</v>
      </c>
      <c r="D1034" s="302">
        <v>120104671</v>
      </c>
      <c r="E1034" s="288" t="s">
        <v>1467</v>
      </c>
      <c r="F1034" s="8"/>
      <c r="G1034" s="8"/>
      <c r="H1034" s="8">
        <v>68297</v>
      </c>
      <c r="I1034" s="4"/>
      <c r="J1034" s="4"/>
      <c r="K1034" s="165">
        <v>68297</v>
      </c>
      <c r="L1034" s="364">
        <v>1</v>
      </c>
      <c r="M1034" s="21">
        <v>10</v>
      </c>
      <c r="N1034" s="293">
        <v>68297</v>
      </c>
      <c r="O1034" s="398" t="s">
        <v>627</v>
      </c>
      <c r="P1034" s="370">
        <v>1</v>
      </c>
      <c r="Q1034" s="294">
        <v>8</v>
      </c>
      <c r="R1034" s="293">
        <v>68297</v>
      </c>
      <c r="S1034" s="398" t="s">
        <v>627</v>
      </c>
      <c r="T1034" s="370">
        <v>1</v>
      </c>
      <c r="U1034" s="294">
        <v>8</v>
      </c>
      <c r="V1034" s="293">
        <v>74291</v>
      </c>
      <c r="W1034" s="398" t="s">
        <v>627</v>
      </c>
      <c r="X1034" s="370">
        <v>1</v>
      </c>
      <c r="Y1034" s="294">
        <v>8</v>
      </c>
      <c r="Z1034" s="293">
        <v>75963</v>
      </c>
      <c r="AA1034" s="398" t="s">
        <v>627</v>
      </c>
    </row>
    <row r="1035" spans="1:27" ht="14.1" customHeight="1" x14ac:dyDescent="0.2">
      <c r="A1035" s="357"/>
      <c r="B1035" s="14"/>
      <c r="C1035" s="302">
        <v>4220</v>
      </c>
      <c r="D1035" s="302">
        <v>120104672</v>
      </c>
      <c r="E1035" s="288" t="s">
        <v>1467</v>
      </c>
      <c r="F1035" s="8"/>
      <c r="G1035" s="8"/>
      <c r="H1035" s="8">
        <v>68297</v>
      </c>
      <c r="I1035" s="4"/>
      <c r="J1035" s="4"/>
      <c r="K1035" s="165">
        <v>68297</v>
      </c>
      <c r="L1035" s="364">
        <v>1</v>
      </c>
      <c r="M1035" s="21">
        <v>8</v>
      </c>
      <c r="N1035" s="293">
        <v>68297</v>
      </c>
      <c r="O1035" s="398" t="s">
        <v>627</v>
      </c>
      <c r="P1035" s="370">
        <v>1</v>
      </c>
      <c r="Q1035" s="294">
        <v>8</v>
      </c>
      <c r="R1035" s="293">
        <v>0</v>
      </c>
      <c r="S1035" s="398" t="s">
        <v>627</v>
      </c>
      <c r="T1035" s="370">
        <v>1</v>
      </c>
      <c r="U1035" s="294">
        <v>8</v>
      </c>
      <c r="V1035" s="293">
        <v>0</v>
      </c>
      <c r="W1035" s="398" t="s">
        <v>627</v>
      </c>
      <c r="X1035" s="370">
        <v>1</v>
      </c>
      <c r="Y1035" s="294">
        <v>8</v>
      </c>
      <c r="Z1035" s="293">
        <v>0</v>
      </c>
      <c r="AA1035" s="398" t="s">
        <v>627</v>
      </c>
    </row>
    <row r="1036" spans="1:27" ht="14.1" customHeight="1" x14ac:dyDescent="0.2">
      <c r="A1036" s="357"/>
      <c r="B1036" s="14"/>
      <c r="C1036" s="302">
        <v>4230</v>
      </c>
      <c r="D1036" s="302">
        <v>120104673</v>
      </c>
      <c r="E1036" s="288" t="s">
        <v>1467</v>
      </c>
      <c r="F1036" s="8"/>
      <c r="G1036" s="8"/>
      <c r="H1036" s="8">
        <v>68297</v>
      </c>
      <c r="I1036" s="4"/>
      <c r="J1036" s="4"/>
      <c r="K1036" s="165">
        <v>68297</v>
      </c>
      <c r="L1036" s="364">
        <v>1</v>
      </c>
      <c r="M1036" s="21">
        <v>8</v>
      </c>
      <c r="N1036" s="293">
        <v>68297</v>
      </c>
      <c r="O1036" s="398" t="s">
        <v>627</v>
      </c>
      <c r="P1036" s="370">
        <v>1</v>
      </c>
      <c r="Q1036" s="294">
        <v>8</v>
      </c>
      <c r="R1036" s="293">
        <v>68297</v>
      </c>
      <c r="S1036" s="398" t="s">
        <v>627</v>
      </c>
      <c r="T1036" s="370">
        <v>1</v>
      </c>
      <c r="U1036" s="294">
        <v>8</v>
      </c>
      <c r="V1036" s="293">
        <v>74291</v>
      </c>
      <c r="W1036" s="398" t="s">
        <v>627</v>
      </c>
      <c r="X1036" s="370">
        <v>1</v>
      </c>
      <c r="Y1036" s="294">
        <v>8</v>
      </c>
      <c r="Z1036" s="293">
        <v>75963</v>
      </c>
      <c r="AA1036" s="398" t="s">
        <v>627</v>
      </c>
    </row>
    <row r="1037" spans="1:27" ht="14.1" customHeight="1" x14ac:dyDescent="0.2">
      <c r="A1037" s="357"/>
      <c r="B1037" s="14"/>
      <c r="C1037" s="302">
        <v>4240</v>
      </c>
      <c r="D1037" s="302">
        <v>120104674</v>
      </c>
      <c r="E1037" s="288" t="s">
        <v>1467</v>
      </c>
      <c r="F1037" s="8"/>
      <c r="G1037" s="8"/>
      <c r="H1037" s="8">
        <v>68297</v>
      </c>
      <c r="I1037" s="4"/>
      <c r="J1037" s="4"/>
      <c r="K1037" s="165">
        <v>68297</v>
      </c>
      <c r="L1037" s="364">
        <v>1</v>
      </c>
      <c r="M1037" s="21">
        <v>10</v>
      </c>
      <c r="N1037" s="293">
        <v>68297</v>
      </c>
      <c r="O1037" s="398" t="s">
        <v>627</v>
      </c>
      <c r="P1037" s="370">
        <v>1</v>
      </c>
      <c r="Q1037" s="294">
        <v>8</v>
      </c>
      <c r="R1037" s="293">
        <v>68297</v>
      </c>
      <c r="S1037" s="398" t="s">
        <v>627</v>
      </c>
      <c r="T1037" s="370">
        <v>1</v>
      </c>
      <c r="U1037" s="294">
        <v>8</v>
      </c>
      <c r="V1037" s="293">
        <v>74291</v>
      </c>
      <c r="W1037" s="398" t="s">
        <v>627</v>
      </c>
      <c r="X1037" s="370">
        <v>1</v>
      </c>
      <c r="Y1037" s="294">
        <v>8</v>
      </c>
      <c r="Z1037" s="293">
        <v>75963</v>
      </c>
      <c r="AA1037" s="398" t="s">
        <v>627</v>
      </c>
    </row>
    <row r="1038" spans="1:27" ht="14.1" customHeight="1" x14ac:dyDescent="0.2">
      <c r="A1038" s="357"/>
      <c r="B1038" s="14"/>
      <c r="C1038" s="302">
        <v>4250</v>
      </c>
      <c r="D1038" s="302">
        <v>120104675</v>
      </c>
      <c r="E1038" s="288" t="s">
        <v>1467</v>
      </c>
      <c r="F1038" s="8"/>
      <c r="G1038" s="8"/>
      <c r="H1038" s="8">
        <v>68297</v>
      </c>
      <c r="I1038" s="4"/>
      <c r="J1038" s="4"/>
      <c r="K1038" s="165">
        <v>68297</v>
      </c>
      <c r="L1038" s="364">
        <v>1</v>
      </c>
      <c r="M1038" s="21">
        <v>8</v>
      </c>
      <c r="N1038" s="293">
        <v>68297</v>
      </c>
      <c r="O1038" s="398" t="s">
        <v>627</v>
      </c>
      <c r="P1038" s="370">
        <v>1</v>
      </c>
      <c r="Q1038" s="294">
        <v>8</v>
      </c>
      <c r="R1038" s="293">
        <v>0</v>
      </c>
      <c r="S1038" s="398" t="s">
        <v>627</v>
      </c>
      <c r="T1038" s="370">
        <v>1</v>
      </c>
      <c r="U1038" s="294">
        <v>8</v>
      </c>
      <c r="V1038" s="293">
        <v>0</v>
      </c>
      <c r="W1038" s="398" t="s">
        <v>627</v>
      </c>
      <c r="X1038" s="370">
        <v>1</v>
      </c>
      <c r="Y1038" s="294">
        <v>8</v>
      </c>
      <c r="Z1038" s="293">
        <v>0</v>
      </c>
      <c r="AA1038" s="398" t="s">
        <v>627</v>
      </c>
    </row>
    <row r="1039" spans="1:27" ht="14.1" customHeight="1" x14ac:dyDescent="0.2">
      <c r="A1039" s="357"/>
      <c r="B1039" s="14"/>
      <c r="C1039" s="302">
        <v>4260</v>
      </c>
      <c r="D1039" s="302">
        <v>120104676</v>
      </c>
      <c r="E1039" s="288" t="s">
        <v>1467</v>
      </c>
      <c r="F1039" s="8"/>
      <c r="G1039" s="8"/>
      <c r="H1039" s="8">
        <v>68297</v>
      </c>
      <c r="I1039" s="4"/>
      <c r="J1039" s="4"/>
      <c r="K1039" s="165">
        <v>68297</v>
      </c>
      <c r="L1039" s="364">
        <v>1</v>
      </c>
      <c r="M1039" s="21">
        <v>8</v>
      </c>
      <c r="N1039" s="293">
        <v>68297</v>
      </c>
      <c r="O1039" s="398" t="s">
        <v>627</v>
      </c>
      <c r="P1039" s="370">
        <v>1</v>
      </c>
      <c r="Q1039" s="294">
        <v>8</v>
      </c>
      <c r="R1039" s="293">
        <v>0</v>
      </c>
      <c r="S1039" s="398" t="s">
        <v>627</v>
      </c>
      <c r="T1039" s="370">
        <v>1</v>
      </c>
      <c r="U1039" s="294">
        <v>8</v>
      </c>
      <c r="V1039" s="293">
        <v>0</v>
      </c>
      <c r="W1039" s="398" t="s">
        <v>627</v>
      </c>
      <c r="X1039" s="370">
        <v>1</v>
      </c>
      <c r="Y1039" s="294">
        <v>8</v>
      </c>
      <c r="Z1039" s="293">
        <v>0</v>
      </c>
      <c r="AA1039" s="398" t="s">
        <v>627</v>
      </c>
    </row>
    <row r="1040" spans="1:27" ht="14.1" customHeight="1" x14ac:dyDescent="0.2">
      <c r="A1040" s="357"/>
      <c r="B1040" s="14"/>
      <c r="C1040" s="302">
        <v>4270</v>
      </c>
      <c r="D1040" s="302">
        <v>120104677</v>
      </c>
      <c r="E1040" s="288" t="s">
        <v>1467</v>
      </c>
      <c r="F1040" s="8"/>
      <c r="G1040" s="8"/>
      <c r="H1040" s="8">
        <v>68297</v>
      </c>
      <c r="I1040" s="4"/>
      <c r="J1040" s="4"/>
      <c r="K1040" s="165">
        <v>68297</v>
      </c>
      <c r="L1040" s="364">
        <v>1</v>
      </c>
      <c r="M1040" s="21">
        <v>8</v>
      </c>
      <c r="N1040" s="293">
        <v>68297</v>
      </c>
      <c r="O1040" s="398" t="s">
        <v>627</v>
      </c>
      <c r="P1040" s="370">
        <v>1</v>
      </c>
      <c r="Q1040" s="294">
        <v>8</v>
      </c>
      <c r="R1040" s="293">
        <v>68297</v>
      </c>
      <c r="S1040" s="398" t="s">
        <v>627</v>
      </c>
      <c r="T1040" s="370">
        <v>1</v>
      </c>
      <c r="U1040" s="294">
        <v>8</v>
      </c>
      <c r="V1040" s="293">
        <v>74291</v>
      </c>
      <c r="W1040" s="398" t="s">
        <v>627</v>
      </c>
      <c r="X1040" s="370">
        <v>1</v>
      </c>
      <c r="Y1040" s="294">
        <v>8</v>
      </c>
      <c r="Z1040" s="293">
        <v>75963</v>
      </c>
      <c r="AA1040" s="398" t="s">
        <v>627</v>
      </c>
    </row>
    <row r="1041" spans="1:27" ht="14.1" customHeight="1" x14ac:dyDescent="0.2">
      <c r="A1041" s="357"/>
      <c r="B1041" s="14"/>
      <c r="C1041" s="302">
        <v>4280</v>
      </c>
      <c r="D1041" s="302">
        <v>120104678</v>
      </c>
      <c r="E1041" s="288" t="s">
        <v>1467</v>
      </c>
      <c r="F1041" s="8"/>
      <c r="G1041" s="8"/>
      <c r="H1041" s="8">
        <v>68297</v>
      </c>
      <c r="I1041" s="4"/>
      <c r="J1041" s="4"/>
      <c r="K1041" s="165">
        <v>68297</v>
      </c>
      <c r="L1041" s="364">
        <v>1</v>
      </c>
      <c r="M1041" s="21">
        <v>8</v>
      </c>
      <c r="N1041" s="293">
        <v>68297</v>
      </c>
      <c r="O1041" s="398" t="s">
        <v>627</v>
      </c>
      <c r="P1041" s="370">
        <v>1</v>
      </c>
      <c r="Q1041" s="294">
        <v>8</v>
      </c>
      <c r="R1041" s="293">
        <v>68297</v>
      </c>
      <c r="S1041" s="398" t="s">
        <v>627</v>
      </c>
      <c r="T1041" s="370">
        <v>1</v>
      </c>
      <c r="U1041" s="294">
        <v>8</v>
      </c>
      <c r="V1041" s="293">
        <v>74291</v>
      </c>
      <c r="W1041" s="398" t="s">
        <v>627</v>
      </c>
      <c r="X1041" s="370">
        <v>1</v>
      </c>
      <c r="Y1041" s="294">
        <v>8</v>
      </c>
      <c r="Z1041" s="293">
        <v>75963</v>
      </c>
      <c r="AA1041" s="398" t="s">
        <v>627</v>
      </c>
    </row>
    <row r="1042" spans="1:27" ht="14.1" customHeight="1" x14ac:dyDescent="0.2">
      <c r="A1042" s="357"/>
      <c r="B1042" s="14"/>
      <c r="C1042" s="302">
        <v>4290</v>
      </c>
      <c r="D1042" s="302">
        <v>120104679</v>
      </c>
      <c r="E1042" s="288" t="s">
        <v>1467</v>
      </c>
      <c r="F1042" s="8"/>
      <c r="G1042" s="8"/>
      <c r="H1042" s="8">
        <v>68297</v>
      </c>
      <c r="I1042" s="4"/>
      <c r="J1042" s="4"/>
      <c r="K1042" s="165">
        <v>68297</v>
      </c>
      <c r="L1042" s="364">
        <v>1</v>
      </c>
      <c r="M1042" s="21">
        <v>10</v>
      </c>
      <c r="N1042" s="293">
        <v>68297</v>
      </c>
      <c r="O1042" s="398" t="s">
        <v>627</v>
      </c>
      <c r="P1042" s="370">
        <v>1</v>
      </c>
      <c r="Q1042" s="294">
        <v>8</v>
      </c>
      <c r="R1042" s="293">
        <v>68297</v>
      </c>
      <c r="S1042" s="398" t="s">
        <v>627</v>
      </c>
      <c r="T1042" s="370">
        <v>1</v>
      </c>
      <c r="U1042" s="294">
        <v>8</v>
      </c>
      <c r="V1042" s="293">
        <v>74291</v>
      </c>
      <c r="W1042" s="398" t="s">
        <v>627</v>
      </c>
      <c r="X1042" s="370">
        <v>1</v>
      </c>
      <c r="Y1042" s="294">
        <v>8</v>
      </c>
      <c r="Z1042" s="293">
        <v>75963</v>
      </c>
      <c r="AA1042" s="398" t="s">
        <v>627</v>
      </c>
    </row>
    <row r="1043" spans="1:27" ht="14.1" customHeight="1" x14ac:dyDescent="0.2">
      <c r="A1043" s="357"/>
      <c r="B1043" s="14"/>
      <c r="C1043" s="302">
        <v>4300</v>
      </c>
      <c r="D1043" s="302">
        <v>120104680</v>
      </c>
      <c r="E1043" s="288" t="s">
        <v>1467</v>
      </c>
      <c r="F1043" s="8"/>
      <c r="G1043" s="8"/>
      <c r="H1043" s="8">
        <v>68297</v>
      </c>
      <c r="I1043" s="4"/>
      <c r="J1043" s="4"/>
      <c r="K1043" s="165">
        <v>68297</v>
      </c>
      <c r="L1043" s="364">
        <v>1</v>
      </c>
      <c r="M1043" s="21">
        <v>8</v>
      </c>
      <c r="N1043" s="293">
        <v>68297</v>
      </c>
      <c r="O1043" s="398" t="s">
        <v>627</v>
      </c>
      <c r="P1043" s="370">
        <v>1</v>
      </c>
      <c r="Q1043" s="294">
        <v>8</v>
      </c>
      <c r="R1043" s="293">
        <v>0</v>
      </c>
      <c r="S1043" s="398" t="s">
        <v>627</v>
      </c>
      <c r="T1043" s="370">
        <v>1</v>
      </c>
      <c r="U1043" s="294">
        <v>8</v>
      </c>
      <c r="V1043" s="293">
        <v>0</v>
      </c>
      <c r="W1043" s="398" t="s">
        <v>627</v>
      </c>
      <c r="X1043" s="370">
        <v>1</v>
      </c>
      <c r="Y1043" s="294">
        <v>8</v>
      </c>
      <c r="Z1043" s="293">
        <v>0</v>
      </c>
      <c r="AA1043" s="398" t="s">
        <v>627</v>
      </c>
    </row>
    <row r="1044" spans="1:27" ht="14.1" customHeight="1" x14ac:dyDescent="0.2">
      <c r="A1044" s="357"/>
      <c r="B1044" s="14"/>
      <c r="C1044" s="302">
        <v>4310</v>
      </c>
      <c r="D1044" s="302">
        <v>120104681</v>
      </c>
      <c r="E1044" s="288" t="s">
        <v>1467</v>
      </c>
      <c r="F1044" s="8"/>
      <c r="G1044" s="8"/>
      <c r="H1044" s="8">
        <v>68297</v>
      </c>
      <c r="I1044" s="4"/>
      <c r="J1044" s="4"/>
      <c r="K1044" s="165">
        <v>68297</v>
      </c>
      <c r="L1044" s="364">
        <v>1</v>
      </c>
      <c r="M1044" s="21">
        <v>8</v>
      </c>
      <c r="N1044" s="293">
        <v>68297</v>
      </c>
      <c r="O1044" s="398" t="s">
        <v>627</v>
      </c>
      <c r="P1044" s="370">
        <v>1</v>
      </c>
      <c r="Q1044" s="294">
        <v>8</v>
      </c>
      <c r="R1044" s="293">
        <v>68297</v>
      </c>
      <c r="S1044" s="398" t="s">
        <v>627</v>
      </c>
      <c r="T1044" s="370">
        <v>1</v>
      </c>
      <c r="U1044" s="294">
        <v>8</v>
      </c>
      <c r="V1044" s="293">
        <v>74291</v>
      </c>
      <c r="W1044" s="398" t="s">
        <v>627</v>
      </c>
      <c r="X1044" s="370">
        <v>1</v>
      </c>
      <c r="Y1044" s="294">
        <v>8</v>
      </c>
      <c r="Z1044" s="293">
        <v>75963</v>
      </c>
      <c r="AA1044" s="398" t="s">
        <v>627</v>
      </c>
    </row>
    <row r="1045" spans="1:27" ht="14.1" customHeight="1" x14ac:dyDescent="0.2">
      <c r="A1045" s="357"/>
      <c r="B1045" s="14"/>
      <c r="C1045" s="302">
        <v>4320</v>
      </c>
      <c r="D1045" s="302">
        <v>120104682</v>
      </c>
      <c r="E1045" s="288" t="s">
        <v>1467</v>
      </c>
      <c r="F1045" s="8"/>
      <c r="G1045" s="8"/>
      <c r="H1045" s="8">
        <v>68297</v>
      </c>
      <c r="I1045" s="4"/>
      <c r="J1045" s="4"/>
      <c r="K1045" s="165">
        <v>68297</v>
      </c>
      <c r="L1045" s="364">
        <v>1</v>
      </c>
      <c r="M1045" s="21">
        <v>8</v>
      </c>
      <c r="N1045" s="293">
        <v>68297</v>
      </c>
      <c r="O1045" s="398" t="s">
        <v>627</v>
      </c>
      <c r="P1045" s="370">
        <v>1</v>
      </c>
      <c r="Q1045" s="294">
        <v>8</v>
      </c>
      <c r="R1045" s="293">
        <v>68297</v>
      </c>
      <c r="S1045" s="398" t="s">
        <v>627</v>
      </c>
      <c r="T1045" s="370">
        <v>1</v>
      </c>
      <c r="U1045" s="294">
        <v>8</v>
      </c>
      <c r="V1045" s="293">
        <v>74291</v>
      </c>
      <c r="W1045" s="398" t="s">
        <v>627</v>
      </c>
      <c r="X1045" s="370">
        <v>1</v>
      </c>
      <c r="Y1045" s="294">
        <v>8</v>
      </c>
      <c r="Z1045" s="293">
        <v>75963</v>
      </c>
      <c r="AA1045" s="398" t="s">
        <v>627</v>
      </c>
    </row>
    <row r="1046" spans="1:27" ht="14.1" customHeight="1" x14ac:dyDescent="0.2">
      <c r="A1046" s="357"/>
      <c r="B1046" s="14"/>
      <c r="C1046" s="302">
        <v>4330</v>
      </c>
      <c r="D1046" s="302">
        <v>120104683</v>
      </c>
      <c r="E1046" s="288" t="s">
        <v>1467</v>
      </c>
      <c r="F1046" s="8"/>
      <c r="G1046" s="8"/>
      <c r="H1046" s="8">
        <v>68297</v>
      </c>
      <c r="I1046" s="4"/>
      <c r="J1046" s="4"/>
      <c r="K1046" s="165">
        <v>68297</v>
      </c>
      <c r="L1046" s="364">
        <v>1</v>
      </c>
      <c r="M1046" s="21">
        <v>8</v>
      </c>
      <c r="N1046" s="293">
        <v>68297</v>
      </c>
      <c r="O1046" s="398" t="s">
        <v>627</v>
      </c>
      <c r="P1046" s="370">
        <v>1</v>
      </c>
      <c r="Q1046" s="294">
        <v>8</v>
      </c>
      <c r="R1046" s="293">
        <v>68297</v>
      </c>
      <c r="S1046" s="398" t="s">
        <v>627</v>
      </c>
      <c r="T1046" s="370">
        <v>1</v>
      </c>
      <c r="U1046" s="294">
        <v>8</v>
      </c>
      <c r="V1046" s="293">
        <v>74291</v>
      </c>
      <c r="W1046" s="398" t="s">
        <v>627</v>
      </c>
      <c r="X1046" s="370">
        <v>1</v>
      </c>
      <c r="Y1046" s="294">
        <v>8</v>
      </c>
      <c r="Z1046" s="293">
        <v>75963</v>
      </c>
      <c r="AA1046" s="398" t="s">
        <v>627</v>
      </c>
    </row>
    <row r="1047" spans="1:27" ht="14.1" customHeight="1" x14ac:dyDescent="0.2">
      <c r="A1047" s="357"/>
      <c r="B1047" s="14"/>
      <c r="C1047" s="302">
        <v>4340</v>
      </c>
      <c r="D1047" s="302">
        <v>120104684</v>
      </c>
      <c r="E1047" s="288" t="s">
        <v>1467</v>
      </c>
      <c r="F1047" s="8"/>
      <c r="G1047" s="8"/>
      <c r="H1047" s="8">
        <v>68297</v>
      </c>
      <c r="I1047" s="4"/>
      <c r="J1047" s="4"/>
      <c r="K1047" s="165">
        <v>68297</v>
      </c>
      <c r="L1047" s="364">
        <v>1</v>
      </c>
      <c r="M1047" s="21">
        <v>8</v>
      </c>
      <c r="N1047" s="293">
        <v>68297</v>
      </c>
      <c r="O1047" s="398" t="s">
        <v>627</v>
      </c>
      <c r="P1047" s="370">
        <v>1</v>
      </c>
      <c r="Q1047" s="294">
        <v>8</v>
      </c>
      <c r="R1047" s="293">
        <v>68297</v>
      </c>
      <c r="S1047" s="398" t="s">
        <v>627</v>
      </c>
      <c r="T1047" s="370">
        <v>1</v>
      </c>
      <c r="U1047" s="294">
        <v>8</v>
      </c>
      <c r="V1047" s="293">
        <v>74291</v>
      </c>
      <c r="W1047" s="398" t="s">
        <v>627</v>
      </c>
      <c r="X1047" s="370">
        <v>1</v>
      </c>
      <c r="Y1047" s="294">
        <v>8</v>
      </c>
      <c r="Z1047" s="293">
        <v>75963</v>
      </c>
      <c r="AA1047" s="398" t="s">
        <v>627</v>
      </c>
    </row>
    <row r="1048" spans="1:27" ht="14.1" customHeight="1" x14ac:dyDescent="0.2">
      <c r="A1048" s="357"/>
      <c r="B1048" s="14"/>
      <c r="C1048" s="302">
        <v>4350</v>
      </c>
      <c r="D1048" s="302">
        <v>120104685</v>
      </c>
      <c r="E1048" s="288" t="s">
        <v>1467</v>
      </c>
      <c r="F1048" s="8"/>
      <c r="G1048" s="8"/>
      <c r="H1048" s="8">
        <v>68297</v>
      </c>
      <c r="I1048" s="4"/>
      <c r="J1048" s="4"/>
      <c r="K1048" s="165">
        <v>68297</v>
      </c>
      <c r="L1048" s="364">
        <v>1</v>
      </c>
      <c r="M1048" s="21">
        <v>8</v>
      </c>
      <c r="N1048" s="293">
        <v>68297</v>
      </c>
      <c r="O1048" s="398" t="s">
        <v>627</v>
      </c>
      <c r="P1048" s="370">
        <v>1</v>
      </c>
      <c r="Q1048" s="294">
        <v>8</v>
      </c>
      <c r="R1048" s="293">
        <v>68297</v>
      </c>
      <c r="S1048" s="398" t="s">
        <v>627</v>
      </c>
      <c r="T1048" s="370">
        <v>1</v>
      </c>
      <c r="U1048" s="294">
        <v>8</v>
      </c>
      <c r="V1048" s="293">
        <v>74291</v>
      </c>
      <c r="W1048" s="398" t="s">
        <v>627</v>
      </c>
      <c r="X1048" s="370">
        <v>1</v>
      </c>
      <c r="Y1048" s="294">
        <v>8</v>
      </c>
      <c r="Z1048" s="293">
        <v>75963</v>
      </c>
      <c r="AA1048" s="398" t="s">
        <v>627</v>
      </c>
    </row>
    <row r="1049" spans="1:27" ht="14.1" customHeight="1" x14ac:dyDescent="0.2">
      <c r="A1049" s="357"/>
      <c r="B1049" s="14"/>
      <c r="C1049" s="302">
        <v>4360</v>
      </c>
      <c r="D1049" s="302">
        <v>120104686</v>
      </c>
      <c r="E1049" s="288" t="s">
        <v>1467</v>
      </c>
      <c r="F1049" s="8"/>
      <c r="G1049" s="8"/>
      <c r="H1049" s="8">
        <v>68297</v>
      </c>
      <c r="I1049" s="4"/>
      <c r="J1049" s="4"/>
      <c r="K1049" s="165">
        <v>68297</v>
      </c>
      <c r="L1049" s="364">
        <v>1</v>
      </c>
      <c r="M1049" s="21">
        <v>8</v>
      </c>
      <c r="N1049" s="293">
        <v>68297</v>
      </c>
      <c r="O1049" s="398" t="s">
        <v>627</v>
      </c>
      <c r="P1049" s="370">
        <v>1</v>
      </c>
      <c r="Q1049" s="294">
        <v>8</v>
      </c>
      <c r="R1049" s="293">
        <v>0</v>
      </c>
      <c r="S1049" s="398" t="s">
        <v>627</v>
      </c>
      <c r="T1049" s="370">
        <v>1</v>
      </c>
      <c r="U1049" s="294">
        <v>8</v>
      </c>
      <c r="V1049" s="293">
        <v>0</v>
      </c>
      <c r="W1049" s="398" t="s">
        <v>627</v>
      </c>
      <c r="X1049" s="370">
        <v>1</v>
      </c>
      <c r="Y1049" s="294">
        <v>8</v>
      </c>
      <c r="Z1049" s="293">
        <v>0</v>
      </c>
      <c r="AA1049" s="398" t="s">
        <v>627</v>
      </c>
    </row>
    <row r="1050" spans="1:27" ht="14.1" customHeight="1" x14ac:dyDescent="0.2">
      <c r="A1050" s="357"/>
      <c r="B1050" s="14"/>
      <c r="C1050" s="302">
        <v>4370</v>
      </c>
      <c r="D1050" s="302">
        <v>120104687</v>
      </c>
      <c r="E1050" s="288" t="s">
        <v>1467</v>
      </c>
      <c r="F1050" s="8"/>
      <c r="G1050" s="8"/>
      <c r="H1050" s="8">
        <v>68297</v>
      </c>
      <c r="I1050" s="4"/>
      <c r="J1050" s="4"/>
      <c r="K1050" s="165">
        <v>68297</v>
      </c>
      <c r="L1050" s="364">
        <v>1</v>
      </c>
      <c r="M1050" s="21">
        <v>8</v>
      </c>
      <c r="N1050" s="293">
        <v>68297</v>
      </c>
      <c r="O1050" s="398" t="s">
        <v>627</v>
      </c>
      <c r="P1050" s="370">
        <v>1</v>
      </c>
      <c r="Q1050" s="294">
        <v>8</v>
      </c>
      <c r="R1050" s="293">
        <v>68297</v>
      </c>
      <c r="S1050" s="398" t="s">
        <v>627</v>
      </c>
      <c r="T1050" s="370">
        <v>1</v>
      </c>
      <c r="U1050" s="294">
        <v>8</v>
      </c>
      <c r="V1050" s="293">
        <v>74291</v>
      </c>
      <c r="W1050" s="398" t="s">
        <v>627</v>
      </c>
      <c r="X1050" s="370">
        <v>1</v>
      </c>
      <c r="Y1050" s="294">
        <v>8</v>
      </c>
      <c r="Z1050" s="293">
        <v>75963</v>
      </c>
      <c r="AA1050" s="398" t="s">
        <v>627</v>
      </c>
    </row>
    <row r="1051" spans="1:27" ht="14.1" customHeight="1" x14ac:dyDescent="0.2">
      <c r="A1051" s="357"/>
      <c r="B1051" s="14"/>
      <c r="C1051" s="302">
        <v>4380</v>
      </c>
      <c r="D1051" s="302">
        <v>120104688</v>
      </c>
      <c r="E1051" s="288" t="s">
        <v>1467</v>
      </c>
      <c r="F1051" s="8"/>
      <c r="G1051" s="8"/>
      <c r="H1051" s="8">
        <v>68297</v>
      </c>
      <c r="I1051" s="4"/>
      <c r="J1051" s="4"/>
      <c r="K1051" s="165">
        <v>68297</v>
      </c>
      <c r="L1051" s="364">
        <v>1</v>
      </c>
      <c r="M1051" s="21">
        <v>8</v>
      </c>
      <c r="N1051" s="293">
        <v>68297</v>
      </c>
      <c r="O1051" s="398" t="s">
        <v>627</v>
      </c>
      <c r="P1051" s="370">
        <v>1</v>
      </c>
      <c r="Q1051" s="294">
        <v>8</v>
      </c>
      <c r="R1051" s="293">
        <v>68297</v>
      </c>
      <c r="S1051" s="398" t="s">
        <v>627</v>
      </c>
      <c r="T1051" s="370">
        <v>1</v>
      </c>
      <c r="U1051" s="294">
        <v>8</v>
      </c>
      <c r="V1051" s="293">
        <v>74291</v>
      </c>
      <c r="W1051" s="398" t="s">
        <v>627</v>
      </c>
      <c r="X1051" s="370">
        <v>1</v>
      </c>
      <c r="Y1051" s="294">
        <v>8</v>
      </c>
      <c r="Z1051" s="293">
        <v>75963</v>
      </c>
      <c r="AA1051" s="398" t="s">
        <v>627</v>
      </c>
    </row>
    <row r="1052" spans="1:27" ht="14.1" customHeight="1" x14ac:dyDescent="0.2">
      <c r="A1052" s="357"/>
      <c r="B1052" s="14"/>
      <c r="C1052" s="302">
        <v>4390</v>
      </c>
      <c r="D1052" s="302">
        <v>120104689</v>
      </c>
      <c r="E1052" s="288" t="s">
        <v>1467</v>
      </c>
      <c r="F1052" s="8"/>
      <c r="G1052" s="8"/>
      <c r="H1052" s="8">
        <v>68297</v>
      </c>
      <c r="I1052" s="4"/>
      <c r="J1052" s="4"/>
      <c r="K1052" s="165">
        <v>68297</v>
      </c>
      <c r="L1052" s="364">
        <v>1</v>
      </c>
      <c r="M1052" s="21">
        <v>8</v>
      </c>
      <c r="N1052" s="293">
        <v>68297</v>
      </c>
      <c r="O1052" s="398" t="s">
        <v>627</v>
      </c>
      <c r="P1052" s="370">
        <v>1</v>
      </c>
      <c r="Q1052" s="294">
        <v>8</v>
      </c>
      <c r="R1052" s="293">
        <v>0</v>
      </c>
      <c r="S1052" s="398" t="s">
        <v>627</v>
      </c>
      <c r="T1052" s="370">
        <v>1</v>
      </c>
      <c r="U1052" s="294">
        <v>8</v>
      </c>
      <c r="V1052" s="293">
        <v>0</v>
      </c>
      <c r="W1052" s="398" t="s">
        <v>627</v>
      </c>
      <c r="X1052" s="370">
        <v>1</v>
      </c>
      <c r="Y1052" s="294">
        <v>8</v>
      </c>
      <c r="Z1052" s="293">
        <v>0</v>
      </c>
      <c r="AA1052" s="398" t="s">
        <v>627</v>
      </c>
    </row>
    <row r="1053" spans="1:27" ht="14.1" customHeight="1" x14ac:dyDescent="0.2">
      <c r="A1053" s="357"/>
      <c r="B1053" s="14"/>
      <c r="C1053" s="302">
        <v>4400</v>
      </c>
      <c r="D1053" s="302">
        <v>120104690</v>
      </c>
      <c r="E1053" s="288" t="s">
        <v>1467</v>
      </c>
      <c r="F1053" s="8"/>
      <c r="G1053" s="8"/>
      <c r="H1053" s="8">
        <v>68297</v>
      </c>
      <c r="I1053" s="4"/>
      <c r="J1053" s="4"/>
      <c r="K1053" s="165">
        <v>68297</v>
      </c>
      <c r="L1053" s="364">
        <v>1</v>
      </c>
      <c r="M1053" s="21">
        <v>8</v>
      </c>
      <c r="N1053" s="293">
        <v>68297</v>
      </c>
      <c r="O1053" s="398" t="s">
        <v>627</v>
      </c>
      <c r="P1053" s="370">
        <v>1</v>
      </c>
      <c r="Q1053" s="294">
        <v>8</v>
      </c>
      <c r="R1053" s="293">
        <v>68297</v>
      </c>
      <c r="S1053" s="398" t="s">
        <v>627</v>
      </c>
      <c r="T1053" s="370">
        <v>1</v>
      </c>
      <c r="U1053" s="294">
        <v>8</v>
      </c>
      <c r="V1053" s="293">
        <v>74291</v>
      </c>
      <c r="W1053" s="398" t="s">
        <v>627</v>
      </c>
      <c r="X1053" s="370">
        <v>1</v>
      </c>
      <c r="Y1053" s="294">
        <v>8</v>
      </c>
      <c r="Z1053" s="293">
        <v>75963</v>
      </c>
      <c r="AA1053" s="398" t="s">
        <v>627</v>
      </c>
    </row>
    <row r="1054" spans="1:27" ht="14.1" customHeight="1" x14ac:dyDescent="0.2">
      <c r="A1054" s="357"/>
      <c r="B1054" s="14"/>
      <c r="C1054" s="302">
        <v>4410</v>
      </c>
      <c r="D1054" s="302">
        <v>120104691</v>
      </c>
      <c r="E1054" s="288" t="s">
        <v>1467</v>
      </c>
      <c r="F1054" s="8"/>
      <c r="G1054" s="8"/>
      <c r="H1054" s="8">
        <v>68297</v>
      </c>
      <c r="I1054" s="4"/>
      <c r="J1054" s="4"/>
      <c r="K1054" s="165">
        <v>68297</v>
      </c>
      <c r="L1054" s="364">
        <v>1</v>
      </c>
      <c r="M1054" s="21">
        <v>8</v>
      </c>
      <c r="N1054" s="293">
        <v>68297</v>
      </c>
      <c r="O1054" s="398" t="s">
        <v>627</v>
      </c>
      <c r="P1054" s="370">
        <v>1</v>
      </c>
      <c r="Q1054" s="294">
        <v>8</v>
      </c>
      <c r="R1054" s="293">
        <v>68297</v>
      </c>
      <c r="S1054" s="398" t="s">
        <v>627</v>
      </c>
      <c r="T1054" s="370">
        <v>1</v>
      </c>
      <c r="U1054" s="294">
        <v>8</v>
      </c>
      <c r="V1054" s="293">
        <v>74291</v>
      </c>
      <c r="W1054" s="398" t="s">
        <v>627</v>
      </c>
      <c r="X1054" s="370">
        <v>1</v>
      </c>
      <c r="Y1054" s="294">
        <v>8</v>
      </c>
      <c r="Z1054" s="293">
        <v>75963</v>
      </c>
      <c r="AA1054" s="398" t="s">
        <v>627</v>
      </c>
    </row>
    <row r="1055" spans="1:27" ht="14.1" customHeight="1" x14ac:dyDescent="0.2">
      <c r="A1055" s="357"/>
      <c r="B1055" s="14"/>
      <c r="C1055" s="302">
        <v>4420</v>
      </c>
      <c r="D1055" s="302">
        <v>120104692</v>
      </c>
      <c r="E1055" s="288" t="s">
        <v>1467</v>
      </c>
      <c r="F1055" s="8"/>
      <c r="G1055" s="8"/>
      <c r="H1055" s="8">
        <v>68297</v>
      </c>
      <c r="I1055" s="4"/>
      <c r="J1055" s="4"/>
      <c r="K1055" s="165">
        <v>68297</v>
      </c>
      <c r="L1055" s="364">
        <v>1</v>
      </c>
      <c r="M1055" s="21">
        <v>8</v>
      </c>
      <c r="N1055" s="293">
        <v>68297</v>
      </c>
      <c r="O1055" s="398" t="s">
        <v>627</v>
      </c>
      <c r="P1055" s="370">
        <v>1</v>
      </c>
      <c r="Q1055" s="294">
        <v>8</v>
      </c>
      <c r="R1055" s="293">
        <v>68297</v>
      </c>
      <c r="S1055" s="398" t="s">
        <v>627</v>
      </c>
      <c r="T1055" s="370">
        <v>1</v>
      </c>
      <c r="U1055" s="294">
        <v>8</v>
      </c>
      <c r="V1055" s="293">
        <v>74291</v>
      </c>
      <c r="W1055" s="398" t="s">
        <v>627</v>
      </c>
      <c r="X1055" s="370">
        <v>1</v>
      </c>
      <c r="Y1055" s="294">
        <v>8</v>
      </c>
      <c r="Z1055" s="293">
        <v>75963</v>
      </c>
      <c r="AA1055" s="398" t="s">
        <v>627</v>
      </c>
    </row>
    <row r="1056" spans="1:27" ht="14.1" customHeight="1" x14ac:dyDescent="0.2">
      <c r="A1056" s="357"/>
      <c r="B1056" s="14"/>
      <c r="C1056" s="302">
        <v>4430</v>
      </c>
      <c r="D1056" s="302">
        <v>120104693</v>
      </c>
      <c r="E1056" s="288" t="s">
        <v>1467</v>
      </c>
      <c r="F1056" s="8"/>
      <c r="G1056" s="8"/>
      <c r="H1056" s="8">
        <v>68297</v>
      </c>
      <c r="I1056" s="4"/>
      <c r="J1056" s="4"/>
      <c r="K1056" s="165">
        <v>68297</v>
      </c>
      <c r="L1056" s="364">
        <v>1</v>
      </c>
      <c r="M1056" s="21">
        <v>8</v>
      </c>
      <c r="N1056" s="293">
        <v>68297</v>
      </c>
      <c r="O1056" s="398" t="s">
        <v>627</v>
      </c>
      <c r="P1056" s="370">
        <v>1</v>
      </c>
      <c r="Q1056" s="294">
        <v>8</v>
      </c>
      <c r="R1056" s="293">
        <v>68297</v>
      </c>
      <c r="S1056" s="398" t="s">
        <v>627</v>
      </c>
      <c r="T1056" s="370">
        <v>1</v>
      </c>
      <c r="U1056" s="294">
        <v>8</v>
      </c>
      <c r="V1056" s="293">
        <v>74291</v>
      </c>
      <c r="W1056" s="398" t="s">
        <v>627</v>
      </c>
      <c r="X1056" s="370">
        <v>1</v>
      </c>
      <c r="Y1056" s="294">
        <v>8</v>
      </c>
      <c r="Z1056" s="293">
        <v>75963</v>
      </c>
      <c r="AA1056" s="398" t="s">
        <v>627</v>
      </c>
    </row>
    <row r="1057" spans="1:27" ht="14.1" customHeight="1" x14ac:dyDescent="0.2">
      <c r="A1057" s="357"/>
      <c r="B1057" s="14"/>
      <c r="C1057" s="302">
        <v>4440</v>
      </c>
      <c r="D1057" s="302">
        <v>120104694</v>
      </c>
      <c r="E1057" s="288" t="s">
        <v>1467</v>
      </c>
      <c r="F1057" s="8"/>
      <c r="G1057" s="8"/>
      <c r="H1057" s="8">
        <v>68297</v>
      </c>
      <c r="I1057" s="4"/>
      <c r="J1057" s="4"/>
      <c r="K1057" s="165">
        <v>68297</v>
      </c>
      <c r="L1057" s="364">
        <v>1</v>
      </c>
      <c r="M1057" s="21">
        <v>8</v>
      </c>
      <c r="N1057" s="293">
        <v>68297</v>
      </c>
      <c r="O1057" s="398" t="s">
        <v>627</v>
      </c>
      <c r="P1057" s="370">
        <v>1</v>
      </c>
      <c r="Q1057" s="294">
        <v>8</v>
      </c>
      <c r="R1057" s="293">
        <v>0</v>
      </c>
      <c r="S1057" s="398" t="s">
        <v>627</v>
      </c>
      <c r="T1057" s="370">
        <v>1</v>
      </c>
      <c r="U1057" s="294">
        <v>8</v>
      </c>
      <c r="V1057" s="293">
        <v>0</v>
      </c>
      <c r="W1057" s="398" t="s">
        <v>627</v>
      </c>
      <c r="X1057" s="370">
        <v>1</v>
      </c>
      <c r="Y1057" s="294">
        <v>8</v>
      </c>
      <c r="Z1057" s="293">
        <v>0</v>
      </c>
      <c r="AA1057" s="398" t="s">
        <v>627</v>
      </c>
    </row>
    <row r="1058" spans="1:27" ht="14.1" customHeight="1" x14ac:dyDescent="0.2">
      <c r="A1058" s="357"/>
      <c r="B1058" s="14"/>
      <c r="C1058" s="302">
        <v>4450</v>
      </c>
      <c r="D1058" s="302">
        <v>120104695</v>
      </c>
      <c r="E1058" s="288" t="s">
        <v>1467</v>
      </c>
      <c r="F1058" s="8"/>
      <c r="G1058" s="8"/>
      <c r="H1058" s="8">
        <v>68297</v>
      </c>
      <c r="I1058" s="4"/>
      <c r="J1058" s="4"/>
      <c r="K1058" s="165">
        <v>68297</v>
      </c>
      <c r="L1058" s="364">
        <v>1</v>
      </c>
      <c r="M1058" s="21">
        <v>8</v>
      </c>
      <c r="N1058" s="293">
        <v>68297</v>
      </c>
      <c r="O1058" s="398" t="s">
        <v>627</v>
      </c>
      <c r="P1058" s="370">
        <v>1</v>
      </c>
      <c r="Q1058" s="294">
        <v>8</v>
      </c>
      <c r="R1058" s="293">
        <v>68297</v>
      </c>
      <c r="S1058" s="398" t="s">
        <v>627</v>
      </c>
      <c r="T1058" s="370">
        <v>1</v>
      </c>
      <c r="U1058" s="294">
        <v>8</v>
      </c>
      <c r="V1058" s="293">
        <v>74291</v>
      </c>
      <c r="W1058" s="398" t="s">
        <v>627</v>
      </c>
      <c r="X1058" s="370">
        <v>1</v>
      </c>
      <c r="Y1058" s="294">
        <v>8</v>
      </c>
      <c r="Z1058" s="293">
        <v>0</v>
      </c>
      <c r="AA1058" s="398" t="s">
        <v>627</v>
      </c>
    </row>
    <row r="1059" spans="1:27" ht="14.1" customHeight="1" x14ac:dyDescent="0.2">
      <c r="A1059" s="357"/>
      <c r="B1059" s="14"/>
      <c r="C1059" s="302">
        <v>4460</v>
      </c>
      <c r="D1059" s="302">
        <v>120104696</v>
      </c>
      <c r="E1059" s="288" t="s">
        <v>1467</v>
      </c>
      <c r="F1059" s="8"/>
      <c r="G1059" s="8"/>
      <c r="H1059" s="8">
        <v>68297</v>
      </c>
      <c r="I1059" s="4"/>
      <c r="J1059" s="4"/>
      <c r="K1059" s="165">
        <v>68297</v>
      </c>
      <c r="L1059" s="364">
        <v>1</v>
      </c>
      <c r="M1059" s="21">
        <v>10</v>
      </c>
      <c r="N1059" s="293">
        <v>68297</v>
      </c>
      <c r="O1059" s="398" t="s">
        <v>627</v>
      </c>
      <c r="P1059" s="370">
        <v>1</v>
      </c>
      <c r="Q1059" s="294">
        <v>8</v>
      </c>
      <c r="R1059" s="293">
        <v>68297</v>
      </c>
      <c r="S1059" s="398" t="s">
        <v>627</v>
      </c>
      <c r="T1059" s="370">
        <v>1</v>
      </c>
      <c r="U1059" s="294">
        <v>8</v>
      </c>
      <c r="V1059" s="293">
        <v>74291</v>
      </c>
      <c r="W1059" s="398" t="s">
        <v>627</v>
      </c>
      <c r="X1059" s="370">
        <v>1</v>
      </c>
      <c r="Y1059" s="294">
        <v>8</v>
      </c>
      <c r="Z1059" s="293">
        <v>75963</v>
      </c>
      <c r="AA1059" s="398" t="s">
        <v>627</v>
      </c>
    </row>
    <row r="1060" spans="1:27" ht="14.1" customHeight="1" x14ac:dyDescent="0.2">
      <c r="A1060" s="357"/>
      <c r="B1060" s="14"/>
      <c r="C1060" s="302">
        <v>4470</v>
      </c>
      <c r="D1060" s="302">
        <v>120104697</v>
      </c>
      <c r="E1060" s="288" t="s">
        <v>1467</v>
      </c>
      <c r="F1060" s="8"/>
      <c r="G1060" s="8"/>
      <c r="H1060" s="8">
        <v>68297</v>
      </c>
      <c r="I1060" s="4"/>
      <c r="J1060" s="4"/>
      <c r="K1060" s="165">
        <v>68297</v>
      </c>
      <c r="L1060" s="364">
        <v>1</v>
      </c>
      <c r="M1060" s="21">
        <v>8</v>
      </c>
      <c r="N1060" s="293">
        <v>68297</v>
      </c>
      <c r="O1060" s="398" t="s">
        <v>627</v>
      </c>
      <c r="P1060" s="370">
        <v>1</v>
      </c>
      <c r="Q1060" s="294">
        <v>8</v>
      </c>
      <c r="R1060" s="293">
        <v>68297</v>
      </c>
      <c r="S1060" s="398" t="s">
        <v>627</v>
      </c>
      <c r="T1060" s="370">
        <v>1</v>
      </c>
      <c r="U1060" s="294">
        <v>8</v>
      </c>
      <c r="V1060" s="293">
        <v>74291</v>
      </c>
      <c r="W1060" s="398" t="s">
        <v>627</v>
      </c>
      <c r="X1060" s="370">
        <v>1</v>
      </c>
      <c r="Y1060" s="294">
        <v>8</v>
      </c>
      <c r="Z1060" s="293">
        <v>75963</v>
      </c>
      <c r="AA1060" s="398" t="s">
        <v>627</v>
      </c>
    </row>
    <row r="1061" spans="1:27" ht="14.1" customHeight="1" x14ac:dyDescent="0.2">
      <c r="A1061" s="357"/>
      <c r="B1061" s="14"/>
      <c r="C1061" s="302">
        <v>4480</v>
      </c>
      <c r="D1061" s="302">
        <v>120104698</v>
      </c>
      <c r="E1061" s="288" t="s">
        <v>1467</v>
      </c>
      <c r="F1061" s="8"/>
      <c r="G1061" s="8"/>
      <c r="H1061" s="8">
        <v>68297</v>
      </c>
      <c r="I1061" s="4"/>
      <c r="J1061" s="4"/>
      <c r="K1061" s="165">
        <v>68297</v>
      </c>
      <c r="L1061" s="364">
        <v>1</v>
      </c>
      <c r="M1061" s="21">
        <v>10</v>
      </c>
      <c r="N1061" s="293">
        <v>68297</v>
      </c>
      <c r="O1061" s="398" t="s">
        <v>627</v>
      </c>
      <c r="P1061" s="370">
        <v>1</v>
      </c>
      <c r="Q1061" s="294">
        <v>8</v>
      </c>
      <c r="R1061" s="293">
        <v>68297</v>
      </c>
      <c r="S1061" s="398" t="s">
        <v>627</v>
      </c>
      <c r="T1061" s="370">
        <v>1</v>
      </c>
      <c r="U1061" s="294">
        <v>8</v>
      </c>
      <c r="V1061" s="293">
        <v>74291</v>
      </c>
      <c r="W1061" s="398" t="s">
        <v>627</v>
      </c>
      <c r="X1061" s="370">
        <v>1</v>
      </c>
      <c r="Y1061" s="294">
        <v>8</v>
      </c>
      <c r="Z1061" s="293">
        <v>75963</v>
      </c>
      <c r="AA1061" s="398" t="s">
        <v>627</v>
      </c>
    </row>
    <row r="1062" spans="1:27" ht="14.1" customHeight="1" x14ac:dyDescent="0.2">
      <c r="A1062" s="357"/>
      <c r="B1062" s="14"/>
      <c r="C1062" s="302">
        <v>4490</v>
      </c>
      <c r="D1062" s="302">
        <v>120104699</v>
      </c>
      <c r="E1062" s="288" t="s">
        <v>1467</v>
      </c>
      <c r="F1062" s="8"/>
      <c r="G1062" s="8"/>
      <c r="H1062" s="8">
        <v>68297</v>
      </c>
      <c r="I1062" s="4"/>
      <c r="J1062" s="4"/>
      <c r="K1062" s="165">
        <v>68297</v>
      </c>
      <c r="L1062" s="364">
        <v>1</v>
      </c>
      <c r="M1062" s="21">
        <v>10</v>
      </c>
      <c r="N1062" s="293">
        <v>68297</v>
      </c>
      <c r="O1062" s="398" t="s">
        <v>627</v>
      </c>
      <c r="P1062" s="370">
        <v>1</v>
      </c>
      <c r="Q1062" s="294">
        <v>8</v>
      </c>
      <c r="R1062" s="293">
        <v>68297</v>
      </c>
      <c r="S1062" s="398" t="s">
        <v>627</v>
      </c>
      <c r="T1062" s="370">
        <v>1</v>
      </c>
      <c r="U1062" s="294">
        <v>8</v>
      </c>
      <c r="V1062" s="293">
        <v>74291</v>
      </c>
      <c r="W1062" s="398" t="s">
        <v>627</v>
      </c>
      <c r="X1062" s="370">
        <v>1</v>
      </c>
      <c r="Y1062" s="294">
        <v>8</v>
      </c>
      <c r="Z1062" s="293">
        <v>75963</v>
      </c>
      <c r="AA1062" s="398" t="s">
        <v>627</v>
      </c>
    </row>
    <row r="1063" spans="1:27" ht="14.1" customHeight="1" x14ac:dyDescent="0.2">
      <c r="A1063" s="357"/>
      <c r="B1063" s="14"/>
      <c r="C1063" s="302">
        <v>4500</v>
      </c>
      <c r="D1063" s="302">
        <v>120104700</v>
      </c>
      <c r="E1063" s="288" t="s">
        <v>1467</v>
      </c>
      <c r="F1063" s="8"/>
      <c r="G1063" s="8"/>
      <c r="H1063" s="8">
        <v>68297</v>
      </c>
      <c r="I1063" s="4"/>
      <c r="J1063" s="4"/>
      <c r="K1063" s="165">
        <v>68297</v>
      </c>
      <c r="L1063" s="364">
        <v>1</v>
      </c>
      <c r="M1063" s="21">
        <v>8</v>
      </c>
      <c r="N1063" s="293">
        <v>68297</v>
      </c>
      <c r="O1063" s="398" t="s">
        <v>627</v>
      </c>
      <c r="P1063" s="370">
        <v>1</v>
      </c>
      <c r="Q1063" s="294">
        <v>8</v>
      </c>
      <c r="R1063" s="293">
        <v>0</v>
      </c>
      <c r="S1063" s="398" t="s">
        <v>627</v>
      </c>
      <c r="T1063" s="370">
        <v>1</v>
      </c>
      <c r="U1063" s="294">
        <v>8</v>
      </c>
      <c r="V1063" s="293">
        <v>0</v>
      </c>
      <c r="W1063" s="398" t="s">
        <v>627</v>
      </c>
      <c r="X1063" s="370">
        <v>1</v>
      </c>
      <c r="Y1063" s="294">
        <v>8</v>
      </c>
      <c r="Z1063" s="293">
        <v>0</v>
      </c>
      <c r="AA1063" s="398" t="s">
        <v>627</v>
      </c>
    </row>
    <row r="1064" spans="1:27" ht="14.1" customHeight="1" x14ac:dyDescent="0.2">
      <c r="A1064" s="357"/>
      <c r="B1064" s="14"/>
      <c r="C1064" s="302">
        <v>4510</v>
      </c>
      <c r="D1064" s="302">
        <v>120104701</v>
      </c>
      <c r="E1064" s="288" t="s">
        <v>1467</v>
      </c>
      <c r="F1064" s="8"/>
      <c r="G1064" s="8"/>
      <c r="H1064" s="8">
        <v>68297</v>
      </c>
      <c r="I1064" s="4"/>
      <c r="J1064" s="4"/>
      <c r="K1064" s="165">
        <v>68297</v>
      </c>
      <c r="L1064" s="364">
        <v>1</v>
      </c>
      <c r="M1064" s="21">
        <v>8</v>
      </c>
      <c r="N1064" s="293">
        <v>68297</v>
      </c>
      <c r="O1064" s="398" t="s">
        <v>627</v>
      </c>
      <c r="P1064" s="370">
        <v>1</v>
      </c>
      <c r="Q1064" s="294">
        <v>8</v>
      </c>
      <c r="R1064" s="293">
        <v>68297</v>
      </c>
      <c r="S1064" s="398" t="s">
        <v>627</v>
      </c>
      <c r="T1064" s="370">
        <v>1</v>
      </c>
      <c r="U1064" s="294">
        <v>8</v>
      </c>
      <c r="V1064" s="293">
        <v>74291</v>
      </c>
      <c r="W1064" s="398" t="s">
        <v>627</v>
      </c>
      <c r="X1064" s="370">
        <v>1</v>
      </c>
      <c r="Y1064" s="294">
        <v>8</v>
      </c>
      <c r="Z1064" s="293">
        <v>75963</v>
      </c>
      <c r="AA1064" s="398" t="s">
        <v>627</v>
      </c>
    </row>
    <row r="1065" spans="1:27" ht="14.1" customHeight="1" x14ac:dyDescent="0.2">
      <c r="A1065" s="357"/>
      <c r="B1065" s="14"/>
      <c r="C1065" s="302">
        <v>4520</v>
      </c>
      <c r="D1065" s="302">
        <v>120104702</v>
      </c>
      <c r="E1065" s="288" t="s">
        <v>1467</v>
      </c>
      <c r="F1065" s="8"/>
      <c r="G1065" s="8"/>
      <c r="H1065" s="8">
        <v>68297</v>
      </c>
      <c r="I1065" s="4"/>
      <c r="J1065" s="4"/>
      <c r="K1065" s="165">
        <v>68297</v>
      </c>
      <c r="L1065" s="364">
        <v>1</v>
      </c>
      <c r="M1065" s="21">
        <v>8</v>
      </c>
      <c r="N1065" s="293">
        <v>68297</v>
      </c>
      <c r="O1065" s="398" t="s">
        <v>627</v>
      </c>
      <c r="P1065" s="370">
        <v>1</v>
      </c>
      <c r="Q1065" s="294">
        <v>8</v>
      </c>
      <c r="R1065" s="293">
        <v>68297</v>
      </c>
      <c r="S1065" s="398" t="s">
        <v>627</v>
      </c>
      <c r="T1065" s="370">
        <v>1</v>
      </c>
      <c r="U1065" s="294">
        <v>8</v>
      </c>
      <c r="V1065" s="293">
        <v>74291</v>
      </c>
      <c r="W1065" s="398" t="s">
        <v>627</v>
      </c>
      <c r="X1065" s="370">
        <v>1</v>
      </c>
      <c r="Y1065" s="294">
        <v>8</v>
      </c>
      <c r="Z1065" s="293">
        <v>75963</v>
      </c>
      <c r="AA1065" s="398" t="s">
        <v>627</v>
      </c>
    </row>
    <row r="1066" spans="1:27" ht="14.1" customHeight="1" x14ac:dyDescent="0.2">
      <c r="A1066" s="357"/>
      <c r="B1066" s="14"/>
      <c r="C1066" s="302">
        <v>4530</v>
      </c>
      <c r="D1066" s="302">
        <v>120104703</v>
      </c>
      <c r="E1066" s="288" t="s">
        <v>1467</v>
      </c>
      <c r="F1066" s="8"/>
      <c r="G1066" s="8"/>
      <c r="H1066" s="8">
        <v>68297</v>
      </c>
      <c r="I1066" s="4"/>
      <c r="J1066" s="4"/>
      <c r="K1066" s="165">
        <v>68297</v>
      </c>
      <c r="L1066" s="364">
        <v>1</v>
      </c>
      <c r="M1066" s="21">
        <v>8</v>
      </c>
      <c r="N1066" s="293">
        <v>68297</v>
      </c>
      <c r="O1066" s="398" t="s">
        <v>627</v>
      </c>
      <c r="P1066" s="370">
        <v>1</v>
      </c>
      <c r="Q1066" s="294">
        <v>8</v>
      </c>
      <c r="R1066" s="293">
        <v>68297</v>
      </c>
      <c r="S1066" s="398" t="s">
        <v>627</v>
      </c>
      <c r="T1066" s="370">
        <v>1</v>
      </c>
      <c r="U1066" s="294">
        <v>8</v>
      </c>
      <c r="V1066" s="293">
        <v>74291</v>
      </c>
      <c r="W1066" s="398" t="s">
        <v>627</v>
      </c>
      <c r="X1066" s="370">
        <v>1</v>
      </c>
      <c r="Y1066" s="294">
        <v>8</v>
      </c>
      <c r="Z1066" s="293">
        <v>75963</v>
      </c>
      <c r="AA1066" s="398" t="s">
        <v>627</v>
      </c>
    </row>
    <row r="1067" spans="1:27" ht="14.1" customHeight="1" x14ac:dyDescent="0.2">
      <c r="A1067" s="357"/>
      <c r="B1067" s="14"/>
      <c r="C1067" s="302">
        <v>4540</v>
      </c>
      <c r="D1067" s="302">
        <v>120104704</v>
      </c>
      <c r="E1067" s="288" t="s">
        <v>1467</v>
      </c>
      <c r="F1067" s="8"/>
      <c r="G1067" s="8"/>
      <c r="H1067" s="8">
        <v>68297</v>
      </c>
      <c r="I1067" s="4"/>
      <c r="J1067" s="4"/>
      <c r="K1067" s="165">
        <v>68297</v>
      </c>
      <c r="L1067" s="364">
        <v>1</v>
      </c>
      <c r="M1067" s="21">
        <v>8</v>
      </c>
      <c r="N1067" s="293">
        <v>68297</v>
      </c>
      <c r="O1067" s="398" t="s">
        <v>627</v>
      </c>
      <c r="P1067" s="370">
        <v>1</v>
      </c>
      <c r="Q1067" s="294">
        <v>8</v>
      </c>
      <c r="R1067" s="293">
        <v>0</v>
      </c>
      <c r="S1067" s="398" t="s">
        <v>627</v>
      </c>
      <c r="T1067" s="370">
        <v>1</v>
      </c>
      <c r="U1067" s="294">
        <v>8</v>
      </c>
      <c r="V1067" s="293">
        <v>0</v>
      </c>
      <c r="W1067" s="398" t="s">
        <v>627</v>
      </c>
      <c r="X1067" s="370">
        <v>1</v>
      </c>
      <c r="Y1067" s="294">
        <v>8</v>
      </c>
      <c r="Z1067" s="293">
        <v>0</v>
      </c>
      <c r="AA1067" s="398" t="s">
        <v>627</v>
      </c>
    </row>
    <row r="1068" spans="1:27" ht="14.1" customHeight="1" x14ac:dyDescent="0.2">
      <c r="A1068" s="357"/>
      <c r="B1068" s="14"/>
      <c r="C1068" s="302">
        <v>4550</v>
      </c>
      <c r="D1068" s="302">
        <v>120104705</v>
      </c>
      <c r="E1068" s="288" t="s">
        <v>1467</v>
      </c>
      <c r="F1068" s="8"/>
      <c r="G1068" s="8"/>
      <c r="H1068" s="8">
        <v>68297</v>
      </c>
      <c r="I1068" s="4"/>
      <c r="J1068" s="4"/>
      <c r="K1068" s="165">
        <v>68297</v>
      </c>
      <c r="L1068" s="364">
        <v>1</v>
      </c>
      <c r="M1068" s="21">
        <v>8</v>
      </c>
      <c r="N1068" s="293">
        <v>68297</v>
      </c>
      <c r="O1068" s="398" t="s">
        <v>627</v>
      </c>
      <c r="P1068" s="370">
        <v>1</v>
      </c>
      <c r="Q1068" s="294">
        <v>8</v>
      </c>
      <c r="R1068" s="293">
        <v>68297</v>
      </c>
      <c r="S1068" s="398" t="s">
        <v>627</v>
      </c>
      <c r="T1068" s="370">
        <v>1</v>
      </c>
      <c r="U1068" s="294">
        <v>8</v>
      </c>
      <c r="V1068" s="293">
        <v>74291</v>
      </c>
      <c r="W1068" s="398" t="s">
        <v>627</v>
      </c>
      <c r="X1068" s="370">
        <v>1</v>
      </c>
      <c r="Y1068" s="294">
        <v>8</v>
      </c>
      <c r="Z1068" s="293">
        <v>75963</v>
      </c>
      <c r="AA1068" s="398" t="s">
        <v>627</v>
      </c>
    </row>
    <row r="1069" spans="1:27" ht="14.1" customHeight="1" x14ac:dyDescent="0.2">
      <c r="A1069" s="357"/>
      <c r="B1069" s="14"/>
      <c r="C1069" s="302">
        <v>4560</v>
      </c>
      <c r="D1069" s="302">
        <v>120104706</v>
      </c>
      <c r="E1069" s="288" t="s">
        <v>1467</v>
      </c>
      <c r="F1069" s="8"/>
      <c r="G1069" s="8"/>
      <c r="H1069" s="8">
        <v>68297</v>
      </c>
      <c r="I1069" s="4"/>
      <c r="J1069" s="4"/>
      <c r="K1069" s="165">
        <v>68297</v>
      </c>
      <c r="L1069" s="364">
        <v>1</v>
      </c>
      <c r="M1069" s="21">
        <v>8</v>
      </c>
      <c r="N1069" s="293">
        <v>68297</v>
      </c>
      <c r="O1069" s="398" t="s">
        <v>627</v>
      </c>
      <c r="P1069" s="370">
        <v>1</v>
      </c>
      <c r="Q1069" s="294">
        <v>8</v>
      </c>
      <c r="R1069" s="293">
        <v>68297</v>
      </c>
      <c r="S1069" s="398" t="s">
        <v>627</v>
      </c>
      <c r="T1069" s="370">
        <v>1</v>
      </c>
      <c r="U1069" s="294">
        <v>8</v>
      </c>
      <c r="V1069" s="293">
        <v>74291</v>
      </c>
      <c r="W1069" s="398" t="s">
        <v>627</v>
      </c>
      <c r="X1069" s="370">
        <v>1</v>
      </c>
      <c r="Y1069" s="294">
        <v>8</v>
      </c>
      <c r="Z1069" s="293">
        <v>75963</v>
      </c>
      <c r="AA1069" s="398" t="s">
        <v>627</v>
      </c>
    </row>
    <row r="1070" spans="1:27" ht="14.1" customHeight="1" x14ac:dyDescent="0.2">
      <c r="A1070" s="357"/>
      <c r="B1070" s="14"/>
      <c r="C1070" s="302">
        <v>4570</v>
      </c>
      <c r="D1070" s="302">
        <v>120104707</v>
      </c>
      <c r="E1070" s="288" t="s">
        <v>1467</v>
      </c>
      <c r="F1070" s="8"/>
      <c r="G1070" s="8"/>
      <c r="H1070" s="8">
        <v>68297</v>
      </c>
      <c r="I1070" s="4"/>
      <c r="J1070" s="4"/>
      <c r="K1070" s="165">
        <v>68297</v>
      </c>
      <c r="L1070" s="364">
        <v>1</v>
      </c>
      <c r="M1070" s="21">
        <v>8</v>
      </c>
      <c r="N1070" s="293">
        <v>68297</v>
      </c>
      <c r="O1070" s="398" t="s">
        <v>627</v>
      </c>
      <c r="P1070" s="370">
        <v>1</v>
      </c>
      <c r="Q1070" s="294">
        <v>8</v>
      </c>
      <c r="R1070" s="293">
        <v>68297</v>
      </c>
      <c r="S1070" s="398" t="s">
        <v>627</v>
      </c>
      <c r="T1070" s="370">
        <v>1</v>
      </c>
      <c r="U1070" s="294">
        <v>8</v>
      </c>
      <c r="V1070" s="293">
        <v>74291</v>
      </c>
      <c r="W1070" s="398" t="s">
        <v>627</v>
      </c>
      <c r="X1070" s="370">
        <v>1</v>
      </c>
      <c r="Y1070" s="294">
        <v>8</v>
      </c>
      <c r="Z1070" s="293">
        <v>75963</v>
      </c>
      <c r="AA1070" s="398" t="s">
        <v>627</v>
      </c>
    </row>
    <row r="1071" spans="1:27" ht="14.1" customHeight="1" x14ac:dyDescent="0.2">
      <c r="A1071" s="357"/>
      <c r="B1071" s="14"/>
      <c r="C1071" s="302">
        <v>4580</v>
      </c>
      <c r="D1071" s="302">
        <v>120104708</v>
      </c>
      <c r="E1071" s="288" t="s">
        <v>1467</v>
      </c>
      <c r="F1071" s="8"/>
      <c r="G1071" s="8"/>
      <c r="H1071" s="8">
        <v>68297</v>
      </c>
      <c r="I1071" s="4"/>
      <c r="J1071" s="4"/>
      <c r="K1071" s="165">
        <v>68297</v>
      </c>
      <c r="L1071" s="364">
        <v>1</v>
      </c>
      <c r="M1071" s="21">
        <v>8</v>
      </c>
      <c r="N1071" s="293">
        <v>68297</v>
      </c>
      <c r="O1071" s="398" t="s">
        <v>627</v>
      </c>
      <c r="P1071" s="370">
        <v>1</v>
      </c>
      <c r="Q1071" s="294">
        <v>8</v>
      </c>
      <c r="R1071" s="293">
        <v>68297</v>
      </c>
      <c r="S1071" s="398" t="s">
        <v>627</v>
      </c>
      <c r="T1071" s="370">
        <v>1</v>
      </c>
      <c r="U1071" s="294">
        <v>8</v>
      </c>
      <c r="V1071" s="293">
        <v>74291</v>
      </c>
      <c r="W1071" s="398" t="s">
        <v>627</v>
      </c>
      <c r="X1071" s="370">
        <v>1</v>
      </c>
      <c r="Y1071" s="294">
        <v>8</v>
      </c>
      <c r="Z1071" s="293">
        <v>75963</v>
      </c>
      <c r="AA1071" s="398" t="s">
        <v>627</v>
      </c>
    </row>
    <row r="1072" spans="1:27" ht="14.1" customHeight="1" x14ac:dyDescent="0.2">
      <c r="A1072" s="357"/>
      <c r="B1072" s="14"/>
      <c r="C1072" s="302">
        <v>4590</v>
      </c>
      <c r="D1072" s="302">
        <v>120104709</v>
      </c>
      <c r="E1072" s="288" t="s">
        <v>1467</v>
      </c>
      <c r="F1072" s="8"/>
      <c r="G1072" s="8"/>
      <c r="H1072" s="8">
        <v>68297</v>
      </c>
      <c r="I1072" s="4"/>
      <c r="J1072" s="4"/>
      <c r="K1072" s="165">
        <v>68297</v>
      </c>
      <c r="L1072" s="364">
        <v>1</v>
      </c>
      <c r="M1072" s="21">
        <v>8</v>
      </c>
      <c r="N1072" s="293">
        <v>68297</v>
      </c>
      <c r="O1072" s="398" t="s">
        <v>627</v>
      </c>
      <c r="P1072" s="370">
        <v>1</v>
      </c>
      <c r="Q1072" s="294">
        <v>8</v>
      </c>
      <c r="R1072" s="293">
        <v>0</v>
      </c>
      <c r="S1072" s="398" t="s">
        <v>627</v>
      </c>
      <c r="T1072" s="370">
        <v>1</v>
      </c>
      <c r="U1072" s="294">
        <v>8</v>
      </c>
      <c r="V1072" s="293">
        <v>0</v>
      </c>
      <c r="W1072" s="398" t="s">
        <v>627</v>
      </c>
      <c r="X1072" s="370">
        <v>1</v>
      </c>
      <c r="Y1072" s="294">
        <v>8</v>
      </c>
      <c r="Z1072" s="293">
        <v>0</v>
      </c>
      <c r="AA1072" s="398" t="s">
        <v>627</v>
      </c>
    </row>
    <row r="1073" spans="1:27" ht="14.1" customHeight="1" x14ac:dyDescent="0.2">
      <c r="A1073" s="357"/>
      <c r="B1073" s="14"/>
      <c r="C1073" s="302">
        <v>4600</v>
      </c>
      <c r="D1073" s="302">
        <v>120104710</v>
      </c>
      <c r="E1073" s="288" t="s">
        <v>1467</v>
      </c>
      <c r="F1073" s="8"/>
      <c r="G1073" s="8"/>
      <c r="H1073" s="8">
        <v>68297</v>
      </c>
      <c r="I1073" s="4"/>
      <c r="J1073" s="4"/>
      <c r="K1073" s="165">
        <v>68297</v>
      </c>
      <c r="L1073" s="364">
        <v>1</v>
      </c>
      <c r="M1073" s="21">
        <v>8</v>
      </c>
      <c r="N1073" s="293">
        <v>68297</v>
      </c>
      <c r="O1073" s="398" t="s">
        <v>627</v>
      </c>
      <c r="P1073" s="370">
        <v>1</v>
      </c>
      <c r="Q1073" s="294">
        <v>8</v>
      </c>
      <c r="R1073" s="293">
        <v>68297</v>
      </c>
      <c r="S1073" s="398" t="s">
        <v>627</v>
      </c>
      <c r="T1073" s="370">
        <v>1</v>
      </c>
      <c r="U1073" s="294">
        <v>8</v>
      </c>
      <c r="V1073" s="293">
        <v>74291</v>
      </c>
      <c r="W1073" s="398" t="s">
        <v>627</v>
      </c>
      <c r="X1073" s="370">
        <v>1</v>
      </c>
      <c r="Y1073" s="294">
        <v>8</v>
      </c>
      <c r="Z1073" s="293">
        <v>75963</v>
      </c>
      <c r="AA1073" s="398" t="s">
        <v>627</v>
      </c>
    </row>
    <row r="1074" spans="1:27" ht="14.1" customHeight="1" x14ac:dyDescent="0.2">
      <c r="A1074" s="357"/>
      <c r="B1074" s="14"/>
      <c r="C1074" s="302">
        <v>4610</v>
      </c>
      <c r="D1074" s="302">
        <v>120104711</v>
      </c>
      <c r="E1074" s="288" t="s">
        <v>1467</v>
      </c>
      <c r="F1074" s="8"/>
      <c r="G1074" s="8"/>
      <c r="H1074" s="8">
        <v>68297</v>
      </c>
      <c r="I1074" s="4"/>
      <c r="J1074" s="4"/>
      <c r="K1074" s="165">
        <v>68297</v>
      </c>
      <c r="L1074" s="364">
        <v>1</v>
      </c>
      <c r="M1074" s="21">
        <v>8</v>
      </c>
      <c r="N1074" s="293">
        <v>68297</v>
      </c>
      <c r="O1074" s="398" t="s">
        <v>627</v>
      </c>
      <c r="P1074" s="370">
        <v>1</v>
      </c>
      <c r="Q1074" s="294">
        <v>8</v>
      </c>
      <c r="R1074" s="293">
        <v>68297</v>
      </c>
      <c r="S1074" s="398" t="s">
        <v>627</v>
      </c>
      <c r="T1074" s="370">
        <v>1</v>
      </c>
      <c r="U1074" s="294">
        <v>8</v>
      </c>
      <c r="V1074" s="293">
        <v>74291</v>
      </c>
      <c r="W1074" s="398" t="s">
        <v>627</v>
      </c>
      <c r="X1074" s="370">
        <v>1</v>
      </c>
      <c r="Y1074" s="294">
        <v>8</v>
      </c>
      <c r="Z1074" s="293">
        <v>75963</v>
      </c>
      <c r="AA1074" s="398" t="s">
        <v>627</v>
      </c>
    </row>
    <row r="1075" spans="1:27" ht="14.1" customHeight="1" x14ac:dyDescent="0.2">
      <c r="A1075" s="357"/>
      <c r="B1075" s="14"/>
      <c r="C1075" s="302">
        <v>4620</v>
      </c>
      <c r="D1075" s="302">
        <v>120104712</v>
      </c>
      <c r="E1075" s="288" t="s">
        <v>1467</v>
      </c>
      <c r="F1075" s="8"/>
      <c r="G1075" s="8"/>
      <c r="H1075" s="8">
        <v>68297</v>
      </c>
      <c r="I1075" s="4"/>
      <c r="J1075" s="4"/>
      <c r="K1075" s="165">
        <v>68297</v>
      </c>
      <c r="L1075" s="364">
        <v>1</v>
      </c>
      <c r="M1075" s="21">
        <v>9</v>
      </c>
      <c r="N1075" s="293">
        <v>68297</v>
      </c>
      <c r="O1075" s="398" t="s">
        <v>627</v>
      </c>
      <c r="P1075" s="370">
        <v>1</v>
      </c>
      <c r="Q1075" s="294">
        <v>9</v>
      </c>
      <c r="R1075" s="293">
        <v>68297</v>
      </c>
      <c r="S1075" s="398" t="s">
        <v>627</v>
      </c>
      <c r="T1075" s="370">
        <v>1</v>
      </c>
      <c r="U1075" s="294">
        <v>9</v>
      </c>
      <c r="V1075" s="293">
        <v>74291</v>
      </c>
      <c r="W1075" s="398" t="s">
        <v>627</v>
      </c>
      <c r="X1075" s="370">
        <v>1</v>
      </c>
      <c r="Y1075" s="294">
        <v>9</v>
      </c>
      <c r="Z1075" s="293">
        <v>75963</v>
      </c>
      <c r="AA1075" s="398" t="s">
        <v>627</v>
      </c>
    </row>
    <row r="1076" spans="1:27" ht="14.1" customHeight="1" x14ac:dyDescent="0.2">
      <c r="A1076" s="357"/>
      <c r="B1076" s="14"/>
      <c r="C1076" s="302">
        <v>4630</v>
      </c>
      <c r="D1076" s="302">
        <v>120104713</v>
      </c>
      <c r="E1076" s="288" t="s">
        <v>1467</v>
      </c>
      <c r="F1076" s="8"/>
      <c r="G1076" s="8"/>
      <c r="H1076" s="8">
        <v>68297</v>
      </c>
      <c r="I1076" s="4"/>
      <c r="J1076" s="4"/>
      <c r="K1076" s="165">
        <v>68297</v>
      </c>
      <c r="L1076" s="364">
        <v>1</v>
      </c>
      <c r="M1076" s="21">
        <v>8</v>
      </c>
      <c r="N1076" s="293">
        <v>68297</v>
      </c>
      <c r="O1076" s="398" t="s">
        <v>627</v>
      </c>
      <c r="P1076" s="370">
        <v>1</v>
      </c>
      <c r="Q1076" s="294">
        <v>8</v>
      </c>
      <c r="R1076" s="293">
        <v>68297</v>
      </c>
      <c r="S1076" s="398" t="s">
        <v>627</v>
      </c>
      <c r="T1076" s="370">
        <v>1</v>
      </c>
      <c r="U1076" s="294">
        <v>8</v>
      </c>
      <c r="V1076" s="293">
        <v>74291</v>
      </c>
      <c r="W1076" s="398" t="s">
        <v>627</v>
      </c>
      <c r="X1076" s="370">
        <v>1</v>
      </c>
      <c r="Y1076" s="294">
        <v>8</v>
      </c>
      <c r="Z1076" s="293">
        <v>75963</v>
      </c>
      <c r="AA1076" s="398" t="s">
        <v>627</v>
      </c>
    </row>
    <row r="1077" spans="1:27" ht="14.1" customHeight="1" x14ac:dyDescent="0.2">
      <c r="A1077" s="357"/>
      <c r="B1077" s="14"/>
      <c r="C1077" s="302">
        <v>4640</v>
      </c>
      <c r="D1077" s="302">
        <v>120104300</v>
      </c>
      <c r="E1077" s="288" t="s">
        <v>1467</v>
      </c>
      <c r="F1077" s="8"/>
      <c r="G1077" s="8"/>
      <c r="H1077" s="8">
        <v>68297</v>
      </c>
      <c r="I1077" s="4"/>
      <c r="J1077" s="4"/>
      <c r="K1077" s="165">
        <v>68297</v>
      </c>
      <c r="L1077" s="364">
        <v>1</v>
      </c>
      <c r="M1077" s="21">
        <v>8</v>
      </c>
      <c r="N1077" s="293">
        <v>68297</v>
      </c>
      <c r="O1077" s="398" t="s">
        <v>627</v>
      </c>
      <c r="P1077" s="370">
        <v>1</v>
      </c>
      <c r="Q1077" s="294">
        <v>8</v>
      </c>
      <c r="R1077" s="293">
        <v>68297</v>
      </c>
      <c r="S1077" s="398" t="s">
        <v>627</v>
      </c>
      <c r="T1077" s="370">
        <v>1</v>
      </c>
      <c r="U1077" s="294">
        <v>8</v>
      </c>
      <c r="V1077" s="293">
        <v>74291</v>
      </c>
      <c r="W1077" s="398" t="s">
        <v>627</v>
      </c>
      <c r="X1077" s="370">
        <v>1</v>
      </c>
      <c r="Y1077" s="294">
        <v>8</v>
      </c>
      <c r="Z1077" s="293">
        <v>75963</v>
      </c>
      <c r="AA1077" s="398" t="s">
        <v>627</v>
      </c>
    </row>
    <row r="1078" spans="1:27" ht="14.1" customHeight="1" x14ac:dyDescent="0.2">
      <c r="A1078" s="357"/>
      <c r="B1078" s="14"/>
      <c r="C1078" s="302">
        <v>4650</v>
      </c>
      <c r="D1078" s="302">
        <v>120104301</v>
      </c>
      <c r="E1078" s="288" t="s">
        <v>1467</v>
      </c>
      <c r="F1078" s="8"/>
      <c r="G1078" s="8"/>
      <c r="H1078" s="8">
        <v>68297</v>
      </c>
      <c r="I1078" s="4"/>
      <c r="J1078" s="4"/>
      <c r="K1078" s="165">
        <v>68297</v>
      </c>
      <c r="L1078" s="364">
        <v>1</v>
      </c>
      <c r="M1078" s="21">
        <v>8</v>
      </c>
      <c r="N1078" s="293">
        <v>68297</v>
      </c>
      <c r="O1078" s="398" t="s">
        <v>627</v>
      </c>
      <c r="P1078" s="370">
        <v>1</v>
      </c>
      <c r="Q1078" s="294">
        <v>8</v>
      </c>
      <c r="R1078" s="293">
        <v>68297</v>
      </c>
      <c r="S1078" s="398" t="s">
        <v>627</v>
      </c>
      <c r="T1078" s="370">
        <v>1</v>
      </c>
      <c r="U1078" s="294">
        <v>8</v>
      </c>
      <c r="V1078" s="293">
        <v>74291</v>
      </c>
      <c r="W1078" s="398" t="s">
        <v>627</v>
      </c>
      <c r="X1078" s="370">
        <v>1</v>
      </c>
      <c r="Y1078" s="294">
        <v>8</v>
      </c>
      <c r="Z1078" s="293">
        <v>75963</v>
      </c>
      <c r="AA1078" s="398" t="s">
        <v>627</v>
      </c>
    </row>
    <row r="1079" spans="1:27" ht="14.1" customHeight="1" x14ac:dyDescent="0.2">
      <c r="A1079" s="357"/>
      <c r="B1079" s="14"/>
      <c r="C1079" s="302">
        <v>4660</v>
      </c>
      <c r="D1079" s="302">
        <v>120104189</v>
      </c>
      <c r="E1079" s="288" t="s">
        <v>502</v>
      </c>
      <c r="F1079" s="8"/>
      <c r="G1079" s="8"/>
      <c r="H1079" s="8">
        <v>72780</v>
      </c>
      <c r="I1079" s="4"/>
      <c r="J1079" s="4"/>
      <c r="K1079" s="165">
        <v>72780</v>
      </c>
      <c r="L1079" s="364">
        <v>1</v>
      </c>
      <c r="M1079" s="21">
        <v>7</v>
      </c>
      <c r="N1079" s="293">
        <v>72780</v>
      </c>
      <c r="O1079" s="398" t="s">
        <v>627</v>
      </c>
      <c r="P1079" s="370">
        <v>1</v>
      </c>
      <c r="Q1079" s="294">
        <v>7</v>
      </c>
      <c r="R1079" s="293">
        <v>72780</v>
      </c>
      <c r="S1079" s="398" t="s">
        <v>627</v>
      </c>
      <c r="T1079" s="370">
        <v>1</v>
      </c>
      <c r="U1079" s="294">
        <v>7</v>
      </c>
      <c r="V1079" s="293">
        <v>82366</v>
      </c>
      <c r="W1079" s="398" t="s">
        <v>627</v>
      </c>
      <c r="X1079" s="370">
        <v>1</v>
      </c>
      <c r="Y1079" s="294">
        <v>7</v>
      </c>
      <c r="Z1079" s="293">
        <v>84220</v>
      </c>
      <c r="AA1079" s="398" t="s">
        <v>627</v>
      </c>
    </row>
    <row r="1080" spans="1:27" ht="14.1" customHeight="1" x14ac:dyDescent="0.2">
      <c r="A1080" s="357"/>
      <c r="B1080" s="14"/>
      <c r="C1080" s="302">
        <v>4670</v>
      </c>
      <c r="D1080" s="302">
        <v>120104302</v>
      </c>
      <c r="E1080" s="288" t="s">
        <v>1467</v>
      </c>
      <c r="F1080" s="8"/>
      <c r="G1080" s="8"/>
      <c r="H1080" s="8">
        <v>68297</v>
      </c>
      <c r="I1080" s="4"/>
      <c r="J1080" s="4"/>
      <c r="K1080" s="165">
        <v>68297</v>
      </c>
      <c r="L1080" s="364">
        <v>1</v>
      </c>
      <c r="M1080" s="21">
        <v>8</v>
      </c>
      <c r="N1080" s="293">
        <v>68297</v>
      </c>
      <c r="O1080" s="398" t="s">
        <v>627</v>
      </c>
      <c r="P1080" s="370">
        <v>1</v>
      </c>
      <c r="Q1080" s="294">
        <v>8</v>
      </c>
      <c r="R1080" s="293">
        <v>68297</v>
      </c>
      <c r="S1080" s="398" t="s">
        <v>627</v>
      </c>
      <c r="T1080" s="370">
        <v>1</v>
      </c>
      <c r="U1080" s="294">
        <v>8</v>
      </c>
      <c r="V1080" s="293">
        <v>74291</v>
      </c>
      <c r="W1080" s="398" t="s">
        <v>627</v>
      </c>
      <c r="X1080" s="370">
        <v>1</v>
      </c>
      <c r="Y1080" s="294">
        <v>8</v>
      </c>
      <c r="Z1080" s="293">
        <v>75963</v>
      </c>
      <c r="AA1080" s="398" t="s">
        <v>627</v>
      </c>
    </row>
    <row r="1081" spans="1:27" ht="14.1" customHeight="1" x14ac:dyDescent="0.2">
      <c r="A1081" s="357"/>
      <c r="B1081" s="14"/>
      <c r="C1081" s="302">
        <v>4680</v>
      </c>
      <c r="D1081" s="302">
        <v>120104303</v>
      </c>
      <c r="E1081" s="288" t="s">
        <v>1467</v>
      </c>
      <c r="F1081" s="8"/>
      <c r="G1081" s="8"/>
      <c r="H1081" s="8">
        <v>68297</v>
      </c>
      <c r="I1081" s="4"/>
      <c r="J1081" s="4"/>
      <c r="K1081" s="165">
        <v>68297</v>
      </c>
      <c r="L1081" s="364">
        <v>1</v>
      </c>
      <c r="M1081" s="21">
        <v>8</v>
      </c>
      <c r="N1081" s="293">
        <v>68297</v>
      </c>
      <c r="O1081" s="398" t="s">
        <v>627</v>
      </c>
      <c r="P1081" s="370">
        <v>1</v>
      </c>
      <c r="Q1081" s="294">
        <v>8</v>
      </c>
      <c r="R1081" s="293">
        <v>68297</v>
      </c>
      <c r="S1081" s="398" t="s">
        <v>627</v>
      </c>
      <c r="T1081" s="370">
        <v>1</v>
      </c>
      <c r="U1081" s="294">
        <v>8</v>
      </c>
      <c r="V1081" s="293">
        <v>74291</v>
      </c>
      <c r="W1081" s="398" t="s">
        <v>627</v>
      </c>
      <c r="X1081" s="370">
        <v>1</v>
      </c>
      <c r="Y1081" s="294">
        <v>8</v>
      </c>
      <c r="Z1081" s="293">
        <v>75963</v>
      </c>
      <c r="AA1081" s="398" t="s">
        <v>627</v>
      </c>
    </row>
    <row r="1082" spans="1:27" ht="14.1" customHeight="1" x14ac:dyDescent="0.2">
      <c r="A1082" s="357"/>
      <c r="B1082" s="14"/>
      <c r="C1082" s="302">
        <v>4700</v>
      </c>
      <c r="D1082" s="302">
        <v>120104304</v>
      </c>
      <c r="E1082" s="288" t="s">
        <v>1467</v>
      </c>
      <c r="F1082" s="8"/>
      <c r="G1082" s="8"/>
      <c r="H1082" s="8">
        <v>68297</v>
      </c>
      <c r="I1082" s="4"/>
      <c r="J1082" s="4"/>
      <c r="K1082" s="165">
        <v>68297</v>
      </c>
      <c r="L1082" s="364">
        <v>1</v>
      </c>
      <c r="M1082" s="21">
        <v>10</v>
      </c>
      <c r="N1082" s="293">
        <v>68297</v>
      </c>
      <c r="O1082" s="398" t="s">
        <v>627</v>
      </c>
      <c r="P1082" s="370">
        <v>1</v>
      </c>
      <c r="Q1082" s="294">
        <v>8</v>
      </c>
      <c r="R1082" s="293">
        <v>68297</v>
      </c>
      <c r="S1082" s="398" t="s">
        <v>627</v>
      </c>
      <c r="T1082" s="370">
        <v>1</v>
      </c>
      <c r="U1082" s="294">
        <v>8</v>
      </c>
      <c r="V1082" s="293">
        <v>74291</v>
      </c>
      <c r="W1082" s="398" t="s">
        <v>627</v>
      </c>
      <c r="X1082" s="370">
        <v>1</v>
      </c>
      <c r="Y1082" s="294">
        <v>8</v>
      </c>
      <c r="Z1082" s="293">
        <v>75963</v>
      </c>
      <c r="AA1082" s="398" t="s">
        <v>627</v>
      </c>
    </row>
    <row r="1083" spans="1:27" ht="14.1" customHeight="1" x14ac:dyDescent="0.2">
      <c r="A1083" s="357"/>
      <c r="B1083" s="14"/>
      <c r="C1083" s="302">
        <v>4710</v>
      </c>
      <c r="D1083" s="302">
        <v>120104305</v>
      </c>
      <c r="E1083" s="288" t="s">
        <v>1467</v>
      </c>
      <c r="F1083" s="8"/>
      <c r="G1083" s="8"/>
      <c r="H1083" s="8">
        <v>68297</v>
      </c>
      <c r="I1083" s="4"/>
      <c r="J1083" s="4"/>
      <c r="K1083" s="165">
        <v>68297</v>
      </c>
      <c r="L1083" s="364">
        <v>1</v>
      </c>
      <c r="M1083" s="21">
        <v>8</v>
      </c>
      <c r="N1083" s="293">
        <v>68297</v>
      </c>
      <c r="O1083" s="398" t="s">
        <v>627</v>
      </c>
      <c r="P1083" s="370">
        <v>1</v>
      </c>
      <c r="Q1083" s="294">
        <v>8</v>
      </c>
      <c r="R1083" s="293">
        <v>0</v>
      </c>
      <c r="S1083" s="398" t="s">
        <v>627</v>
      </c>
      <c r="T1083" s="370">
        <v>1</v>
      </c>
      <c r="U1083" s="294">
        <v>8</v>
      </c>
      <c r="V1083" s="293">
        <v>0</v>
      </c>
      <c r="W1083" s="398" t="s">
        <v>627</v>
      </c>
      <c r="X1083" s="370">
        <v>1</v>
      </c>
      <c r="Y1083" s="294">
        <v>8</v>
      </c>
      <c r="Z1083" s="293">
        <v>0</v>
      </c>
      <c r="AA1083" s="398" t="s">
        <v>627</v>
      </c>
    </row>
    <row r="1084" spans="1:27" ht="14.1" customHeight="1" x14ac:dyDescent="0.2">
      <c r="A1084" s="357"/>
      <c r="B1084" s="14"/>
      <c r="C1084" s="302">
        <v>4720</v>
      </c>
      <c r="D1084" s="302">
        <v>120104306</v>
      </c>
      <c r="E1084" s="288" t="s">
        <v>1467</v>
      </c>
      <c r="F1084" s="8"/>
      <c r="G1084" s="8"/>
      <c r="H1084" s="8">
        <v>68297</v>
      </c>
      <c r="I1084" s="4"/>
      <c r="J1084" s="4"/>
      <c r="K1084" s="165">
        <v>68297</v>
      </c>
      <c r="L1084" s="364">
        <v>1</v>
      </c>
      <c r="M1084" s="21">
        <v>8</v>
      </c>
      <c r="N1084" s="293">
        <v>68297</v>
      </c>
      <c r="O1084" s="398" t="s">
        <v>627</v>
      </c>
      <c r="P1084" s="370">
        <v>1</v>
      </c>
      <c r="Q1084" s="294">
        <v>8</v>
      </c>
      <c r="R1084" s="293">
        <v>68297</v>
      </c>
      <c r="S1084" s="398" t="s">
        <v>627</v>
      </c>
      <c r="T1084" s="370">
        <v>1</v>
      </c>
      <c r="U1084" s="294">
        <v>8</v>
      </c>
      <c r="V1084" s="293">
        <v>74291</v>
      </c>
      <c r="W1084" s="398" t="s">
        <v>627</v>
      </c>
      <c r="X1084" s="370">
        <v>1</v>
      </c>
      <c r="Y1084" s="294">
        <v>8</v>
      </c>
      <c r="Z1084" s="293">
        <v>75963</v>
      </c>
      <c r="AA1084" s="398" t="s">
        <v>627</v>
      </c>
    </row>
    <row r="1085" spans="1:27" ht="14.1" customHeight="1" x14ac:dyDescent="0.2">
      <c r="A1085" s="357"/>
      <c r="B1085" s="14"/>
      <c r="C1085" s="302">
        <v>4740</v>
      </c>
      <c r="D1085" s="302">
        <v>120104004</v>
      </c>
      <c r="E1085" s="288" t="s">
        <v>333</v>
      </c>
      <c r="F1085" s="8"/>
      <c r="G1085" s="8"/>
      <c r="H1085" s="8">
        <v>94017</v>
      </c>
      <c r="I1085" s="4"/>
      <c r="J1085" s="4"/>
      <c r="K1085" s="165">
        <v>94017</v>
      </c>
      <c r="L1085" s="364">
        <v>1</v>
      </c>
      <c r="M1085" s="21">
        <v>2</v>
      </c>
      <c r="N1085" s="293">
        <v>1</v>
      </c>
      <c r="O1085" s="398" t="s">
        <v>627</v>
      </c>
      <c r="P1085" s="370">
        <v>1</v>
      </c>
      <c r="Q1085" s="294">
        <v>2</v>
      </c>
      <c r="R1085" s="293">
        <v>1</v>
      </c>
      <c r="S1085" s="398" t="s">
        <v>627</v>
      </c>
      <c r="T1085" s="370">
        <v>1</v>
      </c>
      <c r="U1085" s="294">
        <v>2</v>
      </c>
      <c r="V1085" s="293">
        <v>1</v>
      </c>
      <c r="W1085" s="398" t="s">
        <v>627</v>
      </c>
      <c r="X1085" s="370">
        <v>1</v>
      </c>
      <c r="Y1085" s="294">
        <v>2</v>
      </c>
      <c r="Z1085" s="293">
        <v>0</v>
      </c>
      <c r="AA1085" s="398" t="s">
        <v>627</v>
      </c>
    </row>
    <row r="1086" spans="1:27" ht="14.1" customHeight="1" x14ac:dyDescent="0.2">
      <c r="A1086" s="357"/>
      <c r="B1086" s="14"/>
      <c r="C1086" s="302">
        <v>4780</v>
      </c>
      <c r="D1086" s="302">
        <v>120104005</v>
      </c>
      <c r="E1086" s="288" t="s">
        <v>333</v>
      </c>
      <c r="F1086" s="8"/>
      <c r="G1086" s="8"/>
      <c r="H1086" s="8">
        <v>94017</v>
      </c>
      <c r="I1086" s="4"/>
      <c r="J1086" s="4"/>
      <c r="K1086" s="165">
        <v>94017</v>
      </c>
      <c r="L1086" s="364">
        <v>1</v>
      </c>
      <c r="M1086" s="21">
        <v>2</v>
      </c>
      <c r="N1086" s="293">
        <v>1</v>
      </c>
      <c r="O1086" s="398" t="s">
        <v>627</v>
      </c>
      <c r="P1086" s="370">
        <v>1</v>
      </c>
      <c r="Q1086" s="294">
        <v>2</v>
      </c>
      <c r="R1086" s="293">
        <v>94017</v>
      </c>
      <c r="S1086" s="398" t="s">
        <v>627</v>
      </c>
      <c r="T1086" s="370">
        <v>1</v>
      </c>
      <c r="U1086" s="294">
        <v>2</v>
      </c>
      <c r="V1086" s="293">
        <v>102269</v>
      </c>
      <c r="W1086" s="398" t="s">
        <v>627</v>
      </c>
      <c r="X1086" s="370">
        <v>1</v>
      </c>
      <c r="Y1086" s="294">
        <v>2</v>
      </c>
      <c r="Z1086" s="293">
        <v>104571</v>
      </c>
      <c r="AA1086" s="398" t="s">
        <v>627</v>
      </c>
    </row>
    <row r="1087" spans="1:27" ht="14.1" customHeight="1" x14ac:dyDescent="0.2">
      <c r="A1087" s="359"/>
      <c r="B1087" s="20"/>
      <c r="C1087" s="303">
        <v>4790</v>
      </c>
      <c r="D1087" s="303">
        <v>120104032</v>
      </c>
      <c r="E1087" s="304" t="s">
        <v>94</v>
      </c>
      <c r="F1087" s="22"/>
      <c r="G1087" s="22"/>
      <c r="H1087" s="22">
        <v>85643</v>
      </c>
      <c r="I1087" s="3"/>
      <c r="J1087" s="3"/>
      <c r="K1087" s="255">
        <v>85643</v>
      </c>
      <c r="L1087" s="366">
        <v>1</v>
      </c>
      <c r="M1087" s="307">
        <v>5</v>
      </c>
      <c r="N1087" s="308">
        <v>85643</v>
      </c>
      <c r="O1087" s="424" t="s">
        <v>627</v>
      </c>
      <c r="P1087" s="372">
        <v>1</v>
      </c>
      <c r="Q1087" s="326">
        <v>5</v>
      </c>
      <c r="R1087" s="308">
        <v>85643</v>
      </c>
      <c r="S1087" s="424" t="s">
        <v>627</v>
      </c>
      <c r="T1087" s="372">
        <v>1</v>
      </c>
      <c r="U1087" s="326">
        <v>5</v>
      </c>
      <c r="V1087" s="308">
        <v>93159</v>
      </c>
      <c r="W1087" s="424" t="s">
        <v>627</v>
      </c>
      <c r="X1087" s="372">
        <v>1</v>
      </c>
      <c r="Y1087" s="326">
        <v>5</v>
      </c>
      <c r="Z1087" s="308">
        <v>95256</v>
      </c>
      <c r="AA1087" s="424" t="s">
        <v>627</v>
      </c>
    </row>
    <row r="1088" spans="1:27" ht="14.1" customHeight="1" x14ac:dyDescent="0.25">
      <c r="A1088" s="321" t="s">
        <v>240</v>
      </c>
      <c r="B1088" s="587"/>
      <c r="C1088" s="588"/>
      <c r="D1088" s="588"/>
      <c r="E1088" s="589"/>
      <c r="F1088" s="590"/>
      <c r="G1088" s="590"/>
      <c r="H1088" s="590"/>
      <c r="I1088" s="591"/>
      <c r="J1088" s="591"/>
      <c r="K1088" s="577"/>
      <c r="L1088" s="364"/>
      <c r="M1088" s="578"/>
      <c r="N1088" s="579"/>
      <c r="O1088" s="398"/>
      <c r="P1088" s="370"/>
      <c r="Q1088" s="593"/>
      <c r="R1088" s="579"/>
      <c r="S1088" s="398"/>
      <c r="T1088" s="370"/>
      <c r="U1088" s="593"/>
      <c r="V1088" s="579"/>
      <c r="W1088" s="398"/>
      <c r="X1088" s="370"/>
      <c r="Y1088" s="593"/>
      <c r="Z1088" s="579"/>
      <c r="AA1088" s="398"/>
    </row>
    <row r="1089" spans="1:27" ht="14.1" customHeight="1" x14ac:dyDescent="0.25">
      <c r="A1089" s="357"/>
      <c r="B1089" s="286" t="s">
        <v>1287</v>
      </c>
      <c r="C1089" s="302"/>
      <c r="D1089" s="302"/>
      <c r="E1089" s="288"/>
      <c r="F1089" s="8"/>
      <c r="G1089" s="8"/>
      <c r="H1089" s="8"/>
      <c r="I1089" s="4"/>
      <c r="J1089" s="4"/>
      <c r="L1089" s="364"/>
      <c r="O1089" s="398"/>
      <c r="P1089" s="370"/>
      <c r="S1089" s="398"/>
      <c r="T1089" s="370"/>
      <c r="W1089" s="398"/>
      <c r="X1089" s="370"/>
      <c r="AA1089" s="398"/>
    </row>
    <row r="1090" spans="1:27" ht="14.1" customHeight="1" x14ac:dyDescent="0.2">
      <c r="A1090" s="357"/>
      <c r="B1090" s="14"/>
      <c r="C1090" s="302">
        <v>4800</v>
      </c>
      <c r="D1090" s="302">
        <v>120104033</v>
      </c>
      <c r="E1090" s="288" t="s">
        <v>94</v>
      </c>
      <c r="F1090" s="8"/>
      <c r="G1090" s="8"/>
      <c r="H1090" s="8">
        <v>85643</v>
      </c>
      <c r="I1090" s="4"/>
      <c r="J1090" s="4"/>
      <c r="K1090" s="165">
        <v>85643</v>
      </c>
      <c r="L1090" s="364">
        <v>1</v>
      </c>
      <c r="M1090" s="21">
        <v>5</v>
      </c>
      <c r="N1090" s="293">
        <v>85643</v>
      </c>
      <c r="O1090" s="398" t="s">
        <v>627</v>
      </c>
      <c r="P1090" s="370">
        <v>1</v>
      </c>
      <c r="Q1090" s="294">
        <v>5</v>
      </c>
      <c r="R1090" s="293">
        <v>85643</v>
      </c>
      <c r="S1090" s="398" t="s">
        <v>627</v>
      </c>
      <c r="T1090" s="370">
        <v>1</v>
      </c>
      <c r="U1090" s="294">
        <v>5</v>
      </c>
      <c r="V1090" s="293">
        <v>93159</v>
      </c>
      <c r="W1090" s="398" t="s">
        <v>627</v>
      </c>
      <c r="X1090" s="370">
        <v>1</v>
      </c>
      <c r="Y1090" s="294">
        <v>5</v>
      </c>
      <c r="Z1090" s="293">
        <v>95256</v>
      </c>
      <c r="AA1090" s="398" t="s">
        <v>627</v>
      </c>
    </row>
    <row r="1091" spans="1:27" ht="14.1" customHeight="1" x14ac:dyDescent="0.2">
      <c r="A1091" s="357"/>
      <c r="B1091" s="14"/>
      <c r="C1091" s="302">
        <v>4810</v>
      </c>
      <c r="D1091" s="302">
        <v>120104034</v>
      </c>
      <c r="E1091" s="288" t="s">
        <v>94</v>
      </c>
      <c r="F1091" s="8"/>
      <c r="G1091" s="8"/>
      <c r="H1091" s="8">
        <v>85643</v>
      </c>
      <c r="I1091" s="4"/>
      <c r="J1091" s="4"/>
      <c r="K1091" s="165">
        <v>85643</v>
      </c>
      <c r="L1091" s="364">
        <v>1</v>
      </c>
      <c r="M1091" s="21">
        <v>5</v>
      </c>
      <c r="N1091" s="293">
        <v>85643</v>
      </c>
      <c r="O1091" s="398" t="s">
        <v>627</v>
      </c>
      <c r="P1091" s="370">
        <v>1</v>
      </c>
      <c r="Q1091" s="294">
        <v>5</v>
      </c>
      <c r="R1091" s="293">
        <v>85643</v>
      </c>
      <c r="S1091" s="398" t="s">
        <v>627</v>
      </c>
      <c r="T1091" s="370">
        <v>1</v>
      </c>
      <c r="U1091" s="294">
        <v>5</v>
      </c>
      <c r="V1091" s="293">
        <v>93159</v>
      </c>
      <c r="W1091" s="398" t="s">
        <v>627</v>
      </c>
      <c r="X1091" s="370">
        <v>1</v>
      </c>
      <c r="Y1091" s="294">
        <v>5</v>
      </c>
      <c r="Z1091" s="293">
        <v>95256</v>
      </c>
      <c r="AA1091" s="398" t="s">
        <v>627</v>
      </c>
    </row>
    <row r="1092" spans="1:27" ht="14.1" customHeight="1" x14ac:dyDescent="0.2">
      <c r="A1092" s="357"/>
      <c r="B1092" s="14"/>
      <c r="C1092" s="302">
        <v>4820</v>
      </c>
      <c r="D1092" s="302">
        <v>120104035</v>
      </c>
      <c r="E1092" s="288" t="s">
        <v>94</v>
      </c>
      <c r="F1092" s="8"/>
      <c r="G1092" s="8"/>
      <c r="H1092" s="8">
        <v>85643</v>
      </c>
      <c r="I1092" s="4"/>
      <c r="J1092" s="4"/>
      <c r="K1092" s="165">
        <v>85643</v>
      </c>
      <c r="L1092" s="364">
        <v>1</v>
      </c>
      <c r="M1092" s="21">
        <v>5</v>
      </c>
      <c r="N1092" s="293">
        <v>85643</v>
      </c>
      <c r="O1092" s="398" t="s">
        <v>627</v>
      </c>
      <c r="P1092" s="370">
        <v>1</v>
      </c>
      <c r="Q1092" s="294">
        <v>5</v>
      </c>
      <c r="R1092" s="293">
        <v>85643</v>
      </c>
      <c r="S1092" s="398" t="s">
        <v>627</v>
      </c>
      <c r="T1092" s="370">
        <v>1</v>
      </c>
      <c r="U1092" s="294">
        <v>5</v>
      </c>
      <c r="V1092" s="293">
        <v>93159</v>
      </c>
      <c r="W1092" s="398" t="s">
        <v>627</v>
      </c>
      <c r="X1092" s="370">
        <v>1</v>
      </c>
      <c r="Y1092" s="294">
        <v>5</v>
      </c>
      <c r="Z1092" s="293">
        <v>95256</v>
      </c>
      <c r="AA1092" s="398" t="s">
        <v>627</v>
      </c>
    </row>
    <row r="1093" spans="1:27" ht="13.5" customHeight="1" x14ac:dyDescent="0.2">
      <c r="A1093" s="357"/>
      <c r="B1093" s="14"/>
      <c r="C1093" s="302">
        <v>4830</v>
      </c>
      <c r="D1093" s="302">
        <v>120104036</v>
      </c>
      <c r="E1093" s="288" t="s">
        <v>94</v>
      </c>
      <c r="F1093" s="8"/>
      <c r="G1093" s="8"/>
      <c r="H1093" s="8">
        <v>85643</v>
      </c>
      <c r="I1093" s="4"/>
      <c r="J1093" s="4"/>
      <c r="K1093" s="165">
        <v>85643</v>
      </c>
      <c r="L1093" s="364">
        <v>1</v>
      </c>
      <c r="M1093" s="21">
        <v>5</v>
      </c>
      <c r="N1093" s="293">
        <v>85643</v>
      </c>
      <c r="O1093" s="398" t="s">
        <v>627</v>
      </c>
      <c r="P1093" s="370">
        <v>1</v>
      </c>
      <c r="Q1093" s="294">
        <v>5</v>
      </c>
      <c r="R1093" s="293">
        <v>85643</v>
      </c>
      <c r="S1093" s="398" t="s">
        <v>627</v>
      </c>
      <c r="T1093" s="370">
        <v>1</v>
      </c>
      <c r="U1093" s="294">
        <v>5</v>
      </c>
      <c r="V1093" s="293">
        <v>93159</v>
      </c>
      <c r="W1093" s="398" t="s">
        <v>627</v>
      </c>
      <c r="X1093" s="370">
        <v>1</v>
      </c>
      <c r="Y1093" s="294">
        <v>5</v>
      </c>
      <c r="Z1093" s="293">
        <v>95256</v>
      </c>
      <c r="AA1093" s="398" t="s">
        <v>627</v>
      </c>
    </row>
    <row r="1094" spans="1:27" ht="14.1" customHeight="1" x14ac:dyDescent="0.2">
      <c r="A1094" s="357"/>
      <c r="B1094" s="14"/>
      <c r="C1094" s="302">
        <v>4840</v>
      </c>
      <c r="D1094" s="302">
        <v>120104037</v>
      </c>
      <c r="E1094" s="288" t="s">
        <v>94</v>
      </c>
      <c r="F1094" s="8"/>
      <c r="G1094" s="8"/>
      <c r="H1094" s="8">
        <v>85643</v>
      </c>
      <c r="I1094" s="4"/>
      <c r="J1094" s="4"/>
      <c r="K1094" s="165">
        <v>85643</v>
      </c>
      <c r="L1094" s="364">
        <v>1</v>
      </c>
      <c r="M1094" s="21">
        <v>5</v>
      </c>
      <c r="N1094" s="293">
        <v>85643</v>
      </c>
      <c r="O1094" s="398" t="s">
        <v>627</v>
      </c>
      <c r="P1094" s="370">
        <v>1</v>
      </c>
      <c r="Q1094" s="294">
        <v>5</v>
      </c>
      <c r="R1094" s="293">
        <v>85643</v>
      </c>
      <c r="S1094" s="398" t="s">
        <v>627</v>
      </c>
      <c r="T1094" s="370">
        <v>1</v>
      </c>
      <c r="U1094" s="294">
        <v>5</v>
      </c>
      <c r="V1094" s="293">
        <v>93159</v>
      </c>
      <c r="W1094" s="398" t="s">
        <v>627</v>
      </c>
      <c r="X1094" s="370">
        <v>1</v>
      </c>
      <c r="Y1094" s="294">
        <v>5</v>
      </c>
      <c r="Z1094" s="293">
        <v>95256</v>
      </c>
      <c r="AA1094" s="398" t="s">
        <v>627</v>
      </c>
    </row>
    <row r="1095" spans="1:27" ht="14.1" customHeight="1" x14ac:dyDescent="0.2">
      <c r="A1095" s="357"/>
      <c r="B1095" s="14"/>
      <c r="C1095" s="302">
        <v>4850</v>
      </c>
      <c r="D1095" s="302">
        <v>120104102</v>
      </c>
      <c r="E1095" s="288" t="s">
        <v>115</v>
      </c>
      <c r="F1095" s="8"/>
      <c r="G1095" s="8"/>
      <c r="H1095" s="8">
        <v>76840</v>
      </c>
      <c r="I1095" s="4"/>
      <c r="J1095" s="4"/>
      <c r="K1095" s="165">
        <v>76840</v>
      </c>
      <c r="L1095" s="364">
        <v>1</v>
      </c>
      <c r="M1095" s="21">
        <v>6</v>
      </c>
      <c r="N1095" s="293">
        <v>76840</v>
      </c>
      <c r="O1095" s="398" t="s">
        <v>627</v>
      </c>
      <c r="P1095" s="370">
        <v>1</v>
      </c>
      <c r="Q1095" s="294">
        <v>6</v>
      </c>
      <c r="R1095" s="293">
        <v>76840</v>
      </c>
      <c r="S1095" s="398" t="s">
        <v>627</v>
      </c>
      <c r="T1095" s="370">
        <v>1</v>
      </c>
      <c r="U1095" s="294">
        <v>6</v>
      </c>
      <c r="V1095" s="293">
        <v>83584</v>
      </c>
      <c r="W1095" s="398" t="s">
        <v>627</v>
      </c>
      <c r="X1095" s="370">
        <v>1</v>
      </c>
      <c r="Y1095" s="294">
        <v>6</v>
      </c>
      <c r="Z1095" s="293">
        <v>85465</v>
      </c>
      <c r="AA1095" s="398" t="s">
        <v>627</v>
      </c>
    </row>
    <row r="1096" spans="1:27" ht="14.1" customHeight="1" x14ac:dyDescent="0.2">
      <c r="A1096" s="357"/>
      <c r="B1096" s="14"/>
      <c r="C1096" s="302">
        <v>4860</v>
      </c>
      <c r="D1096" s="302">
        <v>120104103</v>
      </c>
      <c r="E1096" s="288" t="s">
        <v>115</v>
      </c>
      <c r="F1096" s="8"/>
      <c r="G1096" s="8"/>
      <c r="H1096" s="8">
        <v>76840</v>
      </c>
      <c r="I1096" s="4"/>
      <c r="J1096" s="4"/>
      <c r="K1096" s="165">
        <v>76840</v>
      </c>
      <c r="L1096" s="364">
        <v>1</v>
      </c>
      <c r="M1096" s="21">
        <v>6</v>
      </c>
      <c r="N1096" s="293">
        <v>76840</v>
      </c>
      <c r="O1096" s="398" t="s">
        <v>627</v>
      </c>
      <c r="P1096" s="370">
        <v>1</v>
      </c>
      <c r="Q1096" s="294">
        <v>6</v>
      </c>
      <c r="R1096" s="293">
        <v>76840</v>
      </c>
      <c r="S1096" s="398" t="s">
        <v>627</v>
      </c>
      <c r="T1096" s="370">
        <v>1</v>
      </c>
      <c r="U1096" s="294">
        <v>6</v>
      </c>
      <c r="V1096" s="293">
        <v>83584</v>
      </c>
      <c r="W1096" s="398" t="s">
        <v>627</v>
      </c>
      <c r="X1096" s="370">
        <v>1</v>
      </c>
      <c r="Y1096" s="294">
        <v>6</v>
      </c>
      <c r="Z1096" s="293">
        <v>85465</v>
      </c>
      <c r="AA1096" s="398" t="s">
        <v>627</v>
      </c>
    </row>
    <row r="1097" spans="1:27" ht="14.1" customHeight="1" x14ac:dyDescent="0.2">
      <c r="A1097" s="357"/>
      <c r="B1097" s="14"/>
      <c r="C1097" s="302">
        <v>4870</v>
      </c>
      <c r="D1097" s="302">
        <v>120104104</v>
      </c>
      <c r="E1097" s="288" t="s">
        <v>115</v>
      </c>
      <c r="F1097" s="8"/>
      <c r="G1097" s="8"/>
      <c r="H1097" s="8">
        <v>76840</v>
      </c>
      <c r="I1097" s="4"/>
      <c r="J1097" s="4"/>
      <c r="K1097" s="165">
        <v>76840</v>
      </c>
      <c r="L1097" s="364">
        <v>1</v>
      </c>
      <c r="M1097" s="21">
        <v>6</v>
      </c>
      <c r="N1097" s="293">
        <v>76840</v>
      </c>
      <c r="O1097" s="398" t="s">
        <v>627</v>
      </c>
      <c r="P1097" s="370">
        <v>1</v>
      </c>
      <c r="Q1097" s="294">
        <v>6</v>
      </c>
      <c r="R1097" s="293">
        <v>76840</v>
      </c>
      <c r="S1097" s="398" t="s">
        <v>627</v>
      </c>
      <c r="T1097" s="370">
        <v>1</v>
      </c>
      <c r="U1097" s="294">
        <v>6</v>
      </c>
      <c r="V1097" s="293">
        <v>83584</v>
      </c>
      <c r="W1097" s="398" t="s">
        <v>627</v>
      </c>
      <c r="X1097" s="370">
        <v>1</v>
      </c>
      <c r="Y1097" s="294">
        <v>6</v>
      </c>
      <c r="Z1097" s="293">
        <v>85465</v>
      </c>
      <c r="AA1097" s="398" t="s">
        <v>627</v>
      </c>
    </row>
    <row r="1098" spans="1:27" ht="14.1" customHeight="1" x14ac:dyDescent="0.2">
      <c r="A1098" s="357"/>
      <c r="B1098" s="14"/>
      <c r="C1098" s="302">
        <v>4880</v>
      </c>
      <c r="D1098" s="302">
        <v>120104105</v>
      </c>
      <c r="E1098" s="288" t="s">
        <v>115</v>
      </c>
      <c r="F1098" s="8"/>
      <c r="G1098" s="8"/>
      <c r="H1098" s="8">
        <v>76840</v>
      </c>
      <c r="I1098" s="4"/>
      <c r="J1098" s="4"/>
      <c r="K1098" s="165">
        <v>76840</v>
      </c>
      <c r="L1098" s="364">
        <v>1</v>
      </c>
      <c r="M1098" s="21">
        <v>6</v>
      </c>
      <c r="N1098" s="293">
        <v>76840</v>
      </c>
      <c r="O1098" s="16" t="s">
        <v>627</v>
      </c>
      <c r="P1098" s="370">
        <v>1</v>
      </c>
      <c r="Q1098" s="294">
        <v>6</v>
      </c>
      <c r="R1098" s="293">
        <v>76840</v>
      </c>
      <c r="S1098" s="398" t="s">
        <v>627</v>
      </c>
      <c r="T1098" s="370">
        <v>1</v>
      </c>
      <c r="U1098" s="294">
        <v>6</v>
      </c>
      <c r="V1098" s="293">
        <v>83584</v>
      </c>
      <c r="W1098" s="398" t="s">
        <v>627</v>
      </c>
      <c r="X1098" s="370">
        <v>1</v>
      </c>
      <c r="Y1098" s="294">
        <v>6</v>
      </c>
      <c r="Z1098" s="293">
        <v>85465</v>
      </c>
      <c r="AA1098" s="398" t="s">
        <v>627</v>
      </c>
    </row>
    <row r="1099" spans="1:27" ht="14.1" customHeight="1" x14ac:dyDescent="0.2">
      <c r="A1099" s="357"/>
      <c r="B1099" s="14"/>
      <c r="C1099" s="302">
        <v>4890</v>
      </c>
      <c r="D1099" s="302">
        <v>120104106</v>
      </c>
      <c r="E1099" s="288" t="s">
        <v>115</v>
      </c>
      <c r="F1099" s="8"/>
      <c r="G1099" s="8"/>
      <c r="H1099" s="8">
        <v>76840</v>
      </c>
      <c r="I1099" s="4"/>
      <c r="J1099" s="4"/>
      <c r="K1099" s="165">
        <v>76840</v>
      </c>
      <c r="L1099" s="364">
        <v>1</v>
      </c>
      <c r="M1099" s="21">
        <v>6</v>
      </c>
      <c r="N1099" s="293">
        <v>76840</v>
      </c>
      <c r="O1099" s="398" t="s">
        <v>627</v>
      </c>
      <c r="P1099" s="370">
        <v>1</v>
      </c>
      <c r="Q1099" s="294">
        <v>6</v>
      </c>
      <c r="R1099" s="293">
        <v>76840</v>
      </c>
      <c r="S1099" s="398" t="s">
        <v>627</v>
      </c>
      <c r="T1099" s="370">
        <v>1</v>
      </c>
      <c r="U1099" s="294">
        <v>6</v>
      </c>
      <c r="V1099" s="293">
        <v>83584</v>
      </c>
      <c r="W1099" s="398" t="s">
        <v>627</v>
      </c>
      <c r="X1099" s="370">
        <v>1</v>
      </c>
      <c r="Y1099" s="294">
        <v>6</v>
      </c>
      <c r="Z1099" s="293">
        <v>0</v>
      </c>
      <c r="AA1099" s="398" t="s">
        <v>627</v>
      </c>
    </row>
    <row r="1100" spans="1:27" ht="14.1" customHeight="1" x14ac:dyDescent="0.2">
      <c r="A1100" s="357"/>
      <c r="B1100" s="14"/>
      <c r="C1100" s="302">
        <v>4900</v>
      </c>
      <c r="D1100" s="302">
        <v>120104107</v>
      </c>
      <c r="E1100" s="288" t="s">
        <v>115</v>
      </c>
      <c r="F1100" s="8"/>
      <c r="G1100" s="8"/>
      <c r="H1100" s="8">
        <v>76840</v>
      </c>
      <c r="I1100" s="4"/>
      <c r="J1100" s="4"/>
      <c r="K1100" s="165">
        <v>76840</v>
      </c>
      <c r="L1100" s="364">
        <v>1</v>
      </c>
      <c r="M1100" s="21">
        <v>6</v>
      </c>
      <c r="N1100" s="293">
        <v>76840</v>
      </c>
      <c r="O1100" s="398" t="s">
        <v>627</v>
      </c>
      <c r="P1100" s="370">
        <v>1</v>
      </c>
      <c r="Q1100" s="294">
        <v>6</v>
      </c>
      <c r="R1100" s="293">
        <v>76840</v>
      </c>
      <c r="S1100" s="398" t="s">
        <v>627</v>
      </c>
      <c r="T1100" s="370">
        <v>1</v>
      </c>
      <c r="U1100" s="294">
        <v>6</v>
      </c>
      <c r="V1100" s="293">
        <v>83584</v>
      </c>
      <c r="W1100" s="398" t="s">
        <v>627</v>
      </c>
      <c r="X1100" s="370">
        <v>1</v>
      </c>
      <c r="Y1100" s="294">
        <v>6</v>
      </c>
      <c r="Z1100" s="293">
        <v>85465</v>
      </c>
      <c r="AA1100" s="398" t="s">
        <v>627</v>
      </c>
    </row>
    <row r="1101" spans="1:27" ht="14.1" customHeight="1" x14ac:dyDescent="0.2">
      <c r="A1101" s="357"/>
      <c r="B1101" s="14"/>
      <c r="C1101" s="302">
        <v>4920</v>
      </c>
      <c r="D1101" s="302">
        <v>120104108</v>
      </c>
      <c r="E1101" s="288" t="s">
        <v>115</v>
      </c>
      <c r="F1101" s="8"/>
      <c r="G1101" s="8"/>
      <c r="H1101" s="8">
        <v>76840</v>
      </c>
      <c r="I1101" s="4"/>
      <c r="J1101" s="4"/>
      <c r="K1101" s="165">
        <v>76840</v>
      </c>
      <c r="L1101" s="364">
        <v>1</v>
      </c>
      <c r="M1101" s="21">
        <v>6</v>
      </c>
      <c r="N1101" s="293">
        <v>76840</v>
      </c>
      <c r="O1101" s="398" t="s">
        <v>627</v>
      </c>
      <c r="P1101" s="370">
        <v>1</v>
      </c>
      <c r="Q1101" s="294">
        <v>6</v>
      </c>
      <c r="R1101" s="293">
        <v>76840</v>
      </c>
      <c r="S1101" s="398" t="s">
        <v>627</v>
      </c>
      <c r="T1101" s="370">
        <v>1</v>
      </c>
      <c r="U1101" s="294">
        <v>6</v>
      </c>
      <c r="V1101" s="293">
        <v>83584</v>
      </c>
      <c r="W1101" s="398" t="s">
        <v>627</v>
      </c>
      <c r="X1101" s="370">
        <v>1</v>
      </c>
      <c r="Y1101" s="294">
        <v>6</v>
      </c>
      <c r="Z1101" s="293">
        <v>85465</v>
      </c>
      <c r="AA1101" s="398" t="s">
        <v>627</v>
      </c>
    </row>
    <row r="1102" spans="1:27" ht="14.1" customHeight="1" x14ac:dyDescent="0.2">
      <c r="A1102" s="357"/>
      <c r="B1102" s="14"/>
      <c r="C1102" s="302">
        <v>4850</v>
      </c>
      <c r="D1102" s="302">
        <v>120104109</v>
      </c>
      <c r="E1102" s="288" t="s">
        <v>115</v>
      </c>
      <c r="F1102" s="8"/>
      <c r="G1102" s="8"/>
      <c r="H1102" s="8">
        <v>76840</v>
      </c>
      <c r="I1102" s="4"/>
      <c r="J1102" s="4"/>
      <c r="K1102" s="165">
        <v>76840</v>
      </c>
      <c r="L1102" s="364">
        <v>1</v>
      </c>
      <c r="M1102" s="21">
        <v>6</v>
      </c>
      <c r="N1102" s="293">
        <v>76840</v>
      </c>
      <c r="O1102" s="398" t="s">
        <v>627</v>
      </c>
      <c r="P1102" s="370">
        <v>1</v>
      </c>
      <c r="Q1102" s="294">
        <v>6</v>
      </c>
      <c r="R1102" s="293">
        <v>76840</v>
      </c>
      <c r="S1102" s="398" t="s">
        <v>627</v>
      </c>
      <c r="T1102" s="370">
        <v>1</v>
      </c>
      <c r="U1102" s="294">
        <v>6</v>
      </c>
      <c r="V1102" s="293">
        <v>83584</v>
      </c>
      <c r="W1102" s="398" t="s">
        <v>627</v>
      </c>
      <c r="X1102" s="370">
        <v>1</v>
      </c>
      <c r="Y1102" s="294">
        <v>6</v>
      </c>
      <c r="Z1102" s="293">
        <v>85465</v>
      </c>
      <c r="AA1102" s="398" t="s">
        <v>627</v>
      </c>
    </row>
    <row r="1103" spans="1:27" ht="14.1" customHeight="1" x14ac:dyDescent="0.2">
      <c r="A1103" s="357"/>
      <c r="B1103" s="14"/>
      <c r="C1103" s="302">
        <v>4940</v>
      </c>
      <c r="D1103" s="302">
        <v>120104110</v>
      </c>
      <c r="E1103" s="288" t="s">
        <v>115</v>
      </c>
      <c r="F1103" s="8"/>
      <c r="G1103" s="8"/>
      <c r="H1103" s="8">
        <v>76840</v>
      </c>
      <c r="I1103" s="4"/>
      <c r="J1103" s="4"/>
      <c r="K1103" s="165">
        <v>76840</v>
      </c>
      <c r="L1103" s="364">
        <v>1</v>
      </c>
      <c r="M1103" s="21">
        <v>6</v>
      </c>
      <c r="N1103" s="293">
        <v>76840</v>
      </c>
      <c r="O1103" s="398" t="s">
        <v>627</v>
      </c>
      <c r="P1103" s="370">
        <v>1</v>
      </c>
      <c r="Q1103" s="294">
        <v>6</v>
      </c>
      <c r="R1103" s="293">
        <v>76840</v>
      </c>
      <c r="S1103" s="398" t="s">
        <v>627</v>
      </c>
      <c r="T1103" s="370">
        <v>1</v>
      </c>
      <c r="U1103" s="294">
        <v>6</v>
      </c>
      <c r="V1103" s="293">
        <v>83584</v>
      </c>
      <c r="W1103" s="398" t="s">
        <v>627</v>
      </c>
      <c r="X1103" s="370">
        <v>1</v>
      </c>
      <c r="Y1103" s="294">
        <v>6</v>
      </c>
      <c r="Z1103" s="293">
        <v>85465</v>
      </c>
      <c r="AA1103" s="398" t="s">
        <v>627</v>
      </c>
    </row>
    <row r="1104" spans="1:27" ht="14.1" customHeight="1" x14ac:dyDescent="0.2">
      <c r="A1104" s="357"/>
      <c r="B1104" s="14"/>
      <c r="C1104" s="302">
        <v>4950</v>
      </c>
      <c r="D1104" s="302">
        <v>120104111</v>
      </c>
      <c r="E1104" s="288" t="s">
        <v>115</v>
      </c>
      <c r="F1104" s="8"/>
      <c r="G1104" s="8"/>
      <c r="H1104" s="8">
        <v>76840</v>
      </c>
      <c r="I1104" s="4"/>
      <c r="J1104" s="4"/>
      <c r="K1104" s="165">
        <v>76840</v>
      </c>
      <c r="L1104" s="364">
        <v>1</v>
      </c>
      <c r="M1104" s="21">
        <v>6</v>
      </c>
      <c r="N1104" s="293">
        <v>76840</v>
      </c>
      <c r="O1104" s="398" t="s">
        <v>627</v>
      </c>
      <c r="P1104" s="370">
        <v>1</v>
      </c>
      <c r="Q1104" s="294">
        <v>6</v>
      </c>
      <c r="R1104" s="293">
        <v>76840</v>
      </c>
      <c r="S1104" s="398" t="s">
        <v>627</v>
      </c>
      <c r="T1104" s="370">
        <v>1</v>
      </c>
      <c r="U1104" s="294">
        <v>6</v>
      </c>
      <c r="V1104" s="293">
        <v>83584</v>
      </c>
      <c r="W1104" s="398" t="s">
        <v>627</v>
      </c>
      <c r="X1104" s="370">
        <v>1</v>
      </c>
      <c r="Y1104" s="294">
        <v>6</v>
      </c>
      <c r="Z1104" s="293">
        <v>85465</v>
      </c>
      <c r="AA1104" s="398" t="s">
        <v>627</v>
      </c>
    </row>
    <row r="1105" spans="1:27" ht="14.1" customHeight="1" x14ac:dyDescent="0.2">
      <c r="A1105" s="357"/>
      <c r="B1105" s="14"/>
      <c r="C1105" s="302">
        <v>5160</v>
      </c>
      <c r="D1105" s="302">
        <v>120104112</v>
      </c>
      <c r="E1105" s="288" t="s">
        <v>115</v>
      </c>
      <c r="F1105" s="8"/>
      <c r="G1105" s="8"/>
      <c r="H1105" s="8">
        <v>76840</v>
      </c>
      <c r="I1105" s="4"/>
      <c r="J1105" s="4"/>
      <c r="K1105" s="165">
        <v>76840</v>
      </c>
      <c r="L1105" s="364">
        <v>1</v>
      </c>
      <c r="M1105" s="21">
        <v>6</v>
      </c>
      <c r="N1105" s="293">
        <v>76840</v>
      </c>
      <c r="O1105" s="398" t="s">
        <v>627</v>
      </c>
      <c r="P1105" s="370">
        <v>1</v>
      </c>
      <c r="Q1105" s="294">
        <v>6</v>
      </c>
      <c r="R1105" s="293">
        <v>76840</v>
      </c>
      <c r="S1105" s="398" t="s">
        <v>627</v>
      </c>
      <c r="T1105" s="370">
        <v>1</v>
      </c>
      <c r="U1105" s="294">
        <v>6</v>
      </c>
      <c r="V1105" s="293">
        <v>83584</v>
      </c>
      <c r="W1105" s="398" t="s">
        <v>627</v>
      </c>
      <c r="X1105" s="370">
        <v>1</v>
      </c>
      <c r="Y1105" s="294">
        <v>6</v>
      </c>
      <c r="Z1105" s="293">
        <v>85465</v>
      </c>
      <c r="AA1105" s="398" t="s">
        <v>627</v>
      </c>
    </row>
    <row r="1106" spans="1:27" ht="14.1" customHeight="1" x14ac:dyDescent="0.2">
      <c r="A1106" s="357"/>
      <c r="B1106" s="14"/>
      <c r="C1106" s="302">
        <v>5170</v>
      </c>
      <c r="D1106" s="302">
        <v>120104113</v>
      </c>
      <c r="E1106" s="288" t="s">
        <v>115</v>
      </c>
      <c r="F1106" s="8"/>
      <c r="G1106" s="8"/>
      <c r="H1106" s="8">
        <v>76840</v>
      </c>
      <c r="I1106" s="4"/>
      <c r="J1106" s="4"/>
      <c r="K1106" s="165">
        <v>76840</v>
      </c>
      <c r="L1106" s="364">
        <v>1</v>
      </c>
      <c r="M1106" s="21">
        <v>6</v>
      </c>
      <c r="N1106" s="293">
        <v>76840</v>
      </c>
      <c r="O1106" s="398" t="s">
        <v>627</v>
      </c>
      <c r="P1106" s="370">
        <v>1</v>
      </c>
      <c r="Q1106" s="294">
        <v>6</v>
      </c>
      <c r="R1106" s="293">
        <v>76840</v>
      </c>
      <c r="S1106" s="398" t="s">
        <v>627</v>
      </c>
      <c r="T1106" s="370">
        <v>1</v>
      </c>
      <c r="U1106" s="294">
        <v>6</v>
      </c>
      <c r="V1106" s="293">
        <v>83584</v>
      </c>
      <c r="W1106" s="398" t="s">
        <v>627</v>
      </c>
      <c r="X1106" s="370">
        <v>1</v>
      </c>
      <c r="Y1106" s="294">
        <v>6</v>
      </c>
      <c r="Z1106" s="293">
        <v>85465</v>
      </c>
      <c r="AA1106" s="398" t="s">
        <v>627</v>
      </c>
    </row>
    <row r="1107" spans="1:27" ht="14.1" customHeight="1" x14ac:dyDescent="0.2">
      <c r="A1107" s="357"/>
      <c r="B1107" s="14"/>
      <c r="C1107" s="302">
        <v>5180</v>
      </c>
      <c r="D1107" s="302">
        <v>120104307</v>
      </c>
      <c r="E1107" s="288" t="s">
        <v>1467</v>
      </c>
      <c r="F1107" s="8"/>
      <c r="G1107" s="8"/>
      <c r="H1107" s="8">
        <v>68297</v>
      </c>
      <c r="I1107" s="4"/>
      <c r="J1107" s="4"/>
      <c r="K1107" s="165">
        <v>68297</v>
      </c>
      <c r="L1107" s="364">
        <v>1</v>
      </c>
      <c r="M1107" s="21">
        <v>8</v>
      </c>
      <c r="N1107" s="293">
        <v>68297</v>
      </c>
      <c r="O1107" s="398" t="s">
        <v>627</v>
      </c>
      <c r="P1107" s="370">
        <v>1</v>
      </c>
      <c r="Q1107" s="294">
        <v>8</v>
      </c>
      <c r="R1107" s="293">
        <v>68297</v>
      </c>
      <c r="S1107" s="398" t="s">
        <v>627</v>
      </c>
      <c r="T1107" s="370">
        <v>1</v>
      </c>
      <c r="U1107" s="294">
        <v>8</v>
      </c>
      <c r="V1107" s="293">
        <v>74291</v>
      </c>
      <c r="W1107" s="398" t="s">
        <v>627</v>
      </c>
      <c r="X1107" s="370">
        <v>1</v>
      </c>
      <c r="Y1107" s="294">
        <v>8</v>
      </c>
      <c r="Z1107" s="293">
        <v>75963</v>
      </c>
      <c r="AA1107" s="398" t="s">
        <v>627</v>
      </c>
    </row>
    <row r="1108" spans="1:27" ht="14.1" customHeight="1" x14ac:dyDescent="0.2">
      <c r="A1108" s="357"/>
      <c r="B1108" s="14"/>
      <c r="C1108" s="302">
        <v>5190</v>
      </c>
      <c r="D1108" s="302">
        <v>120104190</v>
      </c>
      <c r="E1108" s="288" t="s">
        <v>502</v>
      </c>
      <c r="F1108" s="8"/>
      <c r="G1108" s="8"/>
      <c r="H1108" s="8">
        <v>72780</v>
      </c>
      <c r="I1108" s="4"/>
      <c r="J1108" s="4"/>
      <c r="K1108" s="165">
        <v>72780</v>
      </c>
      <c r="L1108" s="364">
        <v>1</v>
      </c>
      <c r="M1108" s="21">
        <v>7</v>
      </c>
      <c r="N1108" s="293">
        <v>72780</v>
      </c>
      <c r="O1108" s="398" t="s">
        <v>627</v>
      </c>
      <c r="P1108" s="370">
        <v>1</v>
      </c>
      <c r="Q1108" s="294">
        <v>7</v>
      </c>
      <c r="R1108" s="293">
        <v>72780</v>
      </c>
      <c r="S1108" s="398" t="s">
        <v>627</v>
      </c>
      <c r="T1108" s="370">
        <v>1</v>
      </c>
      <c r="U1108" s="294">
        <v>7</v>
      </c>
      <c r="V1108" s="293">
        <v>82366</v>
      </c>
      <c r="W1108" s="398" t="s">
        <v>627</v>
      </c>
      <c r="X1108" s="370">
        <v>1</v>
      </c>
      <c r="Y1108" s="294">
        <v>7</v>
      </c>
      <c r="Z1108" s="293">
        <v>84220</v>
      </c>
      <c r="AA1108" s="398" t="s">
        <v>627</v>
      </c>
    </row>
    <row r="1109" spans="1:27" ht="14.1" customHeight="1" x14ac:dyDescent="0.2">
      <c r="A1109" s="357"/>
      <c r="B1109" s="14"/>
      <c r="C1109" s="302">
        <v>5200</v>
      </c>
      <c r="D1109" s="302">
        <v>120104308</v>
      </c>
      <c r="E1109" s="288" t="s">
        <v>1467</v>
      </c>
      <c r="F1109" s="8"/>
      <c r="G1109" s="8"/>
      <c r="H1109" s="8">
        <v>68297</v>
      </c>
      <c r="I1109" s="4"/>
      <c r="J1109" s="4"/>
      <c r="K1109" s="165">
        <v>68297</v>
      </c>
      <c r="L1109" s="364">
        <v>1</v>
      </c>
      <c r="M1109" s="21">
        <v>10</v>
      </c>
      <c r="N1109" s="293">
        <v>68297</v>
      </c>
      <c r="O1109" s="398" t="s">
        <v>627</v>
      </c>
      <c r="P1109" s="370">
        <v>1</v>
      </c>
      <c r="Q1109" s="294">
        <v>8</v>
      </c>
      <c r="R1109" s="293">
        <v>68297</v>
      </c>
      <c r="S1109" s="398" t="s">
        <v>627</v>
      </c>
      <c r="T1109" s="370">
        <v>1</v>
      </c>
      <c r="U1109" s="294">
        <v>8</v>
      </c>
      <c r="V1109" s="293">
        <v>74291</v>
      </c>
      <c r="W1109" s="398" t="s">
        <v>627</v>
      </c>
      <c r="X1109" s="370">
        <v>1</v>
      </c>
      <c r="Y1109" s="294">
        <v>8</v>
      </c>
      <c r="Z1109" s="293">
        <v>75963</v>
      </c>
      <c r="AA1109" s="398" t="s">
        <v>627</v>
      </c>
    </row>
    <row r="1110" spans="1:27" ht="14.1" customHeight="1" x14ac:dyDescent="0.2">
      <c r="A1110" s="357"/>
      <c r="B1110" s="14"/>
      <c r="C1110" s="302">
        <v>5210</v>
      </c>
      <c r="D1110" s="302">
        <v>120104309</v>
      </c>
      <c r="E1110" s="288" t="s">
        <v>1467</v>
      </c>
      <c r="F1110" s="8"/>
      <c r="G1110" s="8"/>
      <c r="H1110" s="8">
        <v>68297</v>
      </c>
      <c r="I1110" s="4"/>
      <c r="J1110" s="4"/>
      <c r="K1110" s="165">
        <v>68297</v>
      </c>
      <c r="L1110" s="364">
        <v>1</v>
      </c>
      <c r="M1110" s="21">
        <v>8</v>
      </c>
      <c r="N1110" s="293">
        <v>68297</v>
      </c>
      <c r="O1110" s="398" t="s">
        <v>627</v>
      </c>
      <c r="P1110" s="370">
        <v>1</v>
      </c>
      <c r="Q1110" s="294">
        <v>8</v>
      </c>
      <c r="R1110" s="293">
        <v>0</v>
      </c>
      <c r="S1110" s="398" t="s">
        <v>627</v>
      </c>
      <c r="T1110" s="370">
        <v>1</v>
      </c>
      <c r="U1110" s="294">
        <v>8</v>
      </c>
      <c r="V1110" s="293">
        <v>0</v>
      </c>
      <c r="W1110" s="398" t="s">
        <v>627</v>
      </c>
      <c r="X1110" s="370">
        <v>1</v>
      </c>
      <c r="Y1110" s="294">
        <v>8</v>
      </c>
      <c r="Z1110" s="293">
        <v>0</v>
      </c>
      <c r="AA1110" s="398" t="s">
        <v>627</v>
      </c>
    </row>
    <row r="1111" spans="1:27" ht="14.1" customHeight="1" x14ac:dyDescent="0.2">
      <c r="A1111" s="357"/>
      <c r="B1111" s="14"/>
      <c r="C1111" s="302">
        <v>5220</v>
      </c>
      <c r="D1111" s="302">
        <v>120104310</v>
      </c>
      <c r="E1111" s="288" t="s">
        <v>1467</v>
      </c>
      <c r="F1111" s="8"/>
      <c r="G1111" s="8"/>
      <c r="H1111" s="8">
        <v>68297</v>
      </c>
      <c r="I1111" s="4"/>
      <c r="J1111" s="4"/>
      <c r="K1111" s="165">
        <v>68297</v>
      </c>
      <c r="L1111" s="364">
        <v>1</v>
      </c>
      <c r="M1111" s="21">
        <v>10</v>
      </c>
      <c r="N1111" s="293">
        <v>68297</v>
      </c>
      <c r="O1111" s="398" t="s">
        <v>627</v>
      </c>
      <c r="P1111" s="370">
        <v>1</v>
      </c>
      <c r="Q1111" s="294">
        <v>8</v>
      </c>
      <c r="R1111" s="293">
        <v>0</v>
      </c>
      <c r="S1111" s="398" t="s">
        <v>627</v>
      </c>
      <c r="T1111" s="370">
        <v>1</v>
      </c>
      <c r="U1111" s="294">
        <v>8</v>
      </c>
      <c r="V1111" s="293">
        <v>0</v>
      </c>
      <c r="W1111" s="398" t="s">
        <v>627</v>
      </c>
      <c r="X1111" s="370">
        <v>1</v>
      </c>
      <c r="Y1111" s="294">
        <v>8</v>
      </c>
      <c r="Z1111" s="293">
        <v>0</v>
      </c>
      <c r="AA1111" s="398" t="s">
        <v>627</v>
      </c>
    </row>
    <row r="1112" spans="1:27" ht="14.1" customHeight="1" x14ac:dyDescent="0.2">
      <c r="A1112" s="357"/>
      <c r="B1112" s="14"/>
      <c r="C1112" s="302">
        <v>5230</v>
      </c>
      <c r="D1112" s="302">
        <v>120104311</v>
      </c>
      <c r="E1112" s="288" t="s">
        <v>1467</v>
      </c>
      <c r="F1112" s="8"/>
      <c r="G1112" s="8"/>
      <c r="H1112" s="8">
        <v>68297</v>
      </c>
      <c r="I1112" s="4"/>
      <c r="J1112" s="4"/>
      <c r="K1112" s="165">
        <v>68297</v>
      </c>
      <c r="L1112" s="364">
        <v>1</v>
      </c>
      <c r="M1112" s="21">
        <v>9</v>
      </c>
      <c r="N1112" s="293">
        <v>68297</v>
      </c>
      <c r="O1112" s="398" t="s">
        <v>627</v>
      </c>
      <c r="P1112" s="370">
        <v>1</v>
      </c>
      <c r="Q1112" s="294">
        <v>9</v>
      </c>
      <c r="R1112" s="293">
        <v>68297</v>
      </c>
      <c r="S1112" s="398" t="s">
        <v>627</v>
      </c>
      <c r="T1112" s="370">
        <v>1</v>
      </c>
      <c r="U1112" s="294">
        <v>9</v>
      </c>
      <c r="V1112" s="293">
        <v>74291</v>
      </c>
      <c r="W1112" s="398" t="s">
        <v>627</v>
      </c>
      <c r="X1112" s="370">
        <v>1</v>
      </c>
      <c r="Y1112" s="294">
        <v>9</v>
      </c>
      <c r="Z1112" s="293">
        <v>75963</v>
      </c>
      <c r="AA1112" s="398" t="s">
        <v>627</v>
      </c>
    </row>
    <row r="1113" spans="1:27" ht="14.1" customHeight="1" x14ac:dyDescent="0.2">
      <c r="A1113" s="357"/>
      <c r="B1113" s="14"/>
      <c r="C1113" s="302">
        <v>5240</v>
      </c>
      <c r="D1113" s="302">
        <v>120104312</v>
      </c>
      <c r="E1113" s="288" t="s">
        <v>1467</v>
      </c>
      <c r="F1113" s="8"/>
      <c r="G1113" s="8"/>
      <c r="H1113" s="8">
        <v>68297</v>
      </c>
      <c r="I1113" s="4"/>
      <c r="J1113" s="4"/>
      <c r="K1113" s="165">
        <v>68297</v>
      </c>
      <c r="L1113" s="364">
        <v>1</v>
      </c>
      <c r="M1113" s="21">
        <v>10</v>
      </c>
      <c r="N1113" s="293">
        <v>68297</v>
      </c>
      <c r="O1113" s="398" t="s">
        <v>627</v>
      </c>
      <c r="P1113" s="370">
        <v>1</v>
      </c>
      <c r="Q1113" s="294">
        <v>8</v>
      </c>
      <c r="R1113" s="293">
        <v>68297</v>
      </c>
      <c r="S1113" s="398" t="s">
        <v>627</v>
      </c>
      <c r="T1113" s="370">
        <v>1</v>
      </c>
      <c r="U1113" s="294">
        <v>8</v>
      </c>
      <c r="V1113" s="293">
        <v>74291</v>
      </c>
      <c r="W1113" s="398" t="s">
        <v>627</v>
      </c>
      <c r="X1113" s="370">
        <v>1</v>
      </c>
      <c r="Y1113" s="294">
        <v>8</v>
      </c>
      <c r="Z1113" s="293">
        <v>75963</v>
      </c>
      <c r="AA1113" s="398" t="s">
        <v>627</v>
      </c>
    </row>
    <row r="1114" spans="1:27" ht="14.1" customHeight="1" x14ac:dyDescent="0.2">
      <c r="A1114" s="357"/>
      <c r="B1114" s="14"/>
      <c r="C1114" s="302">
        <v>5250</v>
      </c>
      <c r="D1114" s="302">
        <v>120104313</v>
      </c>
      <c r="E1114" s="288" t="s">
        <v>1467</v>
      </c>
      <c r="F1114" s="8"/>
      <c r="G1114" s="8"/>
      <c r="H1114" s="8">
        <v>68297</v>
      </c>
      <c r="I1114" s="4"/>
      <c r="J1114" s="4"/>
      <c r="K1114" s="165">
        <v>68297</v>
      </c>
      <c r="L1114" s="364">
        <v>1</v>
      </c>
      <c r="M1114" s="21">
        <v>8</v>
      </c>
      <c r="N1114" s="293">
        <v>68297</v>
      </c>
      <c r="O1114" s="398" t="s">
        <v>627</v>
      </c>
      <c r="P1114" s="370">
        <v>1</v>
      </c>
      <c r="Q1114" s="294">
        <v>8</v>
      </c>
      <c r="R1114" s="293">
        <v>68297</v>
      </c>
      <c r="S1114" s="398" t="s">
        <v>627</v>
      </c>
      <c r="T1114" s="370">
        <v>1</v>
      </c>
      <c r="U1114" s="294">
        <v>8</v>
      </c>
      <c r="V1114" s="293">
        <v>74291</v>
      </c>
      <c r="W1114" s="398" t="s">
        <v>627</v>
      </c>
      <c r="X1114" s="370">
        <v>1</v>
      </c>
      <c r="Y1114" s="294">
        <v>8</v>
      </c>
      <c r="Z1114" s="293">
        <v>75963</v>
      </c>
      <c r="AA1114" s="398" t="s">
        <v>627</v>
      </c>
    </row>
    <row r="1115" spans="1:27" ht="14.1" customHeight="1" x14ac:dyDescent="0.2">
      <c r="A1115" s="357"/>
      <c r="B1115" s="14"/>
      <c r="C1115" s="302">
        <v>5251</v>
      </c>
      <c r="D1115" s="302">
        <v>120104314</v>
      </c>
      <c r="E1115" s="288" t="s">
        <v>1467</v>
      </c>
      <c r="F1115" s="8"/>
      <c r="G1115" s="8"/>
      <c r="H1115" s="8">
        <v>68297</v>
      </c>
      <c r="I1115" s="4"/>
      <c r="J1115" s="4"/>
      <c r="K1115" s="165">
        <v>68297</v>
      </c>
      <c r="L1115" s="364">
        <v>1</v>
      </c>
      <c r="M1115" s="21">
        <v>10</v>
      </c>
      <c r="N1115" s="293">
        <v>68297</v>
      </c>
      <c r="O1115" s="398" t="s">
        <v>627</v>
      </c>
      <c r="P1115" s="370">
        <v>1</v>
      </c>
      <c r="Q1115" s="294">
        <v>8</v>
      </c>
      <c r="R1115" s="293">
        <v>68297</v>
      </c>
      <c r="S1115" s="398" t="s">
        <v>627</v>
      </c>
      <c r="T1115" s="370">
        <v>1</v>
      </c>
      <c r="U1115" s="294">
        <v>8</v>
      </c>
      <c r="V1115" s="293">
        <v>74291</v>
      </c>
      <c r="W1115" s="398" t="s">
        <v>627</v>
      </c>
      <c r="X1115" s="370">
        <v>1</v>
      </c>
      <c r="Y1115" s="294">
        <v>8</v>
      </c>
      <c r="Z1115" s="293">
        <v>75963</v>
      </c>
      <c r="AA1115" s="398" t="s">
        <v>627</v>
      </c>
    </row>
    <row r="1116" spans="1:27" ht="14.1" customHeight="1" x14ac:dyDescent="0.2">
      <c r="A1116" s="357"/>
      <c r="B1116" s="14"/>
      <c r="C1116" s="302">
        <v>5260</v>
      </c>
      <c r="D1116" s="302">
        <v>120104315</v>
      </c>
      <c r="E1116" s="288" t="s">
        <v>1467</v>
      </c>
      <c r="F1116" s="8"/>
      <c r="G1116" s="8"/>
      <c r="H1116" s="8">
        <v>68297</v>
      </c>
      <c r="I1116" s="4"/>
      <c r="J1116" s="4"/>
      <c r="K1116" s="165">
        <v>68297</v>
      </c>
      <c r="L1116" s="364">
        <v>1</v>
      </c>
      <c r="M1116" s="21">
        <v>8</v>
      </c>
      <c r="N1116" s="293">
        <v>68297</v>
      </c>
      <c r="O1116" s="398" t="s">
        <v>627</v>
      </c>
      <c r="P1116" s="370">
        <v>1</v>
      </c>
      <c r="Q1116" s="294">
        <v>8</v>
      </c>
      <c r="R1116" s="293">
        <v>68297</v>
      </c>
      <c r="S1116" s="398" t="s">
        <v>627</v>
      </c>
      <c r="T1116" s="370">
        <v>1</v>
      </c>
      <c r="U1116" s="294">
        <v>8</v>
      </c>
      <c r="V1116" s="293">
        <v>74291</v>
      </c>
      <c r="W1116" s="398" t="s">
        <v>627</v>
      </c>
      <c r="X1116" s="370">
        <v>1</v>
      </c>
      <c r="Y1116" s="294">
        <v>8</v>
      </c>
      <c r="Z1116" s="293">
        <v>75963</v>
      </c>
      <c r="AA1116" s="398" t="s">
        <v>627</v>
      </c>
    </row>
    <row r="1117" spans="1:27" ht="14.1" customHeight="1" x14ac:dyDescent="0.2">
      <c r="A1117" s="357"/>
      <c r="B1117" s="14"/>
      <c r="C1117" s="302">
        <v>5280</v>
      </c>
      <c r="D1117" s="302">
        <v>120104316</v>
      </c>
      <c r="E1117" s="288" t="s">
        <v>1467</v>
      </c>
      <c r="F1117" s="8"/>
      <c r="G1117" s="8"/>
      <c r="H1117" s="8">
        <v>68297</v>
      </c>
      <c r="I1117" s="4"/>
      <c r="J1117" s="4"/>
      <c r="K1117" s="165">
        <v>68297</v>
      </c>
      <c r="L1117" s="364">
        <v>1</v>
      </c>
      <c r="M1117" s="21">
        <v>9</v>
      </c>
      <c r="N1117" s="293">
        <v>68297</v>
      </c>
      <c r="O1117" s="398" t="s">
        <v>627</v>
      </c>
      <c r="P1117" s="370">
        <v>1</v>
      </c>
      <c r="Q1117" s="294">
        <v>9</v>
      </c>
      <c r="R1117" s="293">
        <v>68297</v>
      </c>
      <c r="S1117" s="398" t="s">
        <v>627</v>
      </c>
      <c r="T1117" s="370">
        <v>1</v>
      </c>
      <c r="U1117" s="294">
        <v>9</v>
      </c>
      <c r="V1117" s="293">
        <v>74291</v>
      </c>
      <c r="W1117" s="398" t="s">
        <v>627</v>
      </c>
      <c r="X1117" s="370">
        <v>1</v>
      </c>
      <c r="Y1117" s="294">
        <v>9</v>
      </c>
      <c r="Z1117" s="293">
        <v>75963</v>
      </c>
      <c r="AA1117" s="398" t="s">
        <v>627</v>
      </c>
    </row>
    <row r="1118" spans="1:27" ht="14.1" customHeight="1" x14ac:dyDescent="0.2">
      <c r="A1118" s="357"/>
      <c r="B1118" s="14"/>
      <c r="C1118" s="302">
        <v>5290</v>
      </c>
      <c r="D1118" s="302">
        <v>120104317</v>
      </c>
      <c r="E1118" s="288" t="s">
        <v>1467</v>
      </c>
      <c r="F1118" s="8"/>
      <c r="G1118" s="8"/>
      <c r="H1118" s="8">
        <v>68297</v>
      </c>
      <c r="I1118" s="4"/>
      <c r="J1118" s="4"/>
      <c r="K1118" s="165">
        <v>68297</v>
      </c>
      <c r="L1118" s="364">
        <v>1</v>
      </c>
      <c r="M1118" s="21">
        <v>8</v>
      </c>
      <c r="N1118" s="293">
        <v>68297</v>
      </c>
      <c r="O1118" s="398" t="s">
        <v>627</v>
      </c>
      <c r="P1118" s="370">
        <v>1</v>
      </c>
      <c r="Q1118" s="294">
        <v>8</v>
      </c>
      <c r="R1118" s="293">
        <v>0</v>
      </c>
      <c r="S1118" s="398" t="s">
        <v>627</v>
      </c>
      <c r="T1118" s="370">
        <v>1</v>
      </c>
      <c r="U1118" s="294">
        <v>8</v>
      </c>
      <c r="V1118" s="293">
        <v>0</v>
      </c>
      <c r="W1118" s="398" t="s">
        <v>627</v>
      </c>
      <c r="X1118" s="370">
        <v>1</v>
      </c>
      <c r="Y1118" s="294">
        <v>8</v>
      </c>
      <c r="Z1118" s="293">
        <v>0</v>
      </c>
      <c r="AA1118" s="398" t="s">
        <v>627</v>
      </c>
    </row>
    <row r="1119" spans="1:27" ht="14.1" customHeight="1" x14ac:dyDescent="0.2">
      <c r="A1119" s="357"/>
      <c r="B1119" s="14"/>
      <c r="C1119" s="302">
        <v>5300</v>
      </c>
      <c r="D1119" s="302">
        <v>120104191</v>
      </c>
      <c r="E1119" s="288" t="s">
        <v>502</v>
      </c>
      <c r="F1119" s="8"/>
      <c r="G1119" s="8"/>
      <c r="H1119" s="8">
        <v>72780</v>
      </c>
      <c r="I1119" s="4"/>
      <c r="J1119" s="4"/>
      <c r="K1119" s="165">
        <v>72780</v>
      </c>
      <c r="L1119" s="364">
        <v>1</v>
      </c>
      <c r="M1119" s="21">
        <v>7</v>
      </c>
      <c r="N1119" s="293">
        <v>72780</v>
      </c>
      <c r="O1119" s="398" t="s">
        <v>627</v>
      </c>
      <c r="P1119" s="370">
        <v>1</v>
      </c>
      <c r="Q1119" s="294">
        <v>7</v>
      </c>
      <c r="R1119" s="293">
        <v>72780</v>
      </c>
      <c r="S1119" s="398" t="s">
        <v>627</v>
      </c>
      <c r="T1119" s="370">
        <v>1</v>
      </c>
      <c r="U1119" s="294">
        <v>7</v>
      </c>
      <c r="V1119" s="293">
        <v>82366</v>
      </c>
      <c r="W1119" s="398" t="s">
        <v>627</v>
      </c>
      <c r="X1119" s="370">
        <v>1</v>
      </c>
      <c r="Y1119" s="294">
        <v>7</v>
      </c>
      <c r="Z1119" s="293">
        <v>84220</v>
      </c>
      <c r="AA1119" s="398" t="s">
        <v>627</v>
      </c>
    </row>
    <row r="1120" spans="1:27" ht="14.1" customHeight="1" x14ac:dyDescent="0.2">
      <c r="A1120" s="357"/>
      <c r="B1120" s="14"/>
      <c r="C1120" s="302">
        <v>5310</v>
      </c>
      <c r="D1120" s="302">
        <v>120104318</v>
      </c>
      <c r="E1120" s="288" t="s">
        <v>1467</v>
      </c>
      <c r="F1120" s="8"/>
      <c r="G1120" s="8"/>
      <c r="H1120" s="8">
        <v>68297</v>
      </c>
      <c r="I1120" s="4"/>
      <c r="J1120" s="4"/>
      <c r="K1120" s="165">
        <v>68297</v>
      </c>
      <c r="L1120" s="364">
        <v>1</v>
      </c>
      <c r="M1120" s="21">
        <v>8</v>
      </c>
      <c r="N1120" s="293">
        <v>68297</v>
      </c>
      <c r="O1120" s="398" t="s">
        <v>627</v>
      </c>
      <c r="P1120" s="370">
        <v>1</v>
      </c>
      <c r="Q1120" s="294">
        <v>8</v>
      </c>
      <c r="R1120" s="293">
        <v>68297</v>
      </c>
      <c r="S1120" s="398" t="s">
        <v>627</v>
      </c>
      <c r="T1120" s="370">
        <v>1</v>
      </c>
      <c r="U1120" s="294">
        <v>8</v>
      </c>
      <c r="V1120" s="293">
        <v>74291</v>
      </c>
      <c r="W1120" s="398" t="s">
        <v>627</v>
      </c>
      <c r="X1120" s="370">
        <v>1</v>
      </c>
      <c r="Y1120" s="294">
        <v>8</v>
      </c>
      <c r="Z1120" s="293">
        <v>0</v>
      </c>
      <c r="AA1120" s="398" t="s">
        <v>627</v>
      </c>
    </row>
    <row r="1121" spans="1:27" ht="14.1" customHeight="1" x14ac:dyDescent="0.2">
      <c r="A1121" s="357"/>
      <c r="B1121" s="14"/>
      <c r="C1121" s="302">
        <v>5320</v>
      </c>
      <c r="D1121" s="302">
        <v>120104319</v>
      </c>
      <c r="E1121" s="288" t="s">
        <v>1467</v>
      </c>
      <c r="F1121" s="8"/>
      <c r="G1121" s="8"/>
      <c r="H1121" s="8">
        <v>68297</v>
      </c>
      <c r="I1121" s="4"/>
      <c r="J1121" s="4"/>
      <c r="K1121" s="165">
        <v>68297</v>
      </c>
      <c r="L1121" s="364">
        <v>1</v>
      </c>
      <c r="M1121" s="21">
        <v>8</v>
      </c>
      <c r="N1121" s="293">
        <v>68297</v>
      </c>
      <c r="O1121" s="398" t="s">
        <v>627</v>
      </c>
      <c r="P1121" s="370">
        <v>1</v>
      </c>
      <c r="Q1121" s="294">
        <v>8</v>
      </c>
      <c r="R1121" s="293">
        <v>68297</v>
      </c>
      <c r="S1121" s="398" t="s">
        <v>627</v>
      </c>
      <c r="T1121" s="370">
        <v>1</v>
      </c>
      <c r="U1121" s="294">
        <v>8</v>
      </c>
      <c r="V1121" s="293">
        <v>74291</v>
      </c>
      <c r="W1121" s="398" t="s">
        <v>627</v>
      </c>
      <c r="X1121" s="370">
        <v>1</v>
      </c>
      <c r="Y1121" s="294">
        <v>8</v>
      </c>
      <c r="Z1121" s="293">
        <v>0</v>
      </c>
      <c r="AA1121" s="398" t="s">
        <v>627</v>
      </c>
    </row>
    <row r="1122" spans="1:27" ht="14.1" customHeight="1" x14ac:dyDescent="0.2">
      <c r="A1122" s="357"/>
      <c r="B1122" s="14"/>
      <c r="C1122" s="302">
        <v>5330</v>
      </c>
      <c r="D1122" s="302">
        <v>120104320</v>
      </c>
      <c r="E1122" s="288" t="s">
        <v>1467</v>
      </c>
      <c r="F1122" s="8"/>
      <c r="G1122" s="8"/>
      <c r="H1122" s="8">
        <v>68297</v>
      </c>
      <c r="I1122" s="4"/>
      <c r="J1122" s="4"/>
      <c r="K1122" s="165">
        <v>68297</v>
      </c>
      <c r="L1122" s="364">
        <v>1</v>
      </c>
      <c r="M1122" s="21">
        <v>8</v>
      </c>
      <c r="N1122" s="293">
        <v>68297</v>
      </c>
      <c r="O1122" s="398" t="s">
        <v>627</v>
      </c>
      <c r="P1122" s="370">
        <v>1</v>
      </c>
      <c r="Q1122" s="294">
        <v>8</v>
      </c>
      <c r="R1122" s="293">
        <v>68297</v>
      </c>
      <c r="S1122" s="398" t="s">
        <v>627</v>
      </c>
      <c r="T1122" s="370">
        <v>1</v>
      </c>
      <c r="U1122" s="294">
        <v>8</v>
      </c>
      <c r="V1122" s="293">
        <v>74291</v>
      </c>
      <c r="W1122" s="398" t="s">
        <v>627</v>
      </c>
      <c r="X1122" s="370">
        <v>1</v>
      </c>
      <c r="Y1122" s="294">
        <v>8</v>
      </c>
      <c r="Z1122" s="293">
        <v>75963</v>
      </c>
      <c r="AA1122" s="398" t="s">
        <v>627</v>
      </c>
    </row>
    <row r="1123" spans="1:27" ht="14.1" customHeight="1" x14ac:dyDescent="0.2">
      <c r="A1123" s="357"/>
      <c r="B1123" s="14"/>
      <c r="C1123" s="302">
        <v>5340</v>
      </c>
      <c r="D1123" s="302">
        <v>120104321</v>
      </c>
      <c r="E1123" s="288" t="s">
        <v>1467</v>
      </c>
      <c r="F1123" s="8"/>
      <c r="G1123" s="8"/>
      <c r="H1123" s="8">
        <v>68297</v>
      </c>
      <c r="I1123" s="4"/>
      <c r="J1123" s="4"/>
      <c r="K1123" s="165">
        <v>68297</v>
      </c>
      <c r="L1123" s="364">
        <v>1</v>
      </c>
      <c r="M1123" s="21">
        <v>8</v>
      </c>
      <c r="N1123" s="293">
        <v>68297</v>
      </c>
      <c r="O1123" s="398" t="s">
        <v>627</v>
      </c>
      <c r="P1123" s="370">
        <v>1</v>
      </c>
      <c r="Q1123" s="294">
        <v>8</v>
      </c>
      <c r="R1123" s="293">
        <v>0</v>
      </c>
      <c r="S1123" s="398" t="s">
        <v>627</v>
      </c>
      <c r="T1123" s="370">
        <v>1</v>
      </c>
      <c r="U1123" s="294">
        <v>8</v>
      </c>
      <c r="V1123" s="293">
        <v>0</v>
      </c>
      <c r="W1123" s="398" t="s">
        <v>627</v>
      </c>
      <c r="X1123" s="370">
        <v>1</v>
      </c>
      <c r="Y1123" s="294">
        <v>8</v>
      </c>
      <c r="Z1123" s="293">
        <v>0</v>
      </c>
      <c r="AA1123" s="398" t="s">
        <v>627</v>
      </c>
    </row>
    <row r="1124" spans="1:27" ht="14.1" customHeight="1" x14ac:dyDescent="0.2">
      <c r="A1124" s="357"/>
      <c r="B1124" s="14"/>
      <c r="C1124" s="302">
        <v>5350</v>
      </c>
      <c r="D1124" s="302">
        <v>120104322</v>
      </c>
      <c r="E1124" s="288" t="s">
        <v>1467</v>
      </c>
      <c r="F1124" s="8"/>
      <c r="G1124" s="8"/>
      <c r="H1124" s="8">
        <v>68297</v>
      </c>
      <c r="I1124" s="4"/>
      <c r="J1124" s="4"/>
      <c r="K1124" s="165">
        <v>68297</v>
      </c>
      <c r="L1124" s="364">
        <v>1</v>
      </c>
      <c r="M1124" s="21">
        <v>8</v>
      </c>
      <c r="N1124" s="293">
        <v>68297</v>
      </c>
      <c r="O1124" s="398" t="s">
        <v>627</v>
      </c>
      <c r="P1124" s="370">
        <v>1</v>
      </c>
      <c r="Q1124" s="294">
        <v>8</v>
      </c>
      <c r="R1124" s="293">
        <v>0</v>
      </c>
      <c r="S1124" s="398" t="s">
        <v>627</v>
      </c>
      <c r="T1124" s="370">
        <v>1</v>
      </c>
      <c r="U1124" s="294">
        <v>8</v>
      </c>
      <c r="V1124" s="293">
        <v>0</v>
      </c>
      <c r="W1124" s="398" t="s">
        <v>627</v>
      </c>
      <c r="X1124" s="370">
        <v>1</v>
      </c>
      <c r="Y1124" s="294">
        <v>8</v>
      </c>
      <c r="Z1124" s="293">
        <v>0</v>
      </c>
      <c r="AA1124" s="398" t="s">
        <v>627</v>
      </c>
    </row>
    <row r="1125" spans="1:27" ht="14.1" customHeight="1" x14ac:dyDescent="0.2">
      <c r="A1125" s="357"/>
      <c r="B1125" s="14"/>
      <c r="C1125" s="302">
        <v>5360</v>
      </c>
      <c r="D1125" s="302">
        <v>120104323</v>
      </c>
      <c r="E1125" s="288" t="s">
        <v>1467</v>
      </c>
      <c r="F1125" s="8"/>
      <c r="G1125" s="8"/>
      <c r="H1125" s="8">
        <v>68297</v>
      </c>
      <c r="I1125" s="4"/>
      <c r="J1125" s="4"/>
      <c r="K1125" s="165">
        <v>68297</v>
      </c>
      <c r="L1125" s="364">
        <v>1</v>
      </c>
      <c r="M1125" s="21">
        <v>8</v>
      </c>
      <c r="N1125" s="293">
        <v>68297</v>
      </c>
      <c r="O1125" s="398" t="s">
        <v>627</v>
      </c>
      <c r="P1125" s="370">
        <v>1</v>
      </c>
      <c r="Q1125" s="294">
        <v>8</v>
      </c>
      <c r="R1125" s="293">
        <v>0</v>
      </c>
      <c r="S1125" s="398" t="s">
        <v>627</v>
      </c>
      <c r="T1125" s="370">
        <v>1</v>
      </c>
      <c r="U1125" s="294">
        <v>8</v>
      </c>
      <c r="V1125" s="293">
        <v>0</v>
      </c>
      <c r="W1125" s="398" t="s">
        <v>627</v>
      </c>
      <c r="X1125" s="370">
        <v>1</v>
      </c>
      <c r="Y1125" s="294">
        <v>8</v>
      </c>
      <c r="Z1125" s="293">
        <v>0</v>
      </c>
      <c r="AA1125" s="398" t="s">
        <v>627</v>
      </c>
    </row>
    <row r="1126" spans="1:27" ht="14.1" customHeight="1" x14ac:dyDescent="0.2">
      <c r="A1126" s="357"/>
      <c r="B1126" s="14"/>
      <c r="C1126" s="302">
        <v>5370</v>
      </c>
      <c r="D1126" s="302">
        <v>120104324</v>
      </c>
      <c r="E1126" s="288" t="s">
        <v>1467</v>
      </c>
      <c r="F1126" s="8"/>
      <c r="G1126" s="8"/>
      <c r="H1126" s="8">
        <v>68297</v>
      </c>
      <c r="I1126" s="4"/>
      <c r="J1126" s="4"/>
      <c r="K1126" s="165">
        <v>68297</v>
      </c>
      <c r="L1126" s="364">
        <v>1</v>
      </c>
      <c r="M1126" s="21">
        <v>8</v>
      </c>
      <c r="N1126" s="293">
        <v>68297</v>
      </c>
      <c r="O1126" s="398" t="s">
        <v>627</v>
      </c>
      <c r="P1126" s="370">
        <v>1</v>
      </c>
      <c r="Q1126" s="294">
        <v>8</v>
      </c>
      <c r="R1126" s="293">
        <v>68297</v>
      </c>
      <c r="S1126" s="398" t="s">
        <v>627</v>
      </c>
      <c r="T1126" s="370">
        <v>1</v>
      </c>
      <c r="U1126" s="294">
        <v>8</v>
      </c>
      <c r="V1126" s="293">
        <v>74291</v>
      </c>
      <c r="W1126" s="398" t="s">
        <v>627</v>
      </c>
      <c r="X1126" s="370">
        <v>1</v>
      </c>
      <c r="Y1126" s="294">
        <v>8</v>
      </c>
      <c r="Z1126" s="293">
        <v>75963</v>
      </c>
      <c r="AA1126" s="398" t="s">
        <v>627</v>
      </c>
    </row>
    <row r="1127" spans="1:27" ht="14.1" customHeight="1" x14ac:dyDescent="0.2">
      <c r="A1127" s="357"/>
      <c r="B1127" s="14"/>
      <c r="C1127" s="302">
        <v>5380</v>
      </c>
      <c r="D1127" s="302">
        <v>120104325</v>
      </c>
      <c r="E1127" s="288" t="s">
        <v>1467</v>
      </c>
      <c r="F1127" s="8"/>
      <c r="G1127" s="8"/>
      <c r="H1127" s="8">
        <v>68297</v>
      </c>
      <c r="I1127" s="4"/>
      <c r="J1127" s="4"/>
      <c r="K1127" s="165">
        <v>68297</v>
      </c>
      <c r="L1127" s="364">
        <v>1</v>
      </c>
      <c r="M1127" s="21">
        <v>8</v>
      </c>
      <c r="N1127" s="293">
        <v>68297</v>
      </c>
      <c r="O1127" s="398" t="s">
        <v>627</v>
      </c>
      <c r="P1127" s="370">
        <v>1</v>
      </c>
      <c r="Q1127" s="294">
        <v>8</v>
      </c>
      <c r="R1127" s="293">
        <v>0</v>
      </c>
      <c r="S1127" s="398" t="s">
        <v>627</v>
      </c>
      <c r="T1127" s="370">
        <v>1</v>
      </c>
      <c r="U1127" s="294">
        <v>8</v>
      </c>
      <c r="V1127" s="293">
        <v>0</v>
      </c>
      <c r="W1127" s="398" t="s">
        <v>627</v>
      </c>
      <c r="X1127" s="370">
        <v>1</v>
      </c>
      <c r="Y1127" s="294">
        <v>8</v>
      </c>
      <c r="Z1127" s="293">
        <v>0</v>
      </c>
      <c r="AA1127" s="398" t="s">
        <v>627</v>
      </c>
    </row>
    <row r="1128" spans="1:27" ht="14.1" customHeight="1" x14ac:dyDescent="0.2">
      <c r="A1128" s="357"/>
      <c r="B1128" s="14"/>
      <c r="C1128" s="302">
        <v>5390</v>
      </c>
      <c r="D1128" s="302">
        <v>120104326</v>
      </c>
      <c r="E1128" s="288" t="s">
        <v>1467</v>
      </c>
      <c r="F1128" s="8"/>
      <c r="G1128" s="8"/>
      <c r="H1128" s="8">
        <v>68297</v>
      </c>
      <c r="I1128" s="4"/>
      <c r="J1128" s="4"/>
      <c r="K1128" s="165">
        <v>68297</v>
      </c>
      <c r="L1128" s="364">
        <v>1</v>
      </c>
      <c r="M1128" s="21">
        <v>9</v>
      </c>
      <c r="N1128" s="293">
        <v>68297</v>
      </c>
      <c r="O1128" s="398" t="s">
        <v>627</v>
      </c>
      <c r="P1128" s="370">
        <v>1</v>
      </c>
      <c r="Q1128" s="294">
        <v>9</v>
      </c>
      <c r="R1128" s="293">
        <v>68297</v>
      </c>
      <c r="S1128" s="398" t="s">
        <v>627</v>
      </c>
      <c r="T1128" s="370">
        <v>1</v>
      </c>
      <c r="U1128" s="294">
        <v>9</v>
      </c>
      <c r="V1128" s="293">
        <v>74291</v>
      </c>
      <c r="W1128" s="398" t="s">
        <v>627</v>
      </c>
      <c r="X1128" s="370">
        <v>1</v>
      </c>
      <c r="Y1128" s="294">
        <v>9</v>
      </c>
      <c r="Z1128" s="293">
        <v>0</v>
      </c>
      <c r="AA1128" s="398" t="s">
        <v>627</v>
      </c>
    </row>
    <row r="1129" spans="1:27" ht="14.1" customHeight="1" x14ac:dyDescent="0.2">
      <c r="A1129" s="357"/>
      <c r="B1129" s="14"/>
      <c r="C1129" s="302">
        <v>5480</v>
      </c>
      <c r="D1129" s="302">
        <v>120104327</v>
      </c>
      <c r="E1129" s="288" t="s">
        <v>1467</v>
      </c>
      <c r="F1129" s="8"/>
      <c r="G1129" s="8"/>
      <c r="H1129" s="8">
        <v>68297</v>
      </c>
      <c r="I1129" s="4"/>
      <c r="J1129" s="4"/>
      <c r="K1129" s="165">
        <v>68297</v>
      </c>
      <c r="L1129" s="364">
        <v>1</v>
      </c>
      <c r="M1129" s="21">
        <v>9</v>
      </c>
      <c r="N1129" s="293">
        <v>68297</v>
      </c>
      <c r="O1129" s="398" t="s">
        <v>627</v>
      </c>
      <c r="P1129" s="370">
        <v>1</v>
      </c>
      <c r="Q1129" s="294">
        <v>9</v>
      </c>
      <c r="R1129" s="293">
        <v>68297</v>
      </c>
      <c r="S1129" s="398" t="s">
        <v>627</v>
      </c>
      <c r="T1129" s="370">
        <v>1</v>
      </c>
      <c r="U1129" s="294">
        <v>9</v>
      </c>
      <c r="V1129" s="293">
        <v>74291</v>
      </c>
      <c r="W1129" s="398" t="s">
        <v>627</v>
      </c>
      <c r="X1129" s="370">
        <v>1</v>
      </c>
      <c r="Y1129" s="294">
        <v>9</v>
      </c>
      <c r="Z1129" s="293">
        <v>1</v>
      </c>
      <c r="AA1129" s="398" t="s">
        <v>627</v>
      </c>
    </row>
    <row r="1130" spans="1:27" ht="14.1" customHeight="1" x14ac:dyDescent="0.2">
      <c r="A1130" s="357"/>
      <c r="B1130" s="14"/>
      <c r="C1130" s="302">
        <v>5490</v>
      </c>
      <c r="D1130" s="302">
        <v>120104328</v>
      </c>
      <c r="E1130" s="288" t="s">
        <v>1467</v>
      </c>
      <c r="F1130" s="8"/>
      <c r="G1130" s="8"/>
      <c r="H1130" s="8">
        <v>68297</v>
      </c>
      <c r="I1130" s="4"/>
      <c r="J1130" s="4"/>
      <c r="K1130" s="165">
        <v>68297</v>
      </c>
      <c r="L1130" s="364">
        <v>1</v>
      </c>
      <c r="M1130" s="21">
        <v>9</v>
      </c>
      <c r="N1130" s="293">
        <v>68297</v>
      </c>
      <c r="O1130" s="398" t="s">
        <v>627</v>
      </c>
      <c r="P1130" s="370">
        <v>1</v>
      </c>
      <c r="Q1130" s="294">
        <v>9</v>
      </c>
      <c r="R1130" s="293">
        <v>0</v>
      </c>
      <c r="S1130" s="398" t="s">
        <v>627</v>
      </c>
      <c r="T1130" s="370">
        <v>1</v>
      </c>
      <c r="U1130" s="294">
        <v>9</v>
      </c>
      <c r="V1130" s="293">
        <v>0</v>
      </c>
      <c r="W1130" s="398" t="s">
        <v>627</v>
      </c>
      <c r="X1130" s="370">
        <v>1</v>
      </c>
      <c r="Y1130" s="294">
        <v>9</v>
      </c>
      <c r="Z1130" s="293">
        <v>0</v>
      </c>
      <c r="AA1130" s="398" t="s">
        <v>627</v>
      </c>
    </row>
    <row r="1131" spans="1:27" ht="14.1" customHeight="1" x14ac:dyDescent="0.2">
      <c r="A1131" s="357"/>
      <c r="B1131" s="14"/>
      <c r="C1131" s="302">
        <v>5500</v>
      </c>
      <c r="D1131" s="302">
        <v>120104329</v>
      </c>
      <c r="E1131" s="288" t="s">
        <v>1467</v>
      </c>
      <c r="F1131" s="8"/>
      <c r="G1131" s="8"/>
      <c r="H1131" s="8">
        <v>68297</v>
      </c>
      <c r="I1131" s="4"/>
      <c r="J1131" s="4"/>
      <c r="K1131" s="165">
        <v>68297</v>
      </c>
      <c r="L1131" s="364">
        <v>1</v>
      </c>
      <c r="M1131" s="21">
        <v>9</v>
      </c>
      <c r="N1131" s="293">
        <v>68297</v>
      </c>
      <c r="O1131" s="398" t="s">
        <v>627</v>
      </c>
      <c r="P1131" s="370">
        <v>1</v>
      </c>
      <c r="Q1131" s="294">
        <v>9</v>
      </c>
      <c r="R1131" s="293">
        <v>68297</v>
      </c>
      <c r="S1131" s="398" t="s">
        <v>627</v>
      </c>
      <c r="T1131" s="370">
        <v>1</v>
      </c>
      <c r="U1131" s="294">
        <v>9</v>
      </c>
      <c r="V1131" s="293">
        <v>74291</v>
      </c>
      <c r="W1131" s="398" t="s">
        <v>627</v>
      </c>
      <c r="X1131" s="370">
        <v>1</v>
      </c>
      <c r="Y1131" s="294">
        <v>9</v>
      </c>
      <c r="Z1131" s="293">
        <v>75963</v>
      </c>
      <c r="AA1131" s="398" t="s">
        <v>627</v>
      </c>
    </row>
    <row r="1132" spans="1:27" ht="14.1" customHeight="1" x14ac:dyDescent="0.2">
      <c r="A1132" s="357"/>
      <c r="B1132" s="14"/>
      <c r="C1132" s="302">
        <v>5510</v>
      </c>
      <c r="D1132" s="302">
        <v>120104330</v>
      </c>
      <c r="E1132" s="288" t="s">
        <v>1467</v>
      </c>
      <c r="F1132" s="8"/>
      <c r="G1132" s="8"/>
      <c r="H1132" s="8">
        <v>68297</v>
      </c>
      <c r="I1132" s="4"/>
      <c r="J1132" s="4"/>
      <c r="K1132" s="165">
        <v>68297</v>
      </c>
      <c r="L1132" s="364">
        <v>1</v>
      </c>
      <c r="M1132" s="21">
        <v>8</v>
      </c>
      <c r="N1132" s="293">
        <v>68297</v>
      </c>
      <c r="O1132" s="398" t="s">
        <v>627</v>
      </c>
      <c r="P1132" s="370">
        <v>1</v>
      </c>
      <c r="Q1132" s="294">
        <v>8</v>
      </c>
      <c r="R1132" s="293">
        <v>68297</v>
      </c>
      <c r="S1132" s="398" t="s">
        <v>627</v>
      </c>
      <c r="T1132" s="370">
        <v>1</v>
      </c>
      <c r="U1132" s="294">
        <v>8</v>
      </c>
      <c r="V1132" s="293">
        <v>74291</v>
      </c>
      <c r="W1132" s="398" t="s">
        <v>627</v>
      </c>
      <c r="X1132" s="370">
        <v>1</v>
      </c>
      <c r="Y1132" s="294">
        <v>8</v>
      </c>
      <c r="Z1132" s="293">
        <v>75963</v>
      </c>
      <c r="AA1132" s="398" t="s">
        <v>627</v>
      </c>
    </row>
    <row r="1133" spans="1:27" ht="14.1" customHeight="1" x14ac:dyDescent="0.2">
      <c r="A1133" s="357"/>
      <c r="B1133" s="14"/>
      <c r="C1133" s="302">
        <v>5520</v>
      </c>
      <c r="D1133" s="302">
        <v>120104331</v>
      </c>
      <c r="E1133" s="288" t="s">
        <v>1467</v>
      </c>
      <c r="F1133" s="8"/>
      <c r="G1133" s="8"/>
      <c r="H1133" s="8">
        <v>68297</v>
      </c>
      <c r="I1133" s="4"/>
      <c r="J1133" s="4"/>
      <c r="K1133" s="165">
        <v>68297</v>
      </c>
      <c r="L1133" s="364">
        <v>1</v>
      </c>
      <c r="M1133" s="21">
        <v>8</v>
      </c>
      <c r="N1133" s="293">
        <v>68297</v>
      </c>
      <c r="O1133" s="398" t="s">
        <v>627</v>
      </c>
      <c r="P1133" s="370">
        <v>1</v>
      </c>
      <c r="Q1133" s="294">
        <v>8</v>
      </c>
      <c r="R1133" s="293">
        <v>68297</v>
      </c>
      <c r="S1133" s="398" t="s">
        <v>627</v>
      </c>
      <c r="T1133" s="370">
        <v>1</v>
      </c>
      <c r="U1133" s="294">
        <v>8</v>
      </c>
      <c r="V1133" s="293">
        <v>74291</v>
      </c>
      <c r="W1133" s="398" t="s">
        <v>627</v>
      </c>
      <c r="X1133" s="370">
        <v>1</v>
      </c>
      <c r="Y1133" s="294">
        <v>8</v>
      </c>
      <c r="Z1133" s="293">
        <v>75963</v>
      </c>
      <c r="AA1133" s="398" t="s">
        <v>627</v>
      </c>
    </row>
    <row r="1134" spans="1:27" ht="14.1" customHeight="1" x14ac:dyDescent="0.2">
      <c r="A1134" s="357"/>
      <c r="B1134" s="14"/>
      <c r="C1134" s="302">
        <v>5530</v>
      </c>
      <c r="D1134" s="302">
        <v>120104332</v>
      </c>
      <c r="E1134" s="288" t="s">
        <v>1467</v>
      </c>
      <c r="F1134" s="8"/>
      <c r="G1134" s="8"/>
      <c r="H1134" s="8">
        <v>68297</v>
      </c>
      <c r="I1134" s="4"/>
      <c r="J1134" s="4"/>
      <c r="K1134" s="165">
        <v>68297</v>
      </c>
      <c r="L1134" s="364">
        <v>1</v>
      </c>
      <c r="M1134" s="21">
        <v>9</v>
      </c>
      <c r="N1134" s="293">
        <v>68297</v>
      </c>
      <c r="O1134" s="398" t="s">
        <v>627</v>
      </c>
      <c r="P1134" s="370">
        <v>1</v>
      </c>
      <c r="Q1134" s="294">
        <v>9</v>
      </c>
      <c r="R1134" s="293">
        <v>68297</v>
      </c>
      <c r="S1134" s="398" t="s">
        <v>627</v>
      </c>
      <c r="T1134" s="370">
        <v>1</v>
      </c>
      <c r="U1134" s="294">
        <v>9</v>
      </c>
      <c r="V1134" s="293">
        <v>74291</v>
      </c>
      <c r="W1134" s="398" t="s">
        <v>627</v>
      </c>
      <c r="X1134" s="370">
        <v>1</v>
      </c>
      <c r="Y1134" s="294">
        <v>9</v>
      </c>
      <c r="Z1134" s="293">
        <v>75963</v>
      </c>
      <c r="AA1134" s="398" t="s">
        <v>627</v>
      </c>
    </row>
    <row r="1135" spans="1:27" ht="14.1" customHeight="1" x14ac:dyDescent="0.2">
      <c r="A1135" s="357"/>
      <c r="B1135" s="14"/>
      <c r="C1135" s="302">
        <v>5540</v>
      </c>
      <c r="D1135" s="302">
        <v>120104333</v>
      </c>
      <c r="E1135" s="288" t="s">
        <v>1467</v>
      </c>
      <c r="F1135" s="8"/>
      <c r="G1135" s="8"/>
      <c r="H1135" s="8">
        <v>68297</v>
      </c>
      <c r="I1135" s="4"/>
      <c r="J1135" s="4"/>
      <c r="K1135" s="165">
        <v>68297</v>
      </c>
      <c r="L1135" s="364">
        <v>1</v>
      </c>
      <c r="M1135" s="21">
        <v>8</v>
      </c>
      <c r="N1135" s="293">
        <v>68297</v>
      </c>
      <c r="O1135" s="398" t="s">
        <v>627</v>
      </c>
      <c r="P1135" s="370">
        <v>1</v>
      </c>
      <c r="Q1135" s="294">
        <v>8</v>
      </c>
      <c r="R1135" s="293">
        <v>0</v>
      </c>
      <c r="S1135" s="398" t="s">
        <v>627</v>
      </c>
      <c r="T1135" s="370">
        <v>1</v>
      </c>
      <c r="U1135" s="294">
        <v>8</v>
      </c>
      <c r="V1135" s="293">
        <v>0</v>
      </c>
      <c r="W1135" s="398" t="s">
        <v>627</v>
      </c>
      <c r="X1135" s="370">
        <v>1</v>
      </c>
      <c r="Y1135" s="294">
        <v>8</v>
      </c>
      <c r="Z1135" s="293">
        <v>0</v>
      </c>
      <c r="AA1135" s="398" t="s">
        <v>627</v>
      </c>
    </row>
    <row r="1136" spans="1:27" ht="14.1" customHeight="1" x14ac:dyDescent="0.2">
      <c r="A1136" s="357"/>
      <c r="B1136" s="14"/>
      <c r="C1136" s="302">
        <v>8000</v>
      </c>
      <c r="D1136" s="302">
        <v>120104334</v>
      </c>
      <c r="E1136" s="288" t="s">
        <v>1467</v>
      </c>
      <c r="F1136" s="8"/>
      <c r="G1136" s="8"/>
      <c r="H1136" s="8">
        <v>68297</v>
      </c>
      <c r="I1136" s="4"/>
      <c r="J1136" s="4"/>
      <c r="K1136" s="165">
        <v>68297</v>
      </c>
      <c r="L1136" s="364">
        <v>1</v>
      </c>
      <c r="M1136" s="21">
        <v>10</v>
      </c>
      <c r="N1136" s="293">
        <v>68297</v>
      </c>
      <c r="O1136" s="398" t="s">
        <v>627</v>
      </c>
      <c r="P1136" s="370">
        <v>1</v>
      </c>
      <c r="Q1136" s="294">
        <v>8</v>
      </c>
      <c r="R1136" s="293">
        <v>68297</v>
      </c>
      <c r="S1136" s="398" t="s">
        <v>627</v>
      </c>
      <c r="T1136" s="370">
        <v>1</v>
      </c>
      <c r="U1136" s="294">
        <v>8</v>
      </c>
      <c r="V1136" s="293">
        <v>74291</v>
      </c>
      <c r="W1136" s="398" t="s">
        <v>627</v>
      </c>
      <c r="X1136" s="370">
        <v>1</v>
      </c>
      <c r="Y1136" s="294">
        <v>8</v>
      </c>
      <c r="Z1136" s="293">
        <v>75963</v>
      </c>
      <c r="AA1136" s="398" t="s">
        <v>627</v>
      </c>
    </row>
    <row r="1137" spans="1:27" ht="14.1" customHeight="1" x14ac:dyDescent="0.2">
      <c r="A1137" s="357"/>
      <c r="B1137" s="14"/>
      <c r="C1137" s="302">
        <v>8010</v>
      </c>
      <c r="D1137" s="302">
        <v>120104335</v>
      </c>
      <c r="E1137" s="288" t="s">
        <v>1467</v>
      </c>
      <c r="F1137" s="8"/>
      <c r="G1137" s="8"/>
      <c r="H1137" s="8">
        <v>68297</v>
      </c>
      <c r="I1137" s="4"/>
      <c r="J1137" s="4"/>
      <c r="K1137" s="165">
        <v>68297</v>
      </c>
      <c r="L1137" s="364">
        <v>1</v>
      </c>
      <c r="M1137" s="21">
        <v>8</v>
      </c>
      <c r="N1137" s="293">
        <v>68297</v>
      </c>
      <c r="O1137" s="398" t="s">
        <v>627</v>
      </c>
      <c r="P1137" s="370">
        <v>1</v>
      </c>
      <c r="Q1137" s="294">
        <v>8</v>
      </c>
      <c r="R1137" s="293">
        <v>0</v>
      </c>
      <c r="S1137" s="398" t="s">
        <v>627</v>
      </c>
      <c r="T1137" s="370">
        <v>1</v>
      </c>
      <c r="U1137" s="294">
        <v>8</v>
      </c>
      <c r="V1137" s="293">
        <v>0</v>
      </c>
      <c r="W1137" s="398" t="s">
        <v>627</v>
      </c>
      <c r="X1137" s="370">
        <v>1</v>
      </c>
      <c r="Y1137" s="294">
        <v>8</v>
      </c>
      <c r="Z1137" s="293">
        <v>0</v>
      </c>
      <c r="AA1137" s="398" t="s">
        <v>627</v>
      </c>
    </row>
    <row r="1138" spans="1:27" ht="14.1" customHeight="1" x14ac:dyDescent="0.2">
      <c r="A1138" s="357"/>
      <c r="B1138" s="14"/>
      <c r="C1138" s="302">
        <v>8020</v>
      </c>
      <c r="D1138" s="302">
        <v>120104336</v>
      </c>
      <c r="E1138" s="288" t="s">
        <v>1467</v>
      </c>
      <c r="F1138" s="8"/>
      <c r="G1138" s="8"/>
      <c r="H1138" s="8">
        <v>68297</v>
      </c>
      <c r="I1138" s="4"/>
      <c r="J1138" s="4"/>
      <c r="K1138" s="165">
        <v>68297</v>
      </c>
      <c r="L1138" s="364">
        <v>1</v>
      </c>
      <c r="M1138" s="21">
        <v>9</v>
      </c>
      <c r="N1138" s="293">
        <v>68297</v>
      </c>
      <c r="O1138" s="398" t="s">
        <v>627</v>
      </c>
      <c r="P1138" s="370">
        <v>1</v>
      </c>
      <c r="Q1138" s="294">
        <v>9</v>
      </c>
      <c r="R1138" s="293">
        <v>68297</v>
      </c>
      <c r="S1138" s="398" t="s">
        <v>627</v>
      </c>
      <c r="T1138" s="370">
        <v>1</v>
      </c>
      <c r="U1138" s="294">
        <v>9</v>
      </c>
      <c r="V1138" s="293">
        <v>74291</v>
      </c>
      <c r="W1138" s="398" t="s">
        <v>627</v>
      </c>
      <c r="X1138" s="370">
        <v>1</v>
      </c>
      <c r="Y1138" s="294">
        <v>9</v>
      </c>
      <c r="Z1138" s="293">
        <v>75963</v>
      </c>
      <c r="AA1138" s="398" t="s">
        <v>627</v>
      </c>
    </row>
    <row r="1139" spans="1:27" ht="14.1" customHeight="1" x14ac:dyDescent="0.2">
      <c r="A1139" s="357"/>
      <c r="B1139" s="14"/>
      <c r="C1139" s="302">
        <v>8030</v>
      </c>
      <c r="D1139" s="302">
        <v>120104337</v>
      </c>
      <c r="E1139" s="288" t="s">
        <v>1467</v>
      </c>
      <c r="F1139" s="8"/>
      <c r="G1139" s="8"/>
      <c r="H1139" s="8">
        <v>68297</v>
      </c>
      <c r="I1139" s="4"/>
      <c r="J1139" s="4"/>
      <c r="K1139" s="165">
        <v>68297</v>
      </c>
      <c r="L1139" s="364">
        <v>1</v>
      </c>
      <c r="M1139" s="21">
        <v>8</v>
      </c>
      <c r="N1139" s="293">
        <v>68297</v>
      </c>
      <c r="O1139" s="398" t="s">
        <v>627</v>
      </c>
      <c r="P1139" s="370">
        <v>1</v>
      </c>
      <c r="Q1139" s="294">
        <v>8</v>
      </c>
      <c r="R1139" s="293">
        <v>68297</v>
      </c>
      <c r="S1139" s="398" t="s">
        <v>627</v>
      </c>
      <c r="T1139" s="370">
        <v>1</v>
      </c>
      <c r="U1139" s="294">
        <v>8</v>
      </c>
      <c r="V1139" s="293">
        <v>74291</v>
      </c>
      <c r="W1139" s="398" t="s">
        <v>627</v>
      </c>
      <c r="X1139" s="370">
        <v>1</v>
      </c>
      <c r="Y1139" s="294">
        <v>8</v>
      </c>
      <c r="Z1139" s="293">
        <v>75963</v>
      </c>
      <c r="AA1139" s="398" t="s">
        <v>627</v>
      </c>
    </row>
    <row r="1140" spans="1:27" ht="14.1" customHeight="1" x14ac:dyDescent="0.2">
      <c r="A1140" s="357"/>
      <c r="B1140" s="14"/>
      <c r="C1140" s="302">
        <v>8040</v>
      </c>
      <c r="D1140" s="302">
        <v>120104338</v>
      </c>
      <c r="E1140" s="288" t="s">
        <v>1467</v>
      </c>
      <c r="F1140" s="8"/>
      <c r="G1140" s="8"/>
      <c r="H1140" s="8">
        <v>68297</v>
      </c>
      <c r="I1140" s="4"/>
      <c r="J1140" s="4"/>
      <c r="K1140" s="165">
        <v>68297</v>
      </c>
      <c r="L1140" s="364">
        <v>1</v>
      </c>
      <c r="M1140" s="21">
        <v>9</v>
      </c>
      <c r="N1140" s="293">
        <v>68297</v>
      </c>
      <c r="O1140" s="398" t="s">
        <v>627</v>
      </c>
      <c r="P1140" s="370">
        <v>1</v>
      </c>
      <c r="Q1140" s="294">
        <v>9</v>
      </c>
      <c r="R1140" s="293">
        <v>68297</v>
      </c>
      <c r="S1140" s="398" t="s">
        <v>627</v>
      </c>
      <c r="T1140" s="370">
        <v>1</v>
      </c>
      <c r="U1140" s="294">
        <v>9</v>
      </c>
      <c r="V1140" s="293">
        <v>74291</v>
      </c>
      <c r="W1140" s="398" t="s">
        <v>627</v>
      </c>
      <c r="X1140" s="370">
        <v>1</v>
      </c>
      <c r="Y1140" s="294">
        <v>9</v>
      </c>
      <c r="Z1140" s="293">
        <v>75963</v>
      </c>
      <c r="AA1140" s="398" t="s">
        <v>627</v>
      </c>
    </row>
    <row r="1141" spans="1:27" ht="14.1" customHeight="1" x14ac:dyDescent="0.2">
      <c r="A1141" s="357"/>
      <c r="B1141" s="14"/>
      <c r="C1141" s="302">
        <v>8050</v>
      </c>
      <c r="D1141" s="302">
        <v>120104339</v>
      </c>
      <c r="E1141" s="288" t="s">
        <v>1467</v>
      </c>
      <c r="F1141" s="8"/>
      <c r="G1141" s="8"/>
      <c r="H1141" s="8">
        <v>68297</v>
      </c>
      <c r="I1141" s="4"/>
      <c r="J1141" s="4"/>
      <c r="K1141" s="165">
        <v>68297</v>
      </c>
      <c r="L1141" s="364">
        <v>1</v>
      </c>
      <c r="M1141" s="21">
        <v>10</v>
      </c>
      <c r="N1141" s="293">
        <v>68297</v>
      </c>
      <c r="O1141" s="398" t="s">
        <v>627</v>
      </c>
      <c r="P1141" s="370">
        <v>1</v>
      </c>
      <c r="Q1141" s="294">
        <v>8</v>
      </c>
      <c r="R1141" s="293">
        <v>68297</v>
      </c>
      <c r="S1141" s="398" t="s">
        <v>627</v>
      </c>
      <c r="T1141" s="370">
        <v>1</v>
      </c>
      <c r="U1141" s="294">
        <v>8</v>
      </c>
      <c r="V1141" s="293">
        <v>74291</v>
      </c>
      <c r="W1141" s="398" t="s">
        <v>627</v>
      </c>
      <c r="X1141" s="370">
        <v>1</v>
      </c>
      <c r="Y1141" s="294">
        <v>8</v>
      </c>
      <c r="Z1141" s="293">
        <v>75963</v>
      </c>
      <c r="AA1141" s="398" t="s">
        <v>627</v>
      </c>
    </row>
    <row r="1142" spans="1:27" ht="14.1" customHeight="1" x14ac:dyDescent="0.2">
      <c r="A1142" s="357"/>
      <c r="B1142" s="14"/>
      <c r="C1142" s="302">
        <v>8060</v>
      </c>
      <c r="D1142" s="302">
        <v>120104340</v>
      </c>
      <c r="E1142" s="288" t="s">
        <v>1467</v>
      </c>
      <c r="F1142" s="8"/>
      <c r="G1142" s="8"/>
      <c r="H1142" s="8">
        <v>68297</v>
      </c>
      <c r="I1142" s="4"/>
      <c r="J1142" s="4"/>
      <c r="K1142" s="165">
        <v>68297</v>
      </c>
      <c r="L1142" s="364">
        <v>1</v>
      </c>
      <c r="M1142" s="21">
        <v>10</v>
      </c>
      <c r="N1142" s="293">
        <v>68297</v>
      </c>
      <c r="O1142" s="398" t="s">
        <v>627</v>
      </c>
      <c r="P1142" s="370">
        <v>1</v>
      </c>
      <c r="Q1142" s="294">
        <v>8</v>
      </c>
      <c r="R1142" s="293">
        <v>68297</v>
      </c>
      <c r="S1142" s="398" t="s">
        <v>627</v>
      </c>
      <c r="T1142" s="370">
        <v>1</v>
      </c>
      <c r="U1142" s="294">
        <v>8</v>
      </c>
      <c r="V1142" s="293">
        <v>74291</v>
      </c>
      <c r="W1142" s="398" t="s">
        <v>627</v>
      </c>
      <c r="X1142" s="370">
        <v>1</v>
      </c>
      <c r="Y1142" s="294">
        <v>8</v>
      </c>
      <c r="Z1142" s="293">
        <v>75963</v>
      </c>
      <c r="AA1142" s="398" t="s">
        <v>627</v>
      </c>
    </row>
    <row r="1143" spans="1:27" ht="14.1" customHeight="1" x14ac:dyDescent="0.2">
      <c r="A1143" s="357"/>
      <c r="B1143" s="14"/>
      <c r="C1143" s="302">
        <v>8070</v>
      </c>
      <c r="D1143" s="302">
        <v>120104341</v>
      </c>
      <c r="E1143" s="288" t="s">
        <v>1467</v>
      </c>
      <c r="F1143" s="8"/>
      <c r="G1143" s="8"/>
      <c r="H1143" s="8">
        <v>68297</v>
      </c>
      <c r="I1143" s="4"/>
      <c r="J1143" s="4"/>
      <c r="K1143" s="165">
        <v>68297</v>
      </c>
      <c r="L1143" s="364">
        <v>1</v>
      </c>
      <c r="M1143" s="21">
        <v>8</v>
      </c>
      <c r="N1143" s="293">
        <v>68297</v>
      </c>
      <c r="O1143" s="398" t="s">
        <v>627</v>
      </c>
      <c r="P1143" s="370">
        <v>1</v>
      </c>
      <c r="Q1143" s="294">
        <v>8</v>
      </c>
      <c r="R1143" s="293">
        <v>68297</v>
      </c>
      <c r="S1143" s="398" t="s">
        <v>627</v>
      </c>
      <c r="T1143" s="370">
        <v>1</v>
      </c>
      <c r="U1143" s="294">
        <v>8</v>
      </c>
      <c r="V1143" s="293">
        <v>74291</v>
      </c>
      <c r="W1143" s="398" t="s">
        <v>627</v>
      </c>
      <c r="X1143" s="370">
        <v>1</v>
      </c>
      <c r="Y1143" s="294">
        <v>8</v>
      </c>
      <c r="Z1143" s="293">
        <v>75963</v>
      </c>
      <c r="AA1143" s="398" t="s">
        <v>627</v>
      </c>
    </row>
    <row r="1144" spans="1:27" ht="14.1" customHeight="1" x14ac:dyDescent="0.2">
      <c r="A1144" s="357"/>
      <c r="B1144" s="14"/>
      <c r="C1144" s="302">
        <v>8080</v>
      </c>
      <c r="D1144" s="302">
        <v>120104342</v>
      </c>
      <c r="E1144" s="288" t="s">
        <v>1467</v>
      </c>
      <c r="F1144" s="8"/>
      <c r="G1144" s="8"/>
      <c r="H1144" s="8">
        <v>68297</v>
      </c>
      <c r="I1144" s="4"/>
      <c r="J1144" s="4"/>
      <c r="K1144" s="165">
        <v>68297</v>
      </c>
      <c r="L1144" s="364">
        <v>1</v>
      </c>
      <c r="M1144" s="21">
        <v>10</v>
      </c>
      <c r="N1144" s="293">
        <v>68297</v>
      </c>
      <c r="O1144" s="398" t="s">
        <v>627</v>
      </c>
      <c r="P1144" s="370">
        <v>1</v>
      </c>
      <c r="Q1144" s="294">
        <v>8</v>
      </c>
      <c r="R1144" s="293">
        <v>68297</v>
      </c>
      <c r="S1144" s="398" t="s">
        <v>627</v>
      </c>
      <c r="T1144" s="370">
        <v>1</v>
      </c>
      <c r="U1144" s="294">
        <v>8</v>
      </c>
      <c r="V1144" s="293">
        <v>74291</v>
      </c>
      <c r="W1144" s="398" t="s">
        <v>627</v>
      </c>
      <c r="X1144" s="370">
        <v>1</v>
      </c>
      <c r="Y1144" s="294">
        <v>8</v>
      </c>
      <c r="Z1144" s="293">
        <v>75963</v>
      </c>
      <c r="AA1144" s="398" t="s">
        <v>627</v>
      </c>
    </row>
    <row r="1145" spans="1:27" ht="14.1" customHeight="1" x14ac:dyDescent="0.2">
      <c r="A1145" s="357"/>
      <c r="B1145" s="14"/>
      <c r="C1145" s="302">
        <v>8090</v>
      </c>
      <c r="D1145" s="302">
        <v>120104343</v>
      </c>
      <c r="E1145" s="288" t="s">
        <v>1467</v>
      </c>
      <c r="F1145" s="8"/>
      <c r="G1145" s="8"/>
      <c r="H1145" s="8">
        <v>68297</v>
      </c>
      <c r="I1145" s="4"/>
      <c r="J1145" s="4"/>
      <c r="K1145" s="165">
        <v>68297</v>
      </c>
      <c r="L1145" s="364">
        <v>1</v>
      </c>
      <c r="M1145" s="21">
        <v>8</v>
      </c>
      <c r="N1145" s="293">
        <v>68297</v>
      </c>
      <c r="O1145" s="398" t="s">
        <v>627</v>
      </c>
      <c r="P1145" s="370">
        <v>1</v>
      </c>
      <c r="Q1145" s="294">
        <v>8</v>
      </c>
      <c r="R1145" s="293">
        <v>68297</v>
      </c>
      <c r="S1145" s="398" t="s">
        <v>627</v>
      </c>
      <c r="T1145" s="370">
        <v>1</v>
      </c>
      <c r="U1145" s="294">
        <v>8</v>
      </c>
      <c r="V1145" s="293">
        <v>74291</v>
      </c>
      <c r="W1145" s="398" t="s">
        <v>627</v>
      </c>
      <c r="X1145" s="370">
        <v>1</v>
      </c>
      <c r="Y1145" s="294">
        <v>8</v>
      </c>
      <c r="Z1145" s="293">
        <v>75963</v>
      </c>
      <c r="AA1145" s="398" t="s">
        <v>627</v>
      </c>
    </row>
    <row r="1146" spans="1:27" ht="14.1" customHeight="1" x14ac:dyDescent="0.2">
      <c r="A1146" s="357"/>
      <c r="B1146" s="14"/>
      <c r="C1146" s="302">
        <v>8100</v>
      </c>
      <c r="D1146" s="302">
        <v>120104344</v>
      </c>
      <c r="E1146" s="288" t="s">
        <v>1467</v>
      </c>
      <c r="F1146" s="8"/>
      <c r="G1146" s="8"/>
      <c r="H1146" s="8">
        <v>68297</v>
      </c>
      <c r="I1146" s="4"/>
      <c r="J1146" s="4"/>
      <c r="K1146" s="165">
        <v>68297</v>
      </c>
      <c r="L1146" s="364">
        <v>1</v>
      </c>
      <c r="M1146" s="21">
        <v>8</v>
      </c>
      <c r="N1146" s="293">
        <v>68297</v>
      </c>
      <c r="O1146" s="398" t="s">
        <v>627</v>
      </c>
      <c r="P1146" s="370">
        <v>1</v>
      </c>
      <c r="Q1146" s="294">
        <v>8</v>
      </c>
      <c r="R1146" s="293">
        <v>68297</v>
      </c>
      <c r="S1146" s="398" t="s">
        <v>627</v>
      </c>
      <c r="T1146" s="370">
        <v>1</v>
      </c>
      <c r="U1146" s="294">
        <v>8</v>
      </c>
      <c r="V1146" s="293">
        <v>74291</v>
      </c>
      <c r="W1146" s="398" t="s">
        <v>627</v>
      </c>
      <c r="X1146" s="370">
        <v>1</v>
      </c>
      <c r="Y1146" s="294">
        <v>8</v>
      </c>
      <c r="Z1146" s="293">
        <v>75963</v>
      </c>
      <c r="AA1146" s="398" t="s">
        <v>627</v>
      </c>
    </row>
    <row r="1147" spans="1:27" ht="14.1" customHeight="1" x14ac:dyDescent="0.2">
      <c r="A1147" s="357"/>
      <c r="B1147" s="14"/>
      <c r="C1147" s="302">
        <v>8110</v>
      </c>
      <c r="D1147" s="302">
        <v>120104345</v>
      </c>
      <c r="E1147" s="288" t="s">
        <v>1467</v>
      </c>
      <c r="F1147" s="8"/>
      <c r="G1147" s="8"/>
      <c r="H1147" s="8">
        <v>68297</v>
      </c>
      <c r="I1147" s="4"/>
      <c r="J1147" s="4"/>
      <c r="K1147" s="165">
        <v>68297</v>
      </c>
      <c r="L1147" s="364">
        <v>1</v>
      </c>
      <c r="M1147" s="21">
        <v>8</v>
      </c>
      <c r="N1147" s="293">
        <v>68297</v>
      </c>
      <c r="O1147" s="398" t="s">
        <v>627</v>
      </c>
      <c r="P1147" s="370">
        <v>1</v>
      </c>
      <c r="Q1147" s="294">
        <v>8</v>
      </c>
      <c r="R1147" s="293">
        <v>0</v>
      </c>
      <c r="S1147" s="398" t="s">
        <v>627</v>
      </c>
      <c r="T1147" s="370">
        <v>1</v>
      </c>
      <c r="U1147" s="294">
        <v>8</v>
      </c>
      <c r="V1147" s="293">
        <v>0</v>
      </c>
      <c r="W1147" s="398" t="s">
        <v>627</v>
      </c>
      <c r="X1147" s="370">
        <v>1</v>
      </c>
      <c r="Y1147" s="294">
        <v>8</v>
      </c>
      <c r="Z1147" s="293">
        <v>0</v>
      </c>
      <c r="AA1147" s="398" t="s">
        <v>627</v>
      </c>
    </row>
    <row r="1148" spans="1:27" ht="13.5" customHeight="1" x14ac:dyDescent="0.2">
      <c r="A1148" s="357"/>
      <c r="B1148" s="14"/>
      <c r="C1148" s="302">
        <v>8120</v>
      </c>
      <c r="D1148" s="302">
        <v>120104346</v>
      </c>
      <c r="E1148" s="288" t="s">
        <v>1467</v>
      </c>
      <c r="F1148" s="8"/>
      <c r="G1148" s="8"/>
      <c r="H1148" s="8">
        <v>68297</v>
      </c>
      <c r="I1148" s="4"/>
      <c r="J1148" s="4"/>
      <c r="K1148" s="165">
        <v>68297</v>
      </c>
      <c r="L1148" s="364">
        <v>1</v>
      </c>
      <c r="M1148" s="21">
        <v>10</v>
      </c>
      <c r="N1148" s="293">
        <v>68297</v>
      </c>
      <c r="O1148" s="398" t="s">
        <v>627</v>
      </c>
      <c r="P1148" s="370">
        <v>1</v>
      </c>
      <c r="Q1148" s="294">
        <v>8</v>
      </c>
      <c r="R1148" s="293">
        <v>0</v>
      </c>
      <c r="S1148" s="398" t="s">
        <v>627</v>
      </c>
      <c r="T1148" s="370">
        <v>1</v>
      </c>
      <c r="U1148" s="294">
        <v>8</v>
      </c>
      <c r="V1148" s="293">
        <v>0</v>
      </c>
      <c r="W1148" s="398" t="s">
        <v>627</v>
      </c>
      <c r="X1148" s="370">
        <v>1</v>
      </c>
      <c r="Y1148" s="294">
        <v>8</v>
      </c>
      <c r="Z1148" s="293">
        <v>0</v>
      </c>
      <c r="AA1148" s="398" t="s">
        <v>627</v>
      </c>
    </row>
    <row r="1149" spans="1:27" ht="14.1" customHeight="1" x14ac:dyDescent="0.2">
      <c r="A1149" s="357"/>
      <c r="B1149" s="14"/>
      <c r="C1149" s="302">
        <v>8130</v>
      </c>
      <c r="D1149" s="302">
        <v>120104347</v>
      </c>
      <c r="E1149" s="288" t="s">
        <v>1467</v>
      </c>
      <c r="F1149" s="8"/>
      <c r="G1149" s="8"/>
      <c r="H1149" s="8">
        <v>68297</v>
      </c>
      <c r="I1149" s="4"/>
      <c r="J1149" s="4"/>
      <c r="K1149" s="165">
        <v>68297</v>
      </c>
      <c r="L1149" s="364">
        <v>1</v>
      </c>
      <c r="M1149" s="21">
        <v>9</v>
      </c>
      <c r="N1149" s="293">
        <v>68297</v>
      </c>
      <c r="O1149" s="398" t="s">
        <v>627</v>
      </c>
      <c r="P1149" s="370">
        <v>1</v>
      </c>
      <c r="Q1149" s="294">
        <v>9</v>
      </c>
      <c r="R1149" s="293">
        <v>68297</v>
      </c>
      <c r="S1149" s="398" t="s">
        <v>627</v>
      </c>
      <c r="T1149" s="370">
        <v>1</v>
      </c>
      <c r="U1149" s="294">
        <v>9</v>
      </c>
      <c r="V1149" s="293">
        <v>74291</v>
      </c>
      <c r="W1149" s="398" t="s">
        <v>627</v>
      </c>
      <c r="X1149" s="370">
        <v>1</v>
      </c>
      <c r="Y1149" s="294">
        <v>9</v>
      </c>
      <c r="Z1149" s="293">
        <v>75963</v>
      </c>
      <c r="AA1149" s="398" t="s">
        <v>627</v>
      </c>
    </row>
    <row r="1150" spans="1:27" ht="14.1" customHeight="1" x14ac:dyDescent="0.2">
      <c r="A1150" s="357"/>
      <c r="B1150" s="14"/>
      <c r="C1150" s="302">
        <v>8140</v>
      </c>
      <c r="D1150" s="302">
        <v>120104348</v>
      </c>
      <c r="E1150" s="288" t="s">
        <v>1467</v>
      </c>
      <c r="F1150" s="8"/>
      <c r="G1150" s="8"/>
      <c r="H1150" s="8">
        <v>68297</v>
      </c>
      <c r="I1150" s="4"/>
      <c r="J1150" s="4"/>
      <c r="K1150" s="165">
        <v>68297</v>
      </c>
      <c r="L1150" s="364">
        <v>1</v>
      </c>
      <c r="M1150" s="21">
        <v>8</v>
      </c>
      <c r="N1150" s="293">
        <v>68297</v>
      </c>
      <c r="O1150" s="398" t="s">
        <v>627</v>
      </c>
      <c r="P1150" s="370">
        <v>1</v>
      </c>
      <c r="Q1150" s="294">
        <v>8</v>
      </c>
      <c r="R1150" s="293">
        <v>68297</v>
      </c>
      <c r="S1150" s="398" t="s">
        <v>627</v>
      </c>
      <c r="T1150" s="370">
        <v>1</v>
      </c>
      <c r="U1150" s="294">
        <v>8</v>
      </c>
      <c r="V1150" s="293">
        <v>74291</v>
      </c>
      <c r="W1150" s="398" t="s">
        <v>627</v>
      </c>
      <c r="X1150" s="370">
        <v>1</v>
      </c>
      <c r="Y1150" s="294">
        <v>8</v>
      </c>
      <c r="Z1150" s="293">
        <v>75963</v>
      </c>
      <c r="AA1150" s="398" t="s">
        <v>627</v>
      </c>
    </row>
    <row r="1151" spans="1:27" ht="14.1" customHeight="1" x14ac:dyDescent="0.2">
      <c r="A1151" s="357"/>
      <c r="B1151" s="14"/>
      <c r="C1151" s="302">
        <v>8150</v>
      </c>
      <c r="D1151" s="302">
        <v>120104349</v>
      </c>
      <c r="E1151" s="288" t="s">
        <v>1467</v>
      </c>
      <c r="F1151" s="8"/>
      <c r="G1151" s="8"/>
      <c r="H1151" s="8">
        <v>68297</v>
      </c>
      <c r="I1151" s="4"/>
      <c r="J1151" s="4"/>
      <c r="K1151" s="165">
        <v>68297</v>
      </c>
      <c r="L1151" s="364">
        <v>1</v>
      </c>
      <c r="M1151" s="21">
        <v>8</v>
      </c>
      <c r="N1151" s="293">
        <v>68297</v>
      </c>
      <c r="O1151" s="398" t="s">
        <v>627</v>
      </c>
      <c r="P1151" s="370">
        <v>1</v>
      </c>
      <c r="Q1151" s="294">
        <v>8</v>
      </c>
      <c r="R1151" s="293">
        <v>68297</v>
      </c>
      <c r="S1151" s="398" t="s">
        <v>627</v>
      </c>
      <c r="T1151" s="370">
        <v>1</v>
      </c>
      <c r="U1151" s="294">
        <v>8</v>
      </c>
      <c r="V1151" s="293">
        <v>74291</v>
      </c>
      <c r="W1151" s="398" t="s">
        <v>627</v>
      </c>
      <c r="X1151" s="370">
        <v>1</v>
      </c>
      <c r="Y1151" s="294">
        <v>8</v>
      </c>
      <c r="Z1151" s="293">
        <v>1</v>
      </c>
      <c r="AA1151" s="398" t="s">
        <v>627</v>
      </c>
    </row>
    <row r="1152" spans="1:27" ht="14.1" customHeight="1" x14ac:dyDescent="0.2">
      <c r="A1152" s="357"/>
      <c r="B1152" s="14"/>
      <c r="C1152" s="302">
        <v>8160</v>
      </c>
      <c r="D1152" s="302">
        <v>120104350</v>
      </c>
      <c r="E1152" s="288" t="s">
        <v>1467</v>
      </c>
      <c r="F1152" s="8"/>
      <c r="G1152" s="8"/>
      <c r="H1152" s="8">
        <v>68297</v>
      </c>
      <c r="I1152" s="4"/>
      <c r="J1152" s="4"/>
      <c r="K1152" s="165">
        <v>68297</v>
      </c>
      <c r="L1152" s="364">
        <v>1</v>
      </c>
      <c r="M1152" s="21">
        <v>8</v>
      </c>
      <c r="N1152" s="293">
        <v>68297</v>
      </c>
      <c r="O1152" s="398" t="s">
        <v>627</v>
      </c>
      <c r="P1152" s="370">
        <v>1</v>
      </c>
      <c r="Q1152" s="294">
        <v>8</v>
      </c>
      <c r="R1152" s="293">
        <v>68297</v>
      </c>
      <c r="S1152" s="398" t="s">
        <v>627</v>
      </c>
      <c r="T1152" s="370">
        <v>1</v>
      </c>
      <c r="U1152" s="294">
        <v>8</v>
      </c>
      <c r="V1152" s="293">
        <v>74291</v>
      </c>
      <c r="W1152" s="398" t="s">
        <v>627</v>
      </c>
      <c r="X1152" s="370">
        <v>1</v>
      </c>
      <c r="Y1152" s="294">
        <v>8</v>
      </c>
      <c r="Z1152" s="293">
        <v>1</v>
      </c>
      <c r="AA1152" s="398" t="s">
        <v>627</v>
      </c>
    </row>
    <row r="1153" spans="1:27" ht="14.1" customHeight="1" x14ac:dyDescent="0.2">
      <c r="A1153" s="357"/>
      <c r="B1153" s="14"/>
      <c r="C1153" s="302">
        <v>8170</v>
      </c>
      <c r="D1153" s="302">
        <v>120104351</v>
      </c>
      <c r="E1153" s="288" t="s">
        <v>1467</v>
      </c>
      <c r="F1153" s="8"/>
      <c r="G1153" s="8"/>
      <c r="H1153" s="8">
        <v>68297</v>
      </c>
      <c r="I1153" s="4"/>
      <c r="J1153" s="4"/>
      <c r="K1153" s="165">
        <v>68297</v>
      </c>
      <c r="L1153" s="364">
        <v>1</v>
      </c>
      <c r="M1153" s="21">
        <v>8</v>
      </c>
      <c r="N1153" s="293">
        <v>68297</v>
      </c>
      <c r="O1153" s="398" t="s">
        <v>627</v>
      </c>
      <c r="P1153" s="370">
        <v>1</v>
      </c>
      <c r="Q1153" s="294">
        <v>8</v>
      </c>
      <c r="R1153" s="293">
        <v>68297</v>
      </c>
      <c r="S1153" s="398" t="s">
        <v>627</v>
      </c>
      <c r="T1153" s="370">
        <v>1</v>
      </c>
      <c r="U1153" s="294">
        <v>8</v>
      </c>
      <c r="V1153" s="293">
        <v>74291</v>
      </c>
      <c r="W1153" s="398" t="s">
        <v>627</v>
      </c>
      <c r="X1153" s="370">
        <v>1</v>
      </c>
      <c r="Y1153" s="294">
        <v>8</v>
      </c>
      <c r="Z1153" s="293">
        <v>75963</v>
      </c>
      <c r="AA1153" s="398" t="s">
        <v>627</v>
      </c>
    </row>
    <row r="1154" spans="1:27" ht="14.1" customHeight="1" x14ac:dyDescent="0.2">
      <c r="A1154" s="357"/>
      <c r="B1154" s="14"/>
      <c r="C1154" s="302">
        <v>8180</v>
      </c>
      <c r="D1154" s="302">
        <v>120104352</v>
      </c>
      <c r="E1154" s="288" t="s">
        <v>1467</v>
      </c>
      <c r="F1154" s="8"/>
      <c r="G1154" s="8"/>
      <c r="H1154" s="8">
        <v>68297</v>
      </c>
      <c r="I1154" s="4"/>
      <c r="J1154" s="4"/>
      <c r="K1154" s="165">
        <v>68297</v>
      </c>
      <c r="L1154" s="364">
        <v>1</v>
      </c>
      <c r="M1154" s="21">
        <v>8</v>
      </c>
      <c r="N1154" s="293">
        <v>68297</v>
      </c>
      <c r="O1154" s="398" t="s">
        <v>627</v>
      </c>
      <c r="P1154" s="370">
        <v>1</v>
      </c>
      <c r="Q1154" s="294">
        <v>8</v>
      </c>
      <c r="R1154" s="293">
        <v>68297</v>
      </c>
      <c r="S1154" s="398" t="s">
        <v>627</v>
      </c>
      <c r="T1154" s="370">
        <v>1</v>
      </c>
      <c r="U1154" s="294">
        <v>8</v>
      </c>
      <c r="V1154" s="293">
        <v>74291</v>
      </c>
      <c r="W1154" s="398" t="s">
        <v>627</v>
      </c>
      <c r="X1154" s="370">
        <v>1</v>
      </c>
      <c r="Y1154" s="294">
        <v>8</v>
      </c>
      <c r="Z1154" s="293">
        <v>1</v>
      </c>
      <c r="AA1154" s="398" t="s">
        <v>627</v>
      </c>
    </row>
    <row r="1155" spans="1:27" ht="14.1" customHeight="1" x14ac:dyDescent="0.2">
      <c r="A1155" s="357"/>
      <c r="B1155" s="14"/>
      <c r="C1155" s="302">
        <v>8190</v>
      </c>
      <c r="D1155" s="302">
        <v>120104353</v>
      </c>
      <c r="E1155" s="288" t="s">
        <v>1467</v>
      </c>
      <c r="F1155" s="8"/>
      <c r="G1155" s="8"/>
      <c r="H1155" s="8">
        <v>68297</v>
      </c>
      <c r="I1155" s="4"/>
      <c r="J1155" s="4"/>
      <c r="K1155" s="165">
        <v>68297</v>
      </c>
      <c r="L1155" s="364">
        <v>1</v>
      </c>
      <c r="M1155" s="21">
        <v>8</v>
      </c>
      <c r="N1155" s="293">
        <v>68297</v>
      </c>
      <c r="O1155" s="398" t="s">
        <v>627</v>
      </c>
      <c r="P1155" s="370">
        <v>1</v>
      </c>
      <c r="Q1155" s="294">
        <v>8</v>
      </c>
      <c r="R1155" s="293">
        <v>68297</v>
      </c>
      <c r="S1155" s="398" t="s">
        <v>627</v>
      </c>
      <c r="T1155" s="370">
        <v>1</v>
      </c>
      <c r="U1155" s="294">
        <v>8</v>
      </c>
      <c r="V1155" s="293">
        <v>74291</v>
      </c>
      <c r="W1155" s="398" t="s">
        <v>627</v>
      </c>
      <c r="X1155" s="370">
        <v>1</v>
      </c>
      <c r="Y1155" s="294">
        <v>8</v>
      </c>
      <c r="Z1155" s="293">
        <v>1</v>
      </c>
      <c r="AA1155" s="398" t="s">
        <v>627</v>
      </c>
    </row>
    <row r="1156" spans="1:27" ht="14.1" customHeight="1" x14ac:dyDescent="0.2">
      <c r="A1156" s="357"/>
      <c r="B1156" s="14"/>
      <c r="C1156" s="302">
        <v>9000</v>
      </c>
      <c r="D1156" s="302">
        <v>120104354</v>
      </c>
      <c r="E1156" s="288" t="s">
        <v>1467</v>
      </c>
      <c r="F1156" s="8"/>
      <c r="G1156" s="8"/>
      <c r="H1156" s="8">
        <v>68297</v>
      </c>
      <c r="I1156" s="4"/>
      <c r="J1156" s="4"/>
      <c r="K1156" s="165">
        <v>68297</v>
      </c>
      <c r="L1156" s="364">
        <v>1</v>
      </c>
      <c r="M1156" s="21">
        <v>8</v>
      </c>
      <c r="N1156" s="293">
        <v>68297</v>
      </c>
      <c r="O1156" s="398" t="s">
        <v>627</v>
      </c>
      <c r="P1156" s="370">
        <v>1</v>
      </c>
      <c r="Q1156" s="294">
        <v>8</v>
      </c>
      <c r="R1156" s="293">
        <v>68297</v>
      </c>
      <c r="S1156" s="398" t="s">
        <v>627</v>
      </c>
      <c r="T1156" s="370">
        <v>1</v>
      </c>
      <c r="U1156" s="294">
        <v>8</v>
      </c>
      <c r="V1156" s="293">
        <v>74291</v>
      </c>
      <c r="W1156" s="398" t="s">
        <v>627</v>
      </c>
      <c r="X1156" s="370">
        <v>1</v>
      </c>
      <c r="Y1156" s="294">
        <v>8</v>
      </c>
      <c r="Z1156" s="293">
        <v>75963</v>
      </c>
      <c r="AA1156" s="398" t="s">
        <v>627</v>
      </c>
    </row>
    <row r="1157" spans="1:27" ht="14.1" customHeight="1" x14ac:dyDescent="0.2">
      <c r="A1157" s="359"/>
      <c r="B1157" s="20"/>
      <c r="C1157" s="303">
        <v>9010</v>
      </c>
      <c r="D1157" s="303">
        <v>120104355</v>
      </c>
      <c r="E1157" s="304" t="s">
        <v>1467</v>
      </c>
      <c r="F1157" s="22"/>
      <c r="G1157" s="22"/>
      <c r="H1157" s="22">
        <v>68297</v>
      </c>
      <c r="I1157" s="3"/>
      <c r="J1157" s="3"/>
      <c r="K1157" s="255">
        <v>68297</v>
      </c>
      <c r="L1157" s="366">
        <v>1</v>
      </c>
      <c r="M1157" s="307">
        <v>8</v>
      </c>
      <c r="N1157" s="308">
        <v>68297</v>
      </c>
      <c r="O1157" s="424" t="s">
        <v>627</v>
      </c>
      <c r="P1157" s="372">
        <v>1</v>
      </c>
      <c r="Q1157" s="326">
        <v>8</v>
      </c>
      <c r="R1157" s="308">
        <v>0</v>
      </c>
      <c r="S1157" s="424" t="s">
        <v>627</v>
      </c>
      <c r="T1157" s="372">
        <v>1</v>
      </c>
      <c r="U1157" s="326">
        <v>8</v>
      </c>
      <c r="V1157" s="308">
        <v>0</v>
      </c>
      <c r="W1157" s="424" t="s">
        <v>627</v>
      </c>
      <c r="X1157" s="372">
        <v>1</v>
      </c>
      <c r="Y1157" s="326">
        <v>8</v>
      </c>
      <c r="Z1157" s="308">
        <v>0</v>
      </c>
      <c r="AA1157" s="424" t="s">
        <v>627</v>
      </c>
    </row>
    <row r="1158" spans="1:27" ht="14.1" customHeight="1" x14ac:dyDescent="0.25">
      <c r="A1158" s="321" t="s">
        <v>240</v>
      </c>
      <c r="B1158" s="587"/>
      <c r="C1158" s="588"/>
      <c r="D1158" s="588"/>
      <c r="E1158" s="589"/>
      <c r="F1158" s="590"/>
      <c r="G1158" s="590"/>
      <c r="H1158" s="590"/>
      <c r="I1158" s="591"/>
      <c r="J1158" s="591"/>
      <c r="K1158" s="577"/>
      <c r="L1158" s="364"/>
      <c r="M1158" s="578"/>
      <c r="N1158" s="579"/>
      <c r="O1158" s="398"/>
      <c r="P1158" s="370"/>
      <c r="Q1158" s="593"/>
      <c r="R1158" s="579"/>
      <c r="S1158" s="398"/>
      <c r="T1158" s="370"/>
      <c r="U1158" s="593"/>
      <c r="V1158" s="579"/>
      <c r="W1158" s="398"/>
      <c r="X1158" s="370"/>
      <c r="Y1158" s="593"/>
      <c r="Z1158" s="579"/>
      <c r="AA1158" s="398"/>
    </row>
    <row r="1159" spans="1:27" ht="14.1" customHeight="1" x14ac:dyDescent="0.25">
      <c r="A1159" s="357"/>
      <c r="B1159" s="286" t="s">
        <v>1287</v>
      </c>
      <c r="C1159" s="302"/>
      <c r="D1159" s="302"/>
      <c r="E1159" s="288"/>
      <c r="F1159" s="8"/>
      <c r="G1159" s="8"/>
      <c r="H1159" s="8"/>
      <c r="I1159" s="4"/>
      <c r="J1159" s="4"/>
      <c r="L1159" s="364"/>
      <c r="O1159" s="398"/>
      <c r="P1159" s="370"/>
      <c r="S1159" s="398"/>
      <c r="T1159" s="370"/>
      <c r="W1159" s="398"/>
      <c r="X1159" s="370"/>
      <c r="AA1159" s="398"/>
    </row>
    <row r="1160" spans="1:27" ht="14.1" customHeight="1" x14ac:dyDescent="0.2">
      <c r="A1160" s="357"/>
      <c r="B1160" s="14"/>
      <c r="C1160" s="302">
        <v>9020</v>
      </c>
      <c r="D1160" s="302">
        <v>120104356</v>
      </c>
      <c r="E1160" s="288" t="s">
        <v>1467</v>
      </c>
      <c r="F1160" s="8"/>
      <c r="G1160" s="8"/>
      <c r="H1160" s="8">
        <v>68297</v>
      </c>
      <c r="I1160" s="4"/>
      <c r="J1160" s="4"/>
      <c r="K1160" s="165">
        <v>68297</v>
      </c>
      <c r="L1160" s="364">
        <v>1</v>
      </c>
      <c r="M1160" s="21">
        <v>8</v>
      </c>
      <c r="N1160" s="293">
        <v>68297</v>
      </c>
      <c r="O1160" s="398" t="s">
        <v>627</v>
      </c>
      <c r="P1160" s="370">
        <v>1</v>
      </c>
      <c r="Q1160" s="294">
        <v>8</v>
      </c>
      <c r="R1160" s="293">
        <v>68297</v>
      </c>
      <c r="S1160" s="398" t="s">
        <v>627</v>
      </c>
      <c r="T1160" s="370">
        <v>1</v>
      </c>
      <c r="U1160" s="294">
        <v>8</v>
      </c>
      <c r="V1160" s="293">
        <v>74291</v>
      </c>
      <c r="W1160" s="398" t="s">
        <v>627</v>
      </c>
      <c r="X1160" s="370">
        <v>1</v>
      </c>
      <c r="Y1160" s="294">
        <v>8</v>
      </c>
      <c r="Z1160" s="293">
        <v>75963</v>
      </c>
      <c r="AA1160" s="398" t="s">
        <v>627</v>
      </c>
    </row>
    <row r="1161" spans="1:27" ht="14.1" customHeight="1" x14ac:dyDescent="0.2">
      <c r="A1161" s="357"/>
      <c r="B1161" s="14"/>
      <c r="C1161" s="302">
        <v>9030</v>
      </c>
      <c r="D1161" s="302">
        <v>120104357</v>
      </c>
      <c r="E1161" s="288" t="s">
        <v>1467</v>
      </c>
      <c r="F1161" s="8"/>
      <c r="G1161" s="8"/>
      <c r="H1161" s="8">
        <v>68297</v>
      </c>
      <c r="I1161" s="4"/>
      <c r="J1161" s="4"/>
      <c r="K1161" s="165">
        <v>68297</v>
      </c>
      <c r="L1161" s="364">
        <v>1</v>
      </c>
      <c r="M1161" s="21">
        <v>8</v>
      </c>
      <c r="N1161" s="293">
        <v>68297</v>
      </c>
      <c r="O1161" s="398" t="s">
        <v>627</v>
      </c>
      <c r="P1161" s="370">
        <v>1</v>
      </c>
      <c r="Q1161" s="294">
        <v>8</v>
      </c>
      <c r="R1161" s="293">
        <v>68297</v>
      </c>
      <c r="S1161" s="398" t="s">
        <v>627</v>
      </c>
      <c r="T1161" s="370">
        <v>1</v>
      </c>
      <c r="U1161" s="294">
        <v>8</v>
      </c>
      <c r="V1161" s="293">
        <v>74291</v>
      </c>
      <c r="W1161" s="398" t="s">
        <v>627</v>
      </c>
      <c r="X1161" s="370">
        <v>1</v>
      </c>
      <c r="Y1161" s="294">
        <v>8</v>
      </c>
      <c r="Z1161" s="293">
        <v>75963</v>
      </c>
      <c r="AA1161" s="398" t="s">
        <v>627</v>
      </c>
    </row>
    <row r="1162" spans="1:27" ht="14.1" customHeight="1" x14ac:dyDescent="0.2">
      <c r="A1162" s="357"/>
      <c r="B1162" s="14"/>
      <c r="C1162" s="302">
        <v>9040</v>
      </c>
      <c r="D1162" s="302">
        <v>120104358</v>
      </c>
      <c r="E1162" s="288" t="s">
        <v>1467</v>
      </c>
      <c r="F1162" s="8"/>
      <c r="G1162" s="8"/>
      <c r="H1162" s="8">
        <v>68297</v>
      </c>
      <c r="I1162" s="4"/>
      <c r="J1162" s="4"/>
      <c r="K1162" s="165">
        <v>68297</v>
      </c>
      <c r="L1162" s="364">
        <v>1</v>
      </c>
      <c r="M1162" s="21">
        <v>8</v>
      </c>
      <c r="N1162" s="293">
        <v>68297</v>
      </c>
      <c r="O1162" s="398" t="s">
        <v>627</v>
      </c>
      <c r="P1162" s="370">
        <v>1</v>
      </c>
      <c r="Q1162" s="294">
        <v>8</v>
      </c>
      <c r="R1162" s="293">
        <v>68297</v>
      </c>
      <c r="S1162" s="398" t="s">
        <v>627</v>
      </c>
      <c r="T1162" s="370">
        <v>1</v>
      </c>
      <c r="U1162" s="294">
        <v>8</v>
      </c>
      <c r="V1162" s="293">
        <v>74291</v>
      </c>
      <c r="W1162" s="398" t="s">
        <v>627</v>
      </c>
      <c r="X1162" s="370">
        <v>1</v>
      </c>
      <c r="Y1162" s="294">
        <v>8</v>
      </c>
      <c r="Z1162" s="293">
        <v>75963</v>
      </c>
      <c r="AA1162" s="398" t="s">
        <v>627</v>
      </c>
    </row>
    <row r="1163" spans="1:27" ht="14.1" customHeight="1" x14ac:dyDescent="0.2">
      <c r="A1163" s="357"/>
      <c r="B1163" s="14"/>
      <c r="C1163" s="302">
        <v>9050</v>
      </c>
      <c r="D1163" s="302">
        <v>120104359</v>
      </c>
      <c r="E1163" s="288" t="s">
        <v>1467</v>
      </c>
      <c r="F1163" s="8"/>
      <c r="G1163" s="8"/>
      <c r="H1163" s="8">
        <v>68297</v>
      </c>
      <c r="I1163" s="4"/>
      <c r="J1163" s="4"/>
      <c r="K1163" s="165">
        <v>68297</v>
      </c>
      <c r="L1163" s="364">
        <v>1</v>
      </c>
      <c r="M1163" s="21">
        <v>8</v>
      </c>
      <c r="N1163" s="293">
        <v>68297</v>
      </c>
      <c r="O1163" s="398" t="s">
        <v>627</v>
      </c>
      <c r="P1163" s="370">
        <v>1</v>
      </c>
      <c r="Q1163" s="294">
        <v>8</v>
      </c>
      <c r="R1163" s="293">
        <v>68297</v>
      </c>
      <c r="S1163" s="398" t="s">
        <v>627</v>
      </c>
      <c r="T1163" s="370">
        <v>1</v>
      </c>
      <c r="U1163" s="294">
        <v>8</v>
      </c>
      <c r="V1163" s="293">
        <v>74291</v>
      </c>
      <c r="W1163" s="398" t="s">
        <v>627</v>
      </c>
      <c r="X1163" s="370">
        <v>1</v>
      </c>
      <c r="Y1163" s="294">
        <v>8</v>
      </c>
      <c r="Z1163" s="293">
        <v>75963</v>
      </c>
      <c r="AA1163" s="398" t="s">
        <v>627</v>
      </c>
    </row>
    <row r="1164" spans="1:27" ht="14.1" customHeight="1" x14ac:dyDescent="0.2">
      <c r="A1164" s="357"/>
      <c r="B1164" s="14"/>
      <c r="C1164" s="302">
        <v>9060</v>
      </c>
      <c r="D1164" s="302">
        <v>120104360</v>
      </c>
      <c r="E1164" s="288" t="s">
        <v>1467</v>
      </c>
      <c r="F1164" s="8"/>
      <c r="G1164" s="8"/>
      <c r="H1164" s="8">
        <v>68297</v>
      </c>
      <c r="I1164" s="4"/>
      <c r="J1164" s="4"/>
      <c r="K1164" s="165">
        <v>68297</v>
      </c>
      <c r="L1164" s="364">
        <v>1</v>
      </c>
      <c r="M1164" s="21">
        <v>8</v>
      </c>
      <c r="N1164" s="293">
        <v>68297</v>
      </c>
      <c r="O1164" s="398" t="s">
        <v>627</v>
      </c>
      <c r="P1164" s="370">
        <v>1</v>
      </c>
      <c r="Q1164" s="294">
        <v>8</v>
      </c>
      <c r="R1164" s="293">
        <v>0</v>
      </c>
      <c r="S1164" s="398" t="s">
        <v>627</v>
      </c>
      <c r="T1164" s="370">
        <v>1</v>
      </c>
      <c r="U1164" s="294">
        <v>8</v>
      </c>
      <c r="V1164" s="293">
        <v>0</v>
      </c>
      <c r="W1164" s="398" t="s">
        <v>627</v>
      </c>
      <c r="X1164" s="370">
        <v>1</v>
      </c>
      <c r="Y1164" s="294">
        <v>8</v>
      </c>
      <c r="Z1164" s="293">
        <v>0</v>
      </c>
      <c r="AA1164" s="398" t="s">
        <v>627</v>
      </c>
    </row>
    <row r="1165" spans="1:27" ht="14.1" customHeight="1" x14ac:dyDescent="0.2">
      <c r="A1165" s="357"/>
      <c r="B1165" s="14"/>
      <c r="C1165" s="302">
        <v>9070</v>
      </c>
      <c r="D1165" s="302">
        <v>120104361</v>
      </c>
      <c r="E1165" s="288" t="s">
        <v>1467</v>
      </c>
      <c r="F1165" s="8"/>
      <c r="G1165" s="8"/>
      <c r="H1165" s="8">
        <v>68297</v>
      </c>
      <c r="I1165" s="4"/>
      <c r="J1165" s="4"/>
      <c r="K1165" s="165">
        <v>68297</v>
      </c>
      <c r="L1165" s="364">
        <v>1</v>
      </c>
      <c r="M1165" s="21">
        <v>8</v>
      </c>
      <c r="N1165" s="293">
        <v>68297</v>
      </c>
      <c r="O1165" s="398" t="s">
        <v>627</v>
      </c>
      <c r="P1165" s="370">
        <v>1</v>
      </c>
      <c r="Q1165" s="294">
        <v>8</v>
      </c>
      <c r="R1165" s="293">
        <v>68297</v>
      </c>
      <c r="S1165" s="398" t="s">
        <v>627</v>
      </c>
      <c r="T1165" s="370">
        <v>1</v>
      </c>
      <c r="U1165" s="294">
        <v>8</v>
      </c>
      <c r="V1165" s="293">
        <v>74291</v>
      </c>
      <c r="W1165" s="398" t="s">
        <v>627</v>
      </c>
      <c r="X1165" s="370">
        <v>1</v>
      </c>
      <c r="Y1165" s="294">
        <v>8</v>
      </c>
      <c r="Z1165" s="293">
        <v>75963</v>
      </c>
      <c r="AA1165" s="398" t="s">
        <v>627</v>
      </c>
    </row>
    <row r="1166" spans="1:27" ht="14.1" customHeight="1" x14ac:dyDescent="0.2">
      <c r="A1166" s="357"/>
      <c r="B1166" s="14"/>
      <c r="C1166" s="302">
        <v>9080</v>
      </c>
      <c r="D1166" s="302">
        <v>120104362</v>
      </c>
      <c r="E1166" s="288" t="s">
        <v>1467</v>
      </c>
      <c r="F1166" s="8"/>
      <c r="G1166" s="8"/>
      <c r="H1166" s="8">
        <v>68297</v>
      </c>
      <c r="I1166" s="4"/>
      <c r="J1166" s="4"/>
      <c r="K1166" s="165">
        <v>68297</v>
      </c>
      <c r="L1166" s="364">
        <v>1</v>
      </c>
      <c r="M1166" s="21">
        <v>8</v>
      </c>
      <c r="N1166" s="293">
        <v>68297</v>
      </c>
      <c r="O1166" s="398" t="s">
        <v>627</v>
      </c>
      <c r="P1166" s="370">
        <v>1</v>
      </c>
      <c r="Q1166" s="294">
        <v>8</v>
      </c>
      <c r="R1166" s="293">
        <v>68297</v>
      </c>
      <c r="S1166" s="398" t="s">
        <v>627</v>
      </c>
      <c r="T1166" s="370">
        <v>1</v>
      </c>
      <c r="U1166" s="294">
        <v>8</v>
      </c>
      <c r="V1166" s="293">
        <v>74291</v>
      </c>
      <c r="W1166" s="398" t="s">
        <v>627</v>
      </c>
      <c r="X1166" s="370">
        <v>1</v>
      </c>
      <c r="Y1166" s="294">
        <v>8</v>
      </c>
      <c r="Z1166" s="293">
        <v>75963</v>
      </c>
      <c r="AA1166" s="398" t="s">
        <v>627</v>
      </c>
    </row>
    <row r="1167" spans="1:27" ht="14.1" customHeight="1" x14ac:dyDescent="0.2">
      <c r="A1167" s="357"/>
      <c r="B1167" s="14"/>
      <c r="C1167" s="302">
        <v>9090</v>
      </c>
      <c r="D1167" s="302">
        <v>120104363</v>
      </c>
      <c r="E1167" s="288" t="s">
        <v>1467</v>
      </c>
      <c r="F1167" s="8"/>
      <c r="G1167" s="8"/>
      <c r="H1167" s="8">
        <v>68297</v>
      </c>
      <c r="I1167" s="4"/>
      <c r="J1167" s="4"/>
      <c r="K1167" s="165">
        <v>68297</v>
      </c>
      <c r="L1167" s="364">
        <v>1</v>
      </c>
      <c r="M1167" s="21">
        <v>8</v>
      </c>
      <c r="N1167" s="293">
        <v>68297</v>
      </c>
      <c r="O1167" s="398" t="s">
        <v>627</v>
      </c>
      <c r="P1167" s="370">
        <v>1</v>
      </c>
      <c r="Q1167" s="294">
        <v>8</v>
      </c>
      <c r="R1167" s="293">
        <v>68297</v>
      </c>
      <c r="S1167" s="398" t="s">
        <v>627</v>
      </c>
      <c r="T1167" s="370">
        <v>1</v>
      </c>
      <c r="U1167" s="294">
        <v>8</v>
      </c>
      <c r="V1167" s="293">
        <v>74291</v>
      </c>
      <c r="W1167" s="398" t="s">
        <v>627</v>
      </c>
      <c r="X1167" s="370">
        <v>1</v>
      </c>
      <c r="Y1167" s="294">
        <v>8</v>
      </c>
      <c r="Z1167" s="293">
        <v>75963</v>
      </c>
      <c r="AA1167" s="398" t="s">
        <v>627</v>
      </c>
    </row>
    <row r="1168" spans="1:27" ht="14.1" customHeight="1" x14ac:dyDescent="0.2">
      <c r="A1168" s="357"/>
      <c r="B1168" s="14"/>
      <c r="C1168" s="302">
        <v>9100</v>
      </c>
      <c r="D1168" s="302">
        <v>120104364</v>
      </c>
      <c r="E1168" s="288" t="s">
        <v>1467</v>
      </c>
      <c r="F1168" s="8"/>
      <c r="G1168" s="8"/>
      <c r="H1168" s="8">
        <v>68297</v>
      </c>
      <c r="I1168" s="4"/>
      <c r="J1168" s="4"/>
      <c r="K1168" s="165">
        <v>68297</v>
      </c>
      <c r="L1168" s="364">
        <v>1</v>
      </c>
      <c r="M1168" s="21">
        <v>8</v>
      </c>
      <c r="N1168" s="293">
        <v>68297</v>
      </c>
      <c r="O1168" s="398" t="s">
        <v>627</v>
      </c>
      <c r="P1168" s="370">
        <v>1</v>
      </c>
      <c r="Q1168" s="294">
        <v>8</v>
      </c>
      <c r="R1168" s="293">
        <v>68297</v>
      </c>
      <c r="S1168" s="398" t="s">
        <v>627</v>
      </c>
      <c r="T1168" s="370">
        <v>1</v>
      </c>
      <c r="U1168" s="294">
        <v>8</v>
      </c>
      <c r="V1168" s="293">
        <v>74291</v>
      </c>
      <c r="W1168" s="398" t="s">
        <v>627</v>
      </c>
      <c r="X1168" s="370">
        <v>1</v>
      </c>
      <c r="Y1168" s="294">
        <v>8</v>
      </c>
      <c r="Z1168" s="293">
        <v>1</v>
      </c>
      <c r="AA1168" s="398" t="s">
        <v>627</v>
      </c>
    </row>
    <row r="1169" spans="1:27" ht="14.1" customHeight="1" x14ac:dyDescent="0.2">
      <c r="A1169" s="357"/>
      <c r="B1169" s="14"/>
      <c r="C1169" s="302">
        <v>9110</v>
      </c>
      <c r="D1169" s="302">
        <v>120104365</v>
      </c>
      <c r="E1169" s="288" t="s">
        <v>1467</v>
      </c>
      <c r="F1169" s="8"/>
      <c r="G1169" s="8"/>
      <c r="H1169" s="8">
        <v>68297</v>
      </c>
      <c r="I1169" s="4"/>
      <c r="J1169" s="4"/>
      <c r="K1169" s="165">
        <v>68297</v>
      </c>
      <c r="L1169" s="364">
        <v>1</v>
      </c>
      <c r="M1169" s="21">
        <v>9</v>
      </c>
      <c r="N1169" s="293">
        <v>68297</v>
      </c>
      <c r="O1169" s="398" t="s">
        <v>627</v>
      </c>
      <c r="P1169" s="370">
        <v>1</v>
      </c>
      <c r="Q1169" s="294">
        <v>9</v>
      </c>
      <c r="R1169" s="293">
        <v>68297</v>
      </c>
      <c r="S1169" s="398" t="s">
        <v>627</v>
      </c>
      <c r="T1169" s="370">
        <v>1</v>
      </c>
      <c r="U1169" s="294">
        <v>9</v>
      </c>
      <c r="V1169" s="293">
        <v>74291</v>
      </c>
      <c r="W1169" s="398" t="s">
        <v>627</v>
      </c>
      <c r="X1169" s="370">
        <v>1</v>
      </c>
      <c r="Y1169" s="294">
        <v>9</v>
      </c>
      <c r="Z1169" s="293">
        <v>1</v>
      </c>
      <c r="AA1169" s="398" t="s">
        <v>627</v>
      </c>
    </row>
    <row r="1170" spans="1:27" ht="14.1" customHeight="1" x14ac:dyDescent="0.2">
      <c r="A1170" s="357"/>
      <c r="B1170" s="14"/>
      <c r="C1170" s="302">
        <v>9120</v>
      </c>
      <c r="D1170" s="302">
        <v>120104366</v>
      </c>
      <c r="E1170" s="288" t="s">
        <v>1467</v>
      </c>
      <c r="F1170" s="8"/>
      <c r="G1170" s="8"/>
      <c r="H1170" s="8">
        <v>68297</v>
      </c>
      <c r="I1170" s="4"/>
      <c r="J1170" s="4"/>
      <c r="K1170" s="165">
        <v>68297</v>
      </c>
      <c r="L1170" s="364">
        <v>1</v>
      </c>
      <c r="M1170" s="21">
        <v>10</v>
      </c>
      <c r="N1170" s="293">
        <v>68297</v>
      </c>
      <c r="O1170" s="16" t="s">
        <v>627</v>
      </c>
      <c r="P1170" s="370">
        <v>1</v>
      </c>
      <c r="Q1170" s="294">
        <v>8</v>
      </c>
      <c r="R1170" s="293">
        <v>0</v>
      </c>
      <c r="S1170" s="398" t="s">
        <v>627</v>
      </c>
      <c r="T1170" s="370">
        <v>1</v>
      </c>
      <c r="U1170" s="294">
        <v>8</v>
      </c>
      <c r="V1170" s="293">
        <v>0</v>
      </c>
      <c r="W1170" s="398" t="s">
        <v>627</v>
      </c>
      <c r="X1170" s="370">
        <v>1</v>
      </c>
      <c r="Y1170" s="294">
        <v>8</v>
      </c>
      <c r="Z1170" s="293">
        <v>0</v>
      </c>
      <c r="AA1170" s="398" t="s">
        <v>627</v>
      </c>
    </row>
    <row r="1171" spans="1:27" ht="14.1" customHeight="1" x14ac:dyDescent="0.2">
      <c r="A1171" s="357"/>
      <c r="B1171" s="14"/>
      <c r="C1171" s="302">
        <v>9130</v>
      </c>
      <c r="D1171" s="302">
        <v>120104367</v>
      </c>
      <c r="E1171" s="288" t="s">
        <v>1467</v>
      </c>
      <c r="F1171" s="8"/>
      <c r="G1171" s="8"/>
      <c r="H1171" s="8">
        <v>68297</v>
      </c>
      <c r="I1171" s="4"/>
      <c r="J1171" s="4"/>
      <c r="K1171" s="165">
        <v>68297</v>
      </c>
      <c r="L1171" s="364">
        <v>1</v>
      </c>
      <c r="M1171" s="21">
        <v>8</v>
      </c>
      <c r="N1171" s="293">
        <v>68297</v>
      </c>
      <c r="O1171" s="398" t="s">
        <v>627</v>
      </c>
      <c r="P1171" s="370">
        <v>1</v>
      </c>
      <c r="Q1171" s="294">
        <v>8</v>
      </c>
      <c r="R1171" s="293">
        <v>68297</v>
      </c>
      <c r="S1171" s="398" t="s">
        <v>627</v>
      </c>
      <c r="T1171" s="370">
        <v>1</v>
      </c>
      <c r="U1171" s="294">
        <v>8</v>
      </c>
      <c r="V1171" s="293">
        <v>74291</v>
      </c>
      <c r="W1171" s="398" t="s">
        <v>627</v>
      </c>
      <c r="X1171" s="370">
        <v>1</v>
      </c>
      <c r="Y1171" s="294">
        <v>8</v>
      </c>
      <c r="Z1171" s="293">
        <v>75963</v>
      </c>
      <c r="AA1171" s="398" t="s">
        <v>627</v>
      </c>
    </row>
    <row r="1172" spans="1:27" ht="14.1" customHeight="1" x14ac:dyDescent="0.2">
      <c r="A1172" s="357"/>
      <c r="B1172" s="14"/>
      <c r="C1172" s="302">
        <v>9140</v>
      </c>
      <c r="D1172" s="302">
        <v>120104368</v>
      </c>
      <c r="E1172" s="288" t="s">
        <v>1467</v>
      </c>
      <c r="F1172" s="8"/>
      <c r="G1172" s="8"/>
      <c r="H1172" s="8">
        <v>68297</v>
      </c>
      <c r="I1172" s="4"/>
      <c r="J1172" s="4"/>
      <c r="K1172" s="165">
        <v>68297</v>
      </c>
      <c r="L1172" s="364">
        <v>1</v>
      </c>
      <c r="M1172" s="21">
        <v>8</v>
      </c>
      <c r="N1172" s="293">
        <v>68297</v>
      </c>
      <c r="O1172" s="398" t="s">
        <v>627</v>
      </c>
      <c r="P1172" s="370">
        <v>1</v>
      </c>
      <c r="Q1172" s="294">
        <v>8</v>
      </c>
      <c r="R1172" s="293">
        <v>0</v>
      </c>
      <c r="S1172" s="398" t="s">
        <v>627</v>
      </c>
      <c r="T1172" s="370">
        <v>1</v>
      </c>
      <c r="U1172" s="294">
        <v>8</v>
      </c>
      <c r="V1172" s="293">
        <v>0</v>
      </c>
      <c r="W1172" s="398" t="s">
        <v>627</v>
      </c>
      <c r="X1172" s="370">
        <v>1</v>
      </c>
      <c r="Y1172" s="294">
        <v>8</v>
      </c>
      <c r="Z1172" s="293">
        <v>0</v>
      </c>
      <c r="AA1172" s="398" t="s">
        <v>627</v>
      </c>
    </row>
    <row r="1173" spans="1:27" ht="14.1" customHeight="1" x14ac:dyDescent="0.2">
      <c r="A1173" s="357"/>
      <c r="B1173" s="14"/>
      <c r="C1173" s="302">
        <v>9150</v>
      </c>
      <c r="D1173" s="302">
        <v>120104369</v>
      </c>
      <c r="E1173" s="288" t="s">
        <v>1467</v>
      </c>
      <c r="F1173" s="8"/>
      <c r="G1173" s="8"/>
      <c r="H1173" s="8">
        <v>68297</v>
      </c>
      <c r="I1173" s="4"/>
      <c r="J1173" s="4"/>
      <c r="K1173" s="165">
        <v>68297</v>
      </c>
      <c r="L1173" s="364">
        <v>1</v>
      </c>
      <c r="M1173" s="21">
        <v>8</v>
      </c>
      <c r="N1173" s="293">
        <v>68297</v>
      </c>
      <c r="O1173" s="398" t="s">
        <v>627</v>
      </c>
      <c r="P1173" s="370">
        <v>1</v>
      </c>
      <c r="Q1173" s="294">
        <v>8</v>
      </c>
      <c r="R1173" s="293">
        <v>68297</v>
      </c>
      <c r="S1173" s="398" t="s">
        <v>627</v>
      </c>
      <c r="T1173" s="370">
        <v>1</v>
      </c>
      <c r="U1173" s="294">
        <v>8</v>
      </c>
      <c r="V1173" s="293">
        <v>74291</v>
      </c>
      <c r="W1173" s="398" t="s">
        <v>627</v>
      </c>
      <c r="X1173" s="370">
        <v>1</v>
      </c>
      <c r="Y1173" s="294">
        <v>8</v>
      </c>
      <c r="Z1173" s="293">
        <v>1</v>
      </c>
      <c r="AA1173" s="398" t="s">
        <v>627</v>
      </c>
    </row>
    <row r="1174" spans="1:27" ht="14.1" customHeight="1" x14ac:dyDescent="0.2">
      <c r="A1174" s="357"/>
      <c r="B1174" s="14"/>
      <c r="C1174" s="302">
        <v>9160</v>
      </c>
      <c r="D1174" s="302">
        <v>120104370</v>
      </c>
      <c r="E1174" s="288" t="s">
        <v>1467</v>
      </c>
      <c r="F1174" s="8"/>
      <c r="G1174" s="8"/>
      <c r="H1174" s="8">
        <v>68297</v>
      </c>
      <c r="I1174" s="4"/>
      <c r="J1174" s="4"/>
      <c r="K1174" s="165">
        <v>68297</v>
      </c>
      <c r="L1174" s="364">
        <v>1</v>
      </c>
      <c r="M1174" s="21">
        <v>8</v>
      </c>
      <c r="N1174" s="293">
        <v>68297</v>
      </c>
      <c r="O1174" s="398" t="s">
        <v>627</v>
      </c>
      <c r="P1174" s="370">
        <v>1</v>
      </c>
      <c r="Q1174" s="294">
        <v>8</v>
      </c>
      <c r="R1174" s="293">
        <v>68297</v>
      </c>
      <c r="S1174" s="398" t="s">
        <v>627</v>
      </c>
      <c r="T1174" s="370">
        <v>1</v>
      </c>
      <c r="U1174" s="294">
        <v>8</v>
      </c>
      <c r="V1174" s="293">
        <v>74291</v>
      </c>
      <c r="W1174" s="398" t="s">
        <v>627</v>
      </c>
      <c r="X1174" s="370">
        <v>1</v>
      </c>
      <c r="Y1174" s="294">
        <v>8</v>
      </c>
      <c r="Z1174" s="293">
        <v>75963</v>
      </c>
      <c r="AA1174" s="398" t="s">
        <v>627</v>
      </c>
    </row>
    <row r="1175" spans="1:27" ht="14.1" customHeight="1" x14ac:dyDescent="0.2">
      <c r="A1175" s="357"/>
      <c r="B1175" s="14"/>
      <c r="C1175" s="302">
        <v>9170</v>
      </c>
      <c r="D1175" s="302">
        <v>120104371</v>
      </c>
      <c r="E1175" s="288" t="s">
        <v>1467</v>
      </c>
      <c r="F1175" s="8"/>
      <c r="G1175" s="8"/>
      <c r="H1175" s="8">
        <v>68297</v>
      </c>
      <c r="I1175" s="4"/>
      <c r="J1175" s="4"/>
      <c r="K1175" s="165">
        <v>68297</v>
      </c>
      <c r="L1175" s="364">
        <v>1</v>
      </c>
      <c r="M1175" s="21">
        <v>9</v>
      </c>
      <c r="N1175" s="293">
        <v>68297</v>
      </c>
      <c r="O1175" s="398" t="s">
        <v>627</v>
      </c>
      <c r="P1175" s="370">
        <v>1</v>
      </c>
      <c r="Q1175" s="294">
        <v>9</v>
      </c>
      <c r="R1175" s="293">
        <v>0</v>
      </c>
      <c r="S1175" s="398" t="s">
        <v>627</v>
      </c>
      <c r="T1175" s="370">
        <v>1</v>
      </c>
      <c r="U1175" s="294">
        <v>9</v>
      </c>
      <c r="V1175" s="293">
        <v>0</v>
      </c>
      <c r="W1175" s="398" t="s">
        <v>627</v>
      </c>
      <c r="X1175" s="370">
        <v>1</v>
      </c>
      <c r="Y1175" s="294">
        <v>9</v>
      </c>
      <c r="Z1175" s="293">
        <v>0</v>
      </c>
      <c r="AA1175" s="398" t="s">
        <v>627</v>
      </c>
    </row>
    <row r="1176" spans="1:27" ht="14.1" customHeight="1" x14ac:dyDescent="0.2">
      <c r="A1176" s="357"/>
      <c r="B1176" s="14"/>
      <c r="C1176" s="302">
        <v>9180</v>
      </c>
      <c r="D1176" s="302">
        <v>120104372</v>
      </c>
      <c r="E1176" s="288" t="s">
        <v>1467</v>
      </c>
      <c r="F1176" s="8"/>
      <c r="G1176" s="8"/>
      <c r="H1176" s="8">
        <v>68297</v>
      </c>
      <c r="I1176" s="4"/>
      <c r="J1176" s="4"/>
      <c r="K1176" s="165">
        <v>68297</v>
      </c>
      <c r="L1176" s="364">
        <v>1</v>
      </c>
      <c r="M1176" s="21">
        <v>8</v>
      </c>
      <c r="N1176" s="293">
        <v>68297</v>
      </c>
      <c r="O1176" s="398" t="s">
        <v>627</v>
      </c>
      <c r="P1176" s="370">
        <v>1</v>
      </c>
      <c r="Q1176" s="294">
        <v>8</v>
      </c>
      <c r="R1176" s="293">
        <v>68297</v>
      </c>
      <c r="S1176" s="398" t="s">
        <v>627</v>
      </c>
      <c r="T1176" s="370">
        <v>1</v>
      </c>
      <c r="U1176" s="294">
        <v>8</v>
      </c>
      <c r="V1176" s="293">
        <v>74291</v>
      </c>
      <c r="W1176" s="398" t="s">
        <v>627</v>
      </c>
      <c r="X1176" s="370">
        <v>1</v>
      </c>
      <c r="Y1176" s="294">
        <v>8</v>
      </c>
      <c r="Z1176" s="293">
        <v>1</v>
      </c>
      <c r="AA1176" s="398" t="s">
        <v>627</v>
      </c>
    </row>
    <row r="1177" spans="1:27" ht="14.1" customHeight="1" x14ac:dyDescent="0.2">
      <c r="A1177" s="357"/>
      <c r="B1177" s="14"/>
      <c r="C1177" s="302">
        <v>9190</v>
      </c>
      <c r="D1177" s="302">
        <v>120104373</v>
      </c>
      <c r="E1177" s="288" t="s">
        <v>1467</v>
      </c>
      <c r="F1177" s="8"/>
      <c r="G1177" s="8"/>
      <c r="H1177" s="8">
        <v>68297</v>
      </c>
      <c r="I1177" s="4"/>
      <c r="J1177" s="4"/>
      <c r="K1177" s="165">
        <v>68297</v>
      </c>
      <c r="L1177" s="364">
        <v>1</v>
      </c>
      <c r="M1177" s="21">
        <v>8</v>
      </c>
      <c r="N1177" s="293">
        <v>68297</v>
      </c>
      <c r="O1177" s="398" t="s">
        <v>627</v>
      </c>
      <c r="P1177" s="370">
        <v>1</v>
      </c>
      <c r="Q1177" s="294">
        <v>8</v>
      </c>
      <c r="R1177" s="293">
        <v>68297</v>
      </c>
      <c r="S1177" s="398" t="s">
        <v>627</v>
      </c>
      <c r="T1177" s="370">
        <v>1</v>
      </c>
      <c r="U1177" s="294">
        <v>8</v>
      </c>
      <c r="V1177" s="293">
        <v>74291</v>
      </c>
      <c r="W1177" s="398" t="s">
        <v>627</v>
      </c>
      <c r="X1177" s="370">
        <v>1</v>
      </c>
      <c r="Y1177" s="294">
        <v>8</v>
      </c>
      <c r="Z1177" s="293">
        <v>1</v>
      </c>
      <c r="AA1177" s="398" t="s">
        <v>627</v>
      </c>
    </row>
    <row r="1178" spans="1:27" ht="14.1" customHeight="1" x14ac:dyDescent="0.2">
      <c r="A1178" s="357"/>
      <c r="B1178" s="14"/>
      <c r="C1178" s="302">
        <v>9200</v>
      </c>
      <c r="D1178" s="302">
        <v>120104374</v>
      </c>
      <c r="E1178" s="288" t="s">
        <v>1467</v>
      </c>
      <c r="F1178" s="8"/>
      <c r="G1178" s="8"/>
      <c r="H1178" s="8">
        <v>68297</v>
      </c>
      <c r="I1178" s="4"/>
      <c r="J1178" s="4"/>
      <c r="K1178" s="165">
        <v>68297</v>
      </c>
      <c r="L1178" s="364">
        <v>1</v>
      </c>
      <c r="M1178" s="21">
        <v>9</v>
      </c>
      <c r="N1178" s="293">
        <v>68297</v>
      </c>
      <c r="O1178" s="398" t="s">
        <v>627</v>
      </c>
      <c r="P1178" s="370">
        <v>1</v>
      </c>
      <c r="Q1178" s="294">
        <v>9</v>
      </c>
      <c r="R1178" s="293">
        <v>68297</v>
      </c>
      <c r="S1178" s="398" t="s">
        <v>627</v>
      </c>
      <c r="T1178" s="370">
        <v>1</v>
      </c>
      <c r="U1178" s="294">
        <v>9</v>
      </c>
      <c r="V1178" s="293">
        <v>74291</v>
      </c>
      <c r="W1178" s="398" t="s">
        <v>627</v>
      </c>
      <c r="X1178" s="370">
        <v>1</v>
      </c>
      <c r="Y1178" s="294">
        <v>9</v>
      </c>
      <c r="Z1178" s="293">
        <v>75963</v>
      </c>
      <c r="AA1178" s="398" t="s">
        <v>627</v>
      </c>
    </row>
    <row r="1179" spans="1:27" ht="14.1" customHeight="1" x14ac:dyDescent="0.2">
      <c r="A1179" s="357"/>
      <c r="B1179" s="14"/>
      <c r="C1179" s="302">
        <v>9210</v>
      </c>
      <c r="D1179" s="302">
        <v>120104375</v>
      </c>
      <c r="E1179" s="288" t="s">
        <v>1467</v>
      </c>
      <c r="F1179" s="8"/>
      <c r="G1179" s="8"/>
      <c r="H1179" s="8">
        <v>68297</v>
      </c>
      <c r="I1179" s="4"/>
      <c r="J1179" s="4"/>
      <c r="K1179" s="165">
        <v>68297</v>
      </c>
      <c r="L1179" s="364">
        <v>1</v>
      </c>
      <c r="M1179" s="21">
        <v>8</v>
      </c>
      <c r="N1179" s="293">
        <v>68297</v>
      </c>
      <c r="O1179" s="398" t="s">
        <v>627</v>
      </c>
      <c r="P1179" s="370">
        <v>1</v>
      </c>
      <c r="Q1179" s="294">
        <v>8</v>
      </c>
      <c r="R1179" s="293">
        <v>68297</v>
      </c>
      <c r="S1179" s="398" t="s">
        <v>627</v>
      </c>
      <c r="T1179" s="370">
        <v>1</v>
      </c>
      <c r="U1179" s="294">
        <v>8</v>
      </c>
      <c r="V1179" s="293">
        <v>74291</v>
      </c>
      <c r="W1179" s="398" t="s">
        <v>627</v>
      </c>
      <c r="X1179" s="370">
        <v>1</v>
      </c>
      <c r="Y1179" s="294">
        <v>8</v>
      </c>
      <c r="Z1179" s="293">
        <v>75963</v>
      </c>
      <c r="AA1179" s="398" t="s">
        <v>627</v>
      </c>
    </row>
    <row r="1180" spans="1:27" ht="14.1" customHeight="1" x14ac:dyDescent="0.2">
      <c r="A1180" s="357"/>
      <c r="B1180" s="14"/>
      <c r="C1180" s="302">
        <v>9220</v>
      </c>
      <c r="D1180" s="302">
        <v>120104376</v>
      </c>
      <c r="E1180" s="288" t="s">
        <v>1467</v>
      </c>
      <c r="F1180" s="8"/>
      <c r="G1180" s="8"/>
      <c r="H1180" s="8">
        <v>68297</v>
      </c>
      <c r="I1180" s="4"/>
      <c r="J1180" s="4"/>
      <c r="K1180" s="165">
        <v>68297</v>
      </c>
      <c r="L1180" s="364">
        <v>1</v>
      </c>
      <c r="M1180" s="21">
        <v>8</v>
      </c>
      <c r="N1180" s="293">
        <v>68297</v>
      </c>
      <c r="O1180" s="398" t="s">
        <v>627</v>
      </c>
      <c r="P1180" s="370">
        <v>1</v>
      </c>
      <c r="Q1180" s="294">
        <v>8</v>
      </c>
      <c r="R1180" s="293">
        <v>0</v>
      </c>
      <c r="S1180" s="398" t="s">
        <v>627</v>
      </c>
      <c r="T1180" s="370">
        <v>1</v>
      </c>
      <c r="U1180" s="294">
        <v>8</v>
      </c>
      <c r="V1180" s="293">
        <v>0</v>
      </c>
      <c r="W1180" s="398" t="s">
        <v>627</v>
      </c>
      <c r="X1180" s="370">
        <v>1</v>
      </c>
      <c r="Y1180" s="294">
        <v>8</v>
      </c>
      <c r="Z1180" s="293">
        <v>0</v>
      </c>
      <c r="AA1180" s="398" t="s">
        <v>627</v>
      </c>
    </row>
    <row r="1181" spans="1:27" ht="14.1" customHeight="1" x14ac:dyDescent="0.2">
      <c r="A1181" s="357"/>
      <c r="B1181" s="14"/>
      <c r="C1181" s="302">
        <v>9230</v>
      </c>
      <c r="D1181" s="302">
        <v>120104377</v>
      </c>
      <c r="E1181" s="288" t="s">
        <v>1467</v>
      </c>
      <c r="F1181" s="8"/>
      <c r="G1181" s="8"/>
      <c r="H1181" s="8">
        <v>68297</v>
      </c>
      <c r="I1181" s="4"/>
      <c r="J1181" s="4"/>
      <c r="K1181" s="165">
        <v>68297</v>
      </c>
      <c r="L1181" s="364">
        <v>1</v>
      </c>
      <c r="M1181" s="21">
        <v>8</v>
      </c>
      <c r="N1181" s="293">
        <v>68297</v>
      </c>
      <c r="O1181" s="398" t="s">
        <v>627</v>
      </c>
      <c r="P1181" s="370">
        <v>1</v>
      </c>
      <c r="Q1181" s="294">
        <v>8</v>
      </c>
      <c r="R1181" s="293">
        <v>68297</v>
      </c>
      <c r="S1181" s="398" t="s">
        <v>627</v>
      </c>
      <c r="T1181" s="370">
        <v>1</v>
      </c>
      <c r="U1181" s="294">
        <v>8</v>
      </c>
      <c r="V1181" s="293">
        <v>74291</v>
      </c>
      <c r="W1181" s="398" t="s">
        <v>627</v>
      </c>
      <c r="X1181" s="370">
        <v>1</v>
      </c>
      <c r="Y1181" s="294">
        <v>8</v>
      </c>
      <c r="Z1181" s="293">
        <v>1</v>
      </c>
      <c r="AA1181" s="398" t="s">
        <v>627</v>
      </c>
    </row>
    <row r="1182" spans="1:27" ht="14.1" customHeight="1" x14ac:dyDescent="0.2">
      <c r="A1182" s="357"/>
      <c r="B1182" s="14"/>
      <c r="C1182" s="302">
        <v>9240</v>
      </c>
      <c r="D1182" s="302">
        <v>120104378</v>
      </c>
      <c r="E1182" s="288" t="s">
        <v>1467</v>
      </c>
      <c r="F1182" s="8"/>
      <c r="G1182" s="8"/>
      <c r="H1182" s="8">
        <v>68297</v>
      </c>
      <c r="I1182" s="4"/>
      <c r="J1182" s="4"/>
      <c r="K1182" s="165">
        <v>68297</v>
      </c>
      <c r="L1182" s="364">
        <v>1</v>
      </c>
      <c r="M1182" s="21">
        <v>8</v>
      </c>
      <c r="N1182" s="293">
        <v>68297</v>
      </c>
      <c r="O1182" s="398" t="s">
        <v>627</v>
      </c>
      <c r="P1182" s="370">
        <v>1</v>
      </c>
      <c r="Q1182" s="294">
        <v>8</v>
      </c>
      <c r="R1182" s="293">
        <v>68297</v>
      </c>
      <c r="S1182" s="398" t="s">
        <v>627</v>
      </c>
      <c r="T1182" s="370">
        <v>1</v>
      </c>
      <c r="U1182" s="294">
        <v>8</v>
      </c>
      <c r="V1182" s="293">
        <v>74291</v>
      </c>
      <c r="W1182" s="398" t="s">
        <v>627</v>
      </c>
      <c r="X1182" s="370">
        <v>1</v>
      </c>
      <c r="Y1182" s="294">
        <v>8</v>
      </c>
      <c r="Z1182" s="293">
        <v>1</v>
      </c>
      <c r="AA1182" s="398" t="s">
        <v>627</v>
      </c>
    </row>
    <row r="1183" spans="1:27" ht="14.1" customHeight="1" x14ac:dyDescent="0.2">
      <c r="A1183" s="357"/>
      <c r="B1183" s="14"/>
      <c r="C1183" s="302">
        <v>9250</v>
      </c>
      <c r="D1183" s="302">
        <v>120104379</v>
      </c>
      <c r="E1183" s="288" t="s">
        <v>1467</v>
      </c>
      <c r="F1183" s="8"/>
      <c r="G1183" s="8"/>
      <c r="H1183" s="8">
        <v>68297</v>
      </c>
      <c r="I1183" s="4"/>
      <c r="J1183" s="4"/>
      <c r="K1183" s="165">
        <v>68297</v>
      </c>
      <c r="L1183" s="364">
        <v>1</v>
      </c>
      <c r="M1183" s="21">
        <v>8</v>
      </c>
      <c r="N1183" s="293">
        <v>68297</v>
      </c>
      <c r="O1183" s="398" t="s">
        <v>627</v>
      </c>
      <c r="P1183" s="370">
        <v>1</v>
      </c>
      <c r="Q1183" s="294">
        <v>8</v>
      </c>
      <c r="R1183" s="293">
        <v>68297</v>
      </c>
      <c r="S1183" s="398" t="s">
        <v>627</v>
      </c>
      <c r="T1183" s="370">
        <v>1</v>
      </c>
      <c r="U1183" s="294">
        <v>8</v>
      </c>
      <c r="V1183" s="293">
        <v>74291</v>
      </c>
      <c r="W1183" s="398" t="s">
        <v>627</v>
      </c>
      <c r="X1183" s="370">
        <v>1</v>
      </c>
      <c r="Y1183" s="294">
        <v>8</v>
      </c>
      <c r="Z1183" s="293">
        <v>75963</v>
      </c>
      <c r="AA1183" s="398" t="s">
        <v>627</v>
      </c>
    </row>
    <row r="1184" spans="1:27" ht="14.1" customHeight="1" x14ac:dyDescent="0.2">
      <c r="A1184" s="357"/>
      <c r="B1184" s="14"/>
      <c r="C1184" s="302">
        <v>9260</v>
      </c>
      <c r="D1184" s="302">
        <v>120104380</v>
      </c>
      <c r="E1184" s="288" t="s">
        <v>1467</v>
      </c>
      <c r="F1184" s="8"/>
      <c r="G1184" s="8"/>
      <c r="H1184" s="8">
        <v>68297</v>
      </c>
      <c r="I1184" s="4"/>
      <c r="J1184" s="4"/>
      <c r="K1184" s="165">
        <v>68297</v>
      </c>
      <c r="L1184" s="364">
        <v>1</v>
      </c>
      <c r="M1184" s="21">
        <v>8</v>
      </c>
      <c r="N1184" s="293">
        <v>68297</v>
      </c>
      <c r="O1184" s="398" t="s">
        <v>627</v>
      </c>
      <c r="P1184" s="370">
        <v>1</v>
      </c>
      <c r="Q1184" s="294">
        <v>8</v>
      </c>
      <c r="R1184" s="293">
        <v>0</v>
      </c>
      <c r="S1184" s="398" t="s">
        <v>627</v>
      </c>
      <c r="T1184" s="370">
        <v>1</v>
      </c>
      <c r="U1184" s="294">
        <v>8</v>
      </c>
      <c r="V1184" s="293">
        <v>0</v>
      </c>
      <c r="W1184" s="398" t="s">
        <v>627</v>
      </c>
      <c r="X1184" s="370">
        <v>1</v>
      </c>
      <c r="Y1184" s="294">
        <v>8</v>
      </c>
      <c r="Z1184" s="293">
        <v>0</v>
      </c>
      <c r="AA1184" s="398" t="s">
        <v>627</v>
      </c>
    </row>
    <row r="1185" spans="1:27" ht="14.1" customHeight="1" x14ac:dyDescent="0.2">
      <c r="A1185" s="357"/>
      <c r="B1185" s="14"/>
      <c r="C1185" s="302">
        <v>9270</v>
      </c>
      <c r="D1185" s="302">
        <v>120104381</v>
      </c>
      <c r="E1185" s="288" t="s">
        <v>1467</v>
      </c>
      <c r="F1185" s="8"/>
      <c r="G1185" s="8"/>
      <c r="H1185" s="8">
        <v>68297</v>
      </c>
      <c r="I1185" s="4"/>
      <c r="J1185" s="4"/>
      <c r="K1185" s="165">
        <v>68297</v>
      </c>
      <c r="L1185" s="364">
        <v>1</v>
      </c>
      <c r="M1185" s="21">
        <v>8</v>
      </c>
      <c r="N1185" s="293">
        <v>68297</v>
      </c>
      <c r="O1185" s="398" t="s">
        <v>627</v>
      </c>
      <c r="P1185" s="370">
        <v>1</v>
      </c>
      <c r="Q1185" s="294">
        <v>8</v>
      </c>
      <c r="R1185" s="293">
        <v>68297</v>
      </c>
      <c r="S1185" s="398" t="s">
        <v>627</v>
      </c>
      <c r="T1185" s="370">
        <v>1</v>
      </c>
      <c r="U1185" s="294">
        <v>8</v>
      </c>
      <c r="V1185" s="293">
        <v>74291</v>
      </c>
      <c r="W1185" s="398" t="s">
        <v>627</v>
      </c>
      <c r="X1185" s="370">
        <v>1</v>
      </c>
      <c r="Y1185" s="294">
        <v>8</v>
      </c>
      <c r="Z1185" s="293">
        <v>75963</v>
      </c>
      <c r="AA1185" s="398" t="s">
        <v>627</v>
      </c>
    </row>
    <row r="1186" spans="1:27" ht="14.1" customHeight="1" x14ac:dyDescent="0.2">
      <c r="A1186" s="357"/>
      <c r="B1186" s="14"/>
      <c r="C1186" s="302">
        <v>9930</v>
      </c>
      <c r="D1186" s="302">
        <v>120104038</v>
      </c>
      <c r="E1186" s="288" t="s">
        <v>94</v>
      </c>
      <c r="F1186" s="8"/>
      <c r="G1186" s="8"/>
      <c r="H1186" s="8">
        <v>85643</v>
      </c>
      <c r="I1186" s="4"/>
      <c r="J1186" s="4"/>
      <c r="K1186" s="165">
        <v>85643</v>
      </c>
      <c r="L1186" s="364">
        <v>1</v>
      </c>
      <c r="M1186" s="21">
        <v>5</v>
      </c>
      <c r="N1186" s="293">
        <v>85643</v>
      </c>
      <c r="O1186" s="398" t="s">
        <v>627</v>
      </c>
      <c r="P1186" s="370">
        <v>1</v>
      </c>
      <c r="Q1186" s="294">
        <v>5</v>
      </c>
      <c r="R1186" s="293">
        <v>85643</v>
      </c>
      <c r="S1186" s="398" t="s">
        <v>627</v>
      </c>
      <c r="T1186" s="370">
        <v>1</v>
      </c>
      <c r="U1186" s="294">
        <v>5</v>
      </c>
      <c r="V1186" s="293">
        <v>93159</v>
      </c>
      <c r="W1186" s="398" t="s">
        <v>627</v>
      </c>
      <c r="X1186" s="370">
        <v>1</v>
      </c>
      <c r="Y1186" s="294">
        <v>5</v>
      </c>
      <c r="Z1186" s="293">
        <v>95256</v>
      </c>
      <c r="AA1186" s="398" t="s">
        <v>627</v>
      </c>
    </row>
    <row r="1187" spans="1:27" ht="14.1" customHeight="1" x14ac:dyDescent="0.2">
      <c r="A1187" s="357"/>
      <c r="B1187" s="14"/>
      <c r="C1187" s="302">
        <v>9940</v>
      </c>
      <c r="D1187" s="302">
        <v>120104039</v>
      </c>
      <c r="E1187" s="288" t="s">
        <v>94</v>
      </c>
      <c r="F1187" s="8"/>
      <c r="G1187" s="8"/>
      <c r="H1187" s="8">
        <v>85643</v>
      </c>
      <c r="I1187" s="4"/>
      <c r="J1187" s="4"/>
      <c r="K1187" s="165">
        <v>85643</v>
      </c>
      <c r="L1187" s="364">
        <v>1</v>
      </c>
      <c r="M1187" s="21">
        <v>5</v>
      </c>
      <c r="N1187" s="293">
        <v>85643</v>
      </c>
      <c r="O1187" s="398" t="s">
        <v>627</v>
      </c>
      <c r="P1187" s="370">
        <v>1</v>
      </c>
      <c r="Q1187" s="294">
        <v>5</v>
      </c>
      <c r="R1187" s="293">
        <v>85643</v>
      </c>
      <c r="S1187" s="398" t="s">
        <v>627</v>
      </c>
      <c r="T1187" s="370">
        <v>1</v>
      </c>
      <c r="U1187" s="294">
        <v>5</v>
      </c>
      <c r="V1187" s="293">
        <v>93159</v>
      </c>
      <c r="W1187" s="398" t="s">
        <v>627</v>
      </c>
      <c r="X1187" s="370">
        <v>1</v>
      </c>
      <c r="Y1187" s="294">
        <v>5</v>
      </c>
      <c r="Z1187" s="293">
        <v>95256</v>
      </c>
      <c r="AA1187" s="398" t="s">
        <v>627</v>
      </c>
    </row>
    <row r="1188" spans="1:27" ht="14.1" customHeight="1" x14ac:dyDescent="0.2">
      <c r="A1188" s="357"/>
      <c r="B1188" s="14"/>
      <c r="C1188" s="302">
        <v>9960</v>
      </c>
      <c r="D1188" s="302">
        <v>120104382</v>
      </c>
      <c r="E1188" s="288" t="s">
        <v>1467</v>
      </c>
      <c r="F1188" s="8"/>
      <c r="G1188" s="8"/>
      <c r="H1188" s="8">
        <v>68297</v>
      </c>
      <c r="I1188" s="4"/>
      <c r="J1188" s="4"/>
      <c r="K1188" s="165">
        <v>68297</v>
      </c>
      <c r="L1188" s="364">
        <v>1</v>
      </c>
      <c r="M1188" s="21">
        <v>8</v>
      </c>
      <c r="N1188" s="293">
        <v>68297</v>
      </c>
      <c r="O1188" s="398" t="s">
        <v>627</v>
      </c>
      <c r="P1188" s="370">
        <v>1</v>
      </c>
      <c r="Q1188" s="294">
        <v>8</v>
      </c>
      <c r="R1188" s="293">
        <v>68297</v>
      </c>
      <c r="S1188" s="398" t="s">
        <v>627</v>
      </c>
      <c r="T1188" s="370">
        <v>1</v>
      </c>
      <c r="U1188" s="294">
        <v>8</v>
      </c>
      <c r="V1188" s="293">
        <v>74291</v>
      </c>
      <c r="W1188" s="398" t="s">
        <v>627</v>
      </c>
      <c r="X1188" s="370">
        <v>1</v>
      </c>
      <c r="Y1188" s="294">
        <v>8</v>
      </c>
      <c r="Z1188" s="293">
        <v>75963</v>
      </c>
      <c r="AA1188" s="398" t="s">
        <v>627</v>
      </c>
    </row>
    <row r="1189" spans="1:27" ht="14.1" customHeight="1" x14ac:dyDescent="0.2">
      <c r="A1189" s="357"/>
      <c r="B1189" s="14"/>
      <c r="C1189" s="302">
        <v>9965</v>
      </c>
      <c r="D1189" s="302">
        <v>120104383</v>
      </c>
      <c r="E1189" s="288" t="s">
        <v>1467</v>
      </c>
      <c r="F1189" s="8"/>
      <c r="G1189" s="8"/>
      <c r="H1189" s="8">
        <v>68297</v>
      </c>
      <c r="I1189" s="4"/>
      <c r="J1189" s="4"/>
      <c r="K1189" s="165">
        <v>68297</v>
      </c>
      <c r="L1189" s="364">
        <v>1</v>
      </c>
      <c r="M1189" s="21">
        <v>8</v>
      </c>
      <c r="N1189" s="293">
        <v>68297</v>
      </c>
      <c r="O1189" s="398" t="s">
        <v>627</v>
      </c>
      <c r="P1189" s="370">
        <v>1</v>
      </c>
      <c r="Q1189" s="294">
        <v>8</v>
      </c>
      <c r="R1189" s="293">
        <v>0</v>
      </c>
      <c r="S1189" s="398" t="s">
        <v>627</v>
      </c>
      <c r="T1189" s="370">
        <v>1</v>
      </c>
      <c r="U1189" s="294">
        <v>8</v>
      </c>
      <c r="V1189" s="293">
        <v>0</v>
      </c>
      <c r="W1189" s="398" t="s">
        <v>627</v>
      </c>
      <c r="X1189" s="370">
        <v>1</v>
      </c>
      <c r="Y1189" s="294">
        <v>8</v>
      </c>
      <c r="Z1189" s="293">
        <v>0</v>
      </c>
      <c r="AA1189" s="398" t="s">
        <v>627</v>
      </c>
    </row>
    <row r="1190" spans="1:27" ht="14.1" customHeight="1" x14ac:dyDescent="0.2">
      <c r="A1190" s="357"/>
      <c r="B1190" s="14"/>
      <c r="C1190" s="302">
        <v>9970</v>
      </c>
      <c r="D1190" s="302">
        <v>120104384</v>
      </c>
      <c r="E1190" s="288" t="s">
        <v>1467</v>
      </c>
      <c r="F1190" s="8"/>
      <c r="G1190" s="8"/>
      <c r="H1190" s="8">
        <v>68297</v>
      </c>
      <c r="I1190" s="4"/>
      <c r="J1190" s="4"/>
      <c r="K1190" s="165">
        <v>68297</v>
      </c>
      <c r="L1190" s="364">
        <v>1</v>
      </c>
      <c r="M1190" s="21">
        <v>8</v>
      </c>
      <c r="N1190" s="293">
        <v>68297</v>
      </c>
      <c r="O1190" s="398" t="s">
        <v>627</v>
      </c>
      <c r="P1190" s="370">
        <v>1</v>
      </c>
      <c r="Q1190" s="294">
        <v>8</v>
      </c>
      <c r="R1190" s="293">
        <v>0</v>
      </c>
      <c r="S1190" s="398" t="s">
        <v>627</v>
      </c>
      <c r="T1190" s="370">
        <v>1</v>
      </c>
      <c r="U1190" s="294">
        <v>8</v>
      </c>
      <c r="V1190" s="293">
        <v>0</v>
      </c>
      <c r="W1190" s="398" t="s">
        <v>627</v>
      </c>
      <c r="X1190" s="370">
        <v>1</v>
      </c>
      <c r="Y1190" s="294">
        <v>8</v>
      </c>
      <c r="Z1190" s="293">
        <v>0</v>
      </c>
      <c r="AA1190" s="398" t="s">
        <v>627</v>
      </c>
    </row>
    <row r="1191" spans="1:27" ht="14.1" customHeight="1" x14ac:dyDescent="0.2">
      <c r="A1191" s="357"/>
      <c r="B1191" s="14"/>
      <c r="C1191" s="302">
        <v>9975</v>
      </c>
      <c r="D1191" s="302">
        <v>120104400</v>
      </c>
      <c r="E1191" s="288" t="s">
        <v>1467</v>
      </c>
      <c r="F1191" s="8"/>
      <c r="G1191" s="8"/>
      <c r="H1191" s="8">
        <v>68297</v>
      </c>
      <c r="I1191" s="4"/>
      <c r="J1191" s="4"/>
      <c r="K1191" s="165">
        <v>68297</v>
      </c>
      <c r="L1191" s="364">
        <v>1</v>
      </c>
      <c r="M1191" s="21">
        <v>8</v>
      </c>
      <c r="N1191" s="293">
        <v>68297</v>
      </c>
      <c r="O1191" s="398" t="s">
        <v>627</v>
      </c>
      <c r="P1191" s="370">
        <v>1</v>
      </c>
      <c r="Q1191" s="294">
        <v>8</v>
      </c>
      <c r="R1191" s="293">
        <v>68297</v>
      </c>
      <c r="S1191" s="398" t="s">
        <v>627</v>
      </c>
      <c r="T1191" s="370">
        <v>1</v>
      </c>
      <c r="U1191" s="294">
        <v>8</v>
      </c>
      <c r="V1191" s="293">
        <v>74291</v>
      </c>
      <c r="W1191" s="398" t="s">
        <v>627</v>
      </c>
      <c r="X1191" s="370">
        <v>1</v>
      </c>
      <c r="Y1191" s="294">
        <v>8</v>
      </c>
      <c r="Z1191" s="293">
        <v>75963</v>
      </c>
      <c r="AA1191" s="398" t="s">
        <v>627</v>
      </c>
    </row>
    <row r="1192" spans="1:27" ht="14.1" customHeight="1" x14ac:dyDescent="0.2">
      <c r="A1192" s="357"/>
      <c r="B1192" s="14"/>
      <c r="C1192" s="302">
        <v>9980</v>
      </c>
      <c r="D1192" s="302">
        <v>120104401</v>
      </c>
      <c r="E1192" s="288" t="s">
        <v>1467</v>
      </c>
      <c r="F1192" s="8"/>
      <c r="G1192" s="8"/>
      <c r="H1192" s="8">
        <v>68297</v>
      </c>
      <c r="I1192" s="4"/>
      <c r="J1192" s="4"/>
      <c r="K1192" s="165">
        <v>68297</v>
      </c>
      <c r="L1192" s="364">
        <v>1</v>
      </c>
      <c r="M1192" s="21">
        <v>8</v>
      </c>
      <c r="N1192" s="293">
        <v>68297</v>
      </c>
      <c r="O1192" s="398" t="s">
        <v>627</v>
      </c>
      <c r="P1192" s="370">
        <v>1</v>
      </c>
      <c r="Q1192" s="294">
        <v>8</v>
      </c>
      <c r="R1192" s="293">
        <v>68297</v>
      </c>
      <c r="S1192" s="398" t="s">
        <v>627</v>
      </c>
      <c r="T1192" s="370">
        <v>1</v>
      </c>
      <c r="U1192" s="294">
        <v>8</v>
      </c>
      <c r="V1192" s="293">
        <v>74291</v>
      </c>
      <c r="W1192" s="398" t="s">
        <v>627</v>
      </c>
      <c r="X1192" s="370">
        <v>1</v>
      </c>
      <c r="Y1192" s="294">
        <v>8</v>
      </c>
      <c r="Z1192" s="293">
        <v>75963</v>
      </c>
      <c r="AA1192" s="398" t="s">
        <v>627</v>
      </c>
    </row>
    <row r="1193" spans="1:27" ht="14.1" customHeight="1" x14ac:dyDescent="0.2">
      <c r="A1193" s="357"/>
      <c r="B1193" s="14"/>
      <c r="C1193" s="302">
        <v>9985</v>
      </c>
      <c r="D1193" s="302">
        <v>120104402</v>
      </c>
      <c r="E1193" s="288" t="s">
        <v>1467</v>
      </c>
      <c r="F1193" s="8"/>
      <c r="G1193" s="8"/>
      <c r="H1193" s="8">
        <v>68297</v>
      </c>
      <c r="I1193" s="4"/>
      <c r="J1193" s="4"/>
      <c r="K1193" s="165">
        <v>68297</v>
      </c>
      <c r="L1193" s="364">
        <v>1</v>
      </c>
      <c r="M1193" s="21">
        <v>8</v>
      </c>
      <c r="N1193" s="293">
        <v>68297</v>
      </c>
      <c r="O1193" s="398" t="s">
        <v>627</v>
      </c>
      <c r="P1193" s="370">
        <v>1</v>
      </c>
      <c r="Q1193" s="294">
        <v>8</v>
      </c>
      <c r="R1193" s="293">
        <v>0</v>
      </c>
      <c r="S1193" s="398" t="s">
        <v>627</v>
      </c>
      <c r="T1193" s="370">
        <v>1</v>
      </c>
      <c r="U1193" s="294">
        <v>8</v>
      </c>
      <c r="V1193" s="293">
        <v>0</v>
      </c>
      <c r="W1193" s="398" t="s">
        <v>627</v>
      </c>
      <c r="X1193" s="370">
        <v>1</v>
      </c>
      <c r="Y1193" s="294">
        <v>8</v>
      </c>
      <c r="Z1193" s="293">
        <v>0</v>
      </c>
      <c r="AA1193" s="398" t="s">
        <v>627</v>
      </c>
    </row>
    <row r="1194" spans="1:27" ht="14.1" customHeight="1" x14ac:dyDescent="0.2">
      <c r="A1194" s="357"/>
      <c r="B1194" s="14"/>
      <c r="C1194" s="302">
        <v>9990</v>
      </c>
      <c r="D1194" s="302">
        <v>120104403</v>
      </c>
      <c r="E1194" s="288" t="s">
        <v>1467</v>
      </c>
      <c r="F1194" s="8"/>
      <c r="G1194" s="8"/>
      <c r="H1194" s="8">
        <v>68297</v>
      </c>
      <c r="I1194" s="4"/>
      <c r="J1194" s="4"/>
      <c r="K1194" s="165">
        <v>68297</v>
      </c>
      <c r="L1194" s="364">
        <v>1</v>
      </c>
      <c r="M1194" s="21">
        <v>8</v>
      </c>
      <c r="N1194" s="293">
        <v>68297</v>
      </c>
      <c r="O1194" s="398" t="s">
        <v>627</v>
      </c>
      <c r="P1194" s="370">
        <v>1</v>
      </c>
      <c r="Q1194" s="294">
        <v>8</v>
      </c>
      <c r="R1194" s="293">
        <v>0</v>
      </c>
      <c r="S1194" s="398" t="s">
        <v>627</v>
      </c>
      <c r="T1194" s="370">
        <v>1</v>
      </c>
      <c r="U1194" s="294">
        <v>8</v>
      </c>
      <c r="V1194" s="293">
        <v>0</v>
      </c>
      <c r="W1194" s="398" t="s">
        <v>627</v>
      </c>
      <c r="X1194" s="370">
        <v>1</v>
      </c>
      <c r="Y1194" s="294">
        <v>8</v>
      </c>
      <c r="Z1194" s="293">
        <v>0</v>
      </c>
      <c r="AA1194" s="398" t="s">
        <v>627</v>
      </c>
    </row>
    <row r="1195" spans="1:27" ht="14.1" customHeight="1" x14ac:dyDescent="0.2">
      <c r="A1195" s="357"/>
      <c r="B1195" s="14"/>
      <c r="C1195" s="302">
        <v>9995</v>
      </c>
      <c r="D1195" s="302">
        <v>120104404</v>
      </c>
      <c r="E1195" s="288" t="s">
        <v>1467</v>
      </c>
      <c r="F1195" s="8"/>
      <c r="G1195" s="8"/>
      <c r="H1195" s="8">
        <v>68297</v>
      </c>
      <c r="I1195" s="4"/>
      <c r="J1195" s="4"/>
      <c r="K1195" s="165">
        <v>68297</v>
      </c>
      <c r="L1195" s="364">
        <v>1</v>
      </c>
      <c r="M1195" s="21">
        <v>9</v>
      </c>
      <c r="N1195" s="293">
        <v>68297</v>
      </c>
      <c r="O1195" s="398" t="s">
        <v>627</v>
      </c>
      <c r="P1195" s="370">
        <v>1</v>
      </c>
      <c r="Q1195" s="294">
        <v>9</v>
      </c>
      <c r="R1195" s="293">
        <v>68297</v>
      </c>
      <c r="S1195" s="398" t="s">
        <v>627</v>
      </c>
      <c r="T1195" s="370">
        <v>1</v>
      </c>
      <c r="U1195" s="294">
        <v>9</v>
      </c>
      <c r="V1195" s="293">
        <v>74291</v>
      </c>
      <c r="W1195" s="398" t="s">
        <v>627</v>
      </c>
      <c r="X1195" s="370">
        <v>1</v>
      </c>
      <c r="Y1195" s="294">
        <v>9</v>
      </c>
      <c r="Z1195" s="293">
        <v>75963</v>
      </c>
      <c r="AA1195" s="398" t="s">
        <v>627</v>
      </c>
    </row>
    <row r="1196" spans="1:27" ht="14.1" customHeight="1" x14ac:dyDescent="0.2">
      <c r="A1196" s="357"/>
      <c r="B1196" s="14"/>
      <c r="C1196" s="302">
        <v>10001</v>
      </c>
      <c r="D1196" s="302">
        <v>120104405</v>
      </c>
      <c r="E1196" s="288" t="s">
        <v>1467</v>
      </c>
      <c r="F1196" s="8"/>
      <c r="G1196" s="8"/>
      <c r="H1196" s="8">
        <v>68297</v>
      </c>
      <c r="I1196" s="4"/>
      <c r="J1196" s="4"/>
      <c r="K1196" s="165">
        <v>68297</v>
      </c>
      <c r="L1196" s="364">
        <v>1</v>
      </c>
      <c r="M1196" s="21">
        <v>8</v>
      </c>
      <c r="N1196" s="293">
        <v>68297</v>
      </c>
      <c r="O1196" s="398" t="s">
        <v>627</v>
      </c>
      <c r="P1196" s="370">
        <v>1</v>
      </c>
      <c r="Q1196" s="294">
        <v>8</v>
      </c>
      <c r="R1196" s="293">
        <v>68297</v>
      </c>
      <c r="S1196" s="398" t="s">
        <v>627</v>
      </c>
      <c r="T1196" s="370">
        <v>1</v>
      </c>
      <c r="U1196" s="294">
        <v>8</v>
      </c>
      <c r="V1196" s="293">
        <v>74291</v>
      </c>
      <c r="W1196" s="398" t="s">
        <v>627</v>
      </c>
      <c r="X1196" s="370">
        <v>1</v>
      </c>
      <c r="Y1196" s="294">
        <v>8</v>
      </c>
      <c r="Z1196" s="293">
        <v>75963</v>
      </c>
      <c r="AA1196" s="398" t="s">
        <v>627</v>
      </c>
    </row>
    <row r="1197" spans="1:27" ht="14.1" customHeight="1" x14ac:dyDescent="0.2">
      <c r="A1197" s="357"/>
      <c r="B1197" s="14"/>
      <c r="C1197" s="302">
        <v>10002</v>
      </c>
      <c r="D1197" s="302">
        <v>120104406</v>
      </c>
      <c r="E1197" s="288" t="s">
        <v>1467</v>
      </c>
      <c r="F1197" s="8"/>
      <c r="G1197" s="8"/>
      <c r="H1197" s="8">
        <v>68297</v>
      </c>
      <c r="I1197" s="4"/>
      <c r="J1197" s="4"/>
      <c r="K1197" s="165">
        <v>68297</v>
      </c>
      <c r="L1197" s="364">
        <v>1</v>
      </c>
      <c r="M1197" s="21">
        <v>8</v>
      </c>
      <c r="N1197" s="293">
        <v>68297</v>
      </c>
      <c r="O1197" s="398" t="s">
        <v>627</v>
      </c>
      <c r="P1197" s="370">
        <v>1</v>
      </c>
      <c r="Q1197" s="294">
        <v>8</v>
      </c>
      <c r="R1197" s="293">
        <v>68297</v>
      </c>
      <c r="S1197" s="398" t="s">
        <v>627</v>
      </c>
      <c r="T1197" s="370">
        <v>1</v>
      </c>
      <c r="U1197" s="294">
        <v>8</v>
      </c>
      <c r="V1197" s="293">
        <v>74291</v>
      </c>
      <c r="W1197" s="398" t="s">
        <v>627</v>
      </c>
      <c r="X1197" s="370">
        <v>1</v>
      </c>
      <c r="Y1197" s="294">
        <v>8</v>
      </c>
      <c r="Z1197" s="293">
        <v>75963</v>
      </c>
      <c r="AA1197" s="398" t="s">
        <v>627</v>
      </c>
    </row>
    <row r="1198" spans="1:27" ht="14.1" customHeight="1" x14ac:dyDescent="0.2">
      <c r="A1198" s="357"/>
      <c r="B1198" s="14"/>
      <c r="C1198" s="302">
        <v>10004</v>
      </c>
      <c r="D1198" s="302">
        <v>120104407</v>
      </c>
      <c r="E1198" s="288" t="s">
        <v>1467</v>
      </c>
      <c r="F1198" s="8"/>
      <c r="G1198" s="8"/>
      <c r="H1198" s="8">
        <v>68297</v>
      </c>
      <c r="I1198" s="4"/>
      <c r="J1198" s="4"/>
      <c r="K1198" s="165">
        <v>68297</v>
      </c>
      <c r="L1198" s="364">
        <v>1</v>
      </c>
      <c r="M1198" s="21">
        <v>8</v>
      </c>
      <c r="N1198" s="293">
        <v>68297</v>
      </c>
      <c r="O1198" s="398" t="s">
        <v>627</v>
      </c>
      <c r="P1198" s="370">
        <v>1</v>
      </c>
      <c r="Q1198" s="294">
        <v>8</v>
      </c>
      <c r="R1198" s="293">
        <v>68297</v>
      </c>
      <c r="S1198" s="398" t="s">
        <v>627</v>
      </c>
      <c r="T1198" s="370">
        <v>1</v>
      </c>
      <c r="U1198" s="294">
        <v>8</v>
      </c>
      <c r="V1198" s="293">
        <v>74291</v>
      </c>
      <c r="W1198" s="398" t="s">
        <v>627</v>
      </c>
      <c r="X1198" s="370">
        <v>1</v>
      </c>
      <c r="Y1198" s="294">
        <v>8</v>
      </c>
      <c r="Z1198" s="293">
        <v>75963</v>
      </c>
      <c r="AA1198" s="398" t="s">
        <v>627</v>
      </c>
    </row>
    <row r="1199" spans="1:27" ht="14.1" customHeight="1" x14ac:dyDescent="0.2">
      <c r="A1199" s="357"/>
      <c r="B1199" s="14"/>
      <c r="C1199" s="302">
        <v>10005</v>
      </c>
      <c r="D1199" s="302">
        <v>120104408</v>
      </c>
      <c r="E1199" s="288" t="s">
        <v>1467</v>
      </c>
      <c r="F1199" s="8"/>
      <c r="G1199" s="8"/>
      <c r="H1199" s="8">
        <v>68297</v>
      </c>
      <c r="I1199" s="4"/>
      <c r="J1199" s="4"/>
      <c r="K1199" s="165">
        <v>68297</v>
      </c>
      <c r="L1199" s="364">
        <v>1</v>
      </c>
      <c r="M1199" s="21">
        <v>10</v>
      </c>
      <c r="N1199" s="293">
        <v>68297</v>
      </c>
      <c r="O1199" s="398" t="s">
        <v>627</v>
      </c>
      <c r="P1199" s="370">
        <v>1</v>
      </c>
      <c r="Q1199" s="294">
        <v>8</v>
      </c>
      <c r="R1199" s="293">
        <v>68297</v>
      </c>
      <c r="S1199" s="398" t="s">
        <v>627</v>
      </c>
      <c r="T1199" s="370">
        <v>1</v>
      </c>
      <c r="U1199" s="294">
        <v>8</v>
      </c>
      <c r="V1199" s="293">
        <v>74291</v>
      </c>
      <c r="W1199" s="398" t="s">
        <v>627</v>
      </c>
      <c r="X1199" s="370">
        <v>1</v>
      </c>
      <c r="Y1199" s="294">
        <v>8</v>
      </c>
      <c r="Z1199" s="293">
        <v>1</v>
      </c>
      <c r="AA1199" s="398" t="s">
        <v>627</v>
      </c>
    </row>
    <row r="1200" spans="1:27" ht="14.1" customHeight="1" x14ac:dyDescent="0.2">
      <c r="A1200" s="357"/>
      <c r="B1200" s="14"/>
      <c r="C1200" s="302">
        <v>10006</v>
      </c>
      <c r="D1200" s="302">
        <v>120104409</v>
      </c>
      <c r="E1200" s="288" t="s">
        <v>1467</v>
      </c>
      <c r="F1200" s="8"/>
      <c r="G1200" s="8"/>
      <c r="H1200" s="8">
        <v>68297</v>
      </c>
      <c r="I1200" s="4"/>
      <c r="J1200" s="4"/>
      <c r="K1200" s="165">
        <v>68297</v>
      </c>
      <c r="L1200" s="364">
        <v>1</v>
      </c>
      <c r="M1200" s="21">
        <v>8</v>
      </c>
      <c r="N1200" s="293">
        <v>68297</v>
      </c>
      <c r="O1200" s="398" t="s">
        <v>627</v>
      </c>
      <c r="P1200" s="370">
        <v>1</v>
      </c>
      <c r="Q1200" s="294">
        <v>8</v>
      </c>
      <c r="R1200" s="293">
        <v>68297</v>
      </c>
      <c r="S1200" s="398" t="s">
        <v>627</v>
      </c>
      <c r="T1200" s="370">
        <v>1</v>
      </c>
      <c r="U1200" s="294">
        <v>8</v>
      </c>
      <c r="V1200" s="293">
        <v>74291</v>
      </c>
      <c r="W1200" s="398" t="s">
        <v>627</v>
      </c>
      <c r="X1200" s="370">
        <v>1</v>
      </c>
      <c r="Y1200" s="294">
        <v>8</v>
      </c>
      <c r="Z1200" s="293">
        <v>75963</v>
      </c>
      <c r="AA1200" s="398" t="s">
        <v>627</v>
      </c>
    </row>
    <row r="1201" spans="1:27" ht="14.1" customHeight="1" x14ac:dyDescent="0.2">
      <c r="A1201" s="357"/>
      <c r="B1201" s="14"/>
      <c r="C1201" s="302">
        <v>10007</v>
      </c>
      <c r="D1201" s="302">
        <v>120104410</v>
      </c>
      <c r="E1201" s="288" t="s">
        <v>1467</v>
      </c>
      <c r="F1201" s="8"/>
      <c r="G1201" s="8"/>
      <c r="H1201" s="8">
        <v>68297</v>
      </c>
      <c r="I1201" s="4"/>
      <c r="J1201" s="4"/>
      <c r="K1201" s="165">
        <v>68297</v>
      </c>
      <c r="L1201" s="364">
        <v>1</v>
      </c>
      <c r="M1201" s="21">
        <v>8</v>
      </c>
      <c r="N1201" s="293">
        <v>68297</v>
      </c>
      <c r="O1201" s="398" t="s">
        <v>627</v>
      </c>
      <c r="P1201" s="370">
        <v>1</v>
      </c>
      <c r="Q1201" s="294">
        <v>8</v>
      </c>
      <c r="R1201" s="293">
        <v>68297</v>
      </c>
      <c r="S1201" s="398" t="s">
        <v>627</v>
      </c>
      <c r="T1201" s="370">
        <v>1</v>
      </c>
      <c r="U1201" s="294">
        <v>8</v>
      </c>
      <c r="V1201" s="293">
        <v>74291</v>
      </c>
      <c r="W1201" s="398" t="s">
        <v>627</v>
      </c>
      <c r="X1201" s="370">
        <v>1</v>
      </c>
      <c r="Y1201" s="294">
        <v>8</v>
      </c>
      <c r="Z1201" s="293">
        <v>75963</v>
      </c>
      <c r="AA1201" s="398" t="s">
        <v>627</v>
      </c>
    </row>
    <row r="1202" spans="1:27" ht="14.1" customHeight="1" x14ac:dyDescent="0.2">
      <c r="A1202" s="357"/>
      <c r="B1202" s="14"/>
      <c r="C1202" s="302">
        <v>10008</v>
      </c>
      <c r="D1202" s="302">
        <v>120104411</v>
      </c>
      <c r="E1202" s="288" t="s">
        <v>1467</v>
      </c>
      <c r="F1202" s="8"/>
      <c r="G1202" s="8"/>
      <c r="H1202" s="8">
        <v>68297</v>
      </c>
      <c r="I1202" s="4"/>
      <c r="J1202" s="4"/>
      <c r="K1202" s="165">
        <v>68297</v>
      </c>
      <c r="L1202" s="364">
        <v>1</v>
      </c>
      <c r="M1202" s="21">
        <v>8</v>
      </c>
      <c r="N1202" s="293">
        <v>68297</v>
      </c>
      <c r="O1202" s="398" t="s">
        <v>627</v>
      </c>
      <c r="P1202" s="370">
        <v>1</v>
      </c>
      <c r="Q1202" s="294">
        <v>8</v>
      </c>
      <c r="R1202" s="293">
        <v>68297</v>
      </c>
      <c r="S1202" s="398" t="s">
        <v>627</v>
      </c>
      <c r="T1202" s="370">
        <v>1</v>
      </c>
      <c r="U1202" s="294">
        <v>8</v>
      </c>
      <c r="V1202" s="293">
        <v>74291</v>
      </c>
      <c r="W1202" s="398" t="s">
        <v>627</v>
      </c>
      <c r="X1202" s="370">
        <v>1</v>
      </c>
      <c r="Y1202" s="294">
        <v>8</v>
      </c>
      <c r="Z1202" s="293">
        <v>75963</v>
      </c>
      <c r="AA1202" s="398" t="s">
        <v>627</v>
      </c>
    </row>
    <row r="1203" spans="1:27" ht="14.1" customHeight="1" x14ac:dyDescent="0.2">
      <c r="A1203" s="357"/>
      <c r="B1203" s="14"/>
      <c r="C1203" s="302">
        <v>10009</v>
      </c>
      <c r="D1203" s="302">
        <v>120104412</v>
      </c>
      <c r="E1203" s="288" t="s">
        <v>1467</v>
      </c>
      <c r="F1203" s="8"/>
      <c r="G1203" s="8"/>
      <c r="H1203" s="8">
        <v>68297</v>
      </c>
      <c r="I1203" s="4"/>
      <c r="J1203" s="4"/>
      <c r="K1203" s="165">
        <v>68297</v>
      </c>
      <c r="L1203" s="364">
        <v>1</v>
      </c>
      <c r="M1203" s="21">
        <v>9</v>
      </c>
      <c r="N1203" s="293">
        <v>68297</v>
      </c>
      <c r="O1203" s="398" t="s">
        <v>627</v>
      </c>
      <c r="P1203" s="370">
        <v>1</v>
      </c>
      <c r="Q1203" s="294">
        <v>9</v>
      </c>
      <c r="R1203" s="293">
        <v>68297</v>
      </c>
      <c r="S1203" s="398" t="s">
        <v>627</v>
      </c>
      <c r="T1203" s="370">
        <v>1</v>
      </c>
      <c r="U1203" s="294">
        <v>9</v>
      </c>
      <c r="V1203" s="293">
        <v>74291</v>
      </c>
      <c r="W1203" s="398" t="s">
        <v>627</v>
      </c>
      <c r="X1203" s="370">
        <v>1</v>
      </c>
      <c r="Y1203" s="294">
        <v>9</v>
      </c>
      <c r="Z1203" s="293">
        <v>75963</v>
      </c>
      <c r="AA1203" s="398" t="s">
        <v>627</v>
      </c>
    </row>
    <row r="1204" spans="1:27" ht="14.1" customHeight="1" x14ac:dyDescent="0.2">
      <c r="A1204" s="357"/>
      <c r="B1204" s="14"/>
      <c r="C1204" s="302">
        <v>10010</v>
      </c>
      <c r="D1204" s="302">
        <v>120104413</v>
      </c>
      <c r="E1204" s="288" t="s">
        <v>1467</v>
      </c>
      <c r="F1204" s="8"/>
      <c r="G1204" s="8"/>
      <c r="H1204" s="8">
        <v>68297</v>
      </c>
      <c r="I1204" s="4"/>
      <c r="J1204" s="4"/>
      <c r="K1204" s="165">
        <v>68297</v>
      </c>
      <c r="L1204" s="364">
        <v>1</v>
      </c>
      <c r="M1204" s="21">
        <v>8</v>
      </c>
      <c r="N1204" s="293">
        <v>68297</v>
      </c>
      <c r="O1204" s="398" t="s">
        <v>627</v>
      </c>
      <c r="P1204" s="370">
        <v>1</v>
      </c>
      <c r="Q1204" s="294">
        <v>8</v>
      </c>
      <c r="R1204" s="293">
        <v>68297</v>
      </c>
      <c r="S1204" s="398" t="s">
        <v>627</v>
      </c>
      <c r="T1204" s="370">
        <v>1</v>
      </c>
      <c r="U1204" s="294">
        <v>8</v>
      </c>
      <c r="V1204" s="293">
        <v>74291</v>
      </c>
      <c r="W1204" s="398" t="s">
        <v>627</v>
      </c>
      <c r="X1204" s="370">
        <v>1</v>
      </c>
      <c r="Y1204" s="294">
        <v>8</v>
      </c>
      <c r="Z1204" s="293">
        <v>75963</v>
      </c>
      <c r="AA1204" s="398" t="s">
        <v>627</v>
      </c>
    </row>
    <row r="1205" spans="1:27" ht="14.1" customHeight="1" x14ac:dyDescent="0.2">
      <c r="A1205" s="357"/>
      <c r="B1205" s="14"/>
      <c r="C1205" s="302">
        <v>10011</v>
      </c>
      <c r="D1205" s="302">
        <v>120104414</v>
      </c>
      <c r="E1205" s="288" t="s">
        <v>1467</v>
      </c>
      <c r="F1205" s="8"/>
      <c r="G1205" s="8"/>
      <c r="H1205" s="8">
        <v>68297</v>
      </c>
      <c r="I1205" s="4"/>
      <c r="J1205" s="4"/>
      <c r="K1205" s="165">
        <v>68297</v>
      </c>
      <c r="L1205" s="364">
        <v>1</v>
      </c>
      <c r="M1205" s="21">
        <v>8</v>
      </c>
      <c r="N1205" s="293">
        <v>68297</v>
      </c>
      <c r="O1205" s="398" t="s">
        <v>627</v>
      </c>
      <c r="P1205" s="370">
        <v>1</v>
      </c>
      <c r="Q1205" s="294">
        <v>8</v>
      </c>
      <c r="R1205" s="293">
        <v>0</v>
      </c>
      <c r="S1205" s="398" t="s">
        <v>627</v>
      </c>
      <c r="T1205" s="370">
        <v>1</v>
      </c>
      <c r="U1205" s="294">
        <v>8</v>
      </c>
      <c r="V1205" s="293">
        <v>0</v>
      </c>
      <c r="W1205" s="398" t="s">
        <v>627</v>
      </c>
      <c r="X1205" s="370">
        <v>1</v>
      </c>
      <c r="Y1205" s="294">
        <v>8</v>
      </c>
      <c r="Z1205" s="293">
        <v>0</v>
      </c>
      <c r="AA1205" s="398" t="s">
        <v>627</v>
      </c>
    </row>
    <row r="1206" spans="1:27" ht="14.1" customHeight="1" x14ac:dyDescent="0.2">
      <c r="A1206" s="357"/>
      <c r="B1206" s="14"/>
      <c r="C1206" s="302">
        <v>10012</v>
      </c>
      <c r="D1206" s="302">
        <v>120104415</v>
      </c>
      <c r="E1206" s="288" t="s">
        <v>1467</v>
      </c>
      <c r="F1206" s="8"/>
      <c r="G1206" s="8"/>
      <c r="H1206" s="8">
        <v>68297</v>
      </c>
      <c r="I1206" s="4"/>
      <c r="J1206" s="4"/>
      <c r="K1206" s="165">
        <v>68297</v>
      </c>
      <c r="L1206" s="364">
        <v>1</v>
      </c>
      <c r="M1206" s="21">
        <v>8</v>
      </c>
      <c r="N1206" s="293">
        <v>68297</v>
      </c>
      <c r="O1206" s="398" t="s">
        <v>627</v>
      </c>
      <c r="P1206" s="370">
        <v>1</v>
      </c>
      <c r="Q1206" s="294">
        <v>8</v>
      </c>
      <c r="R1206" s="293">
        <v>68297</v>
      </c>
      <c r="S1206" s="398" t="s">
        <v>627</v>
      </c>
      <c r="T1206" s="370">
        <v>1</v>
      </c>
      <c r="U1206" s="294">
        <v>8</v>
      </c>
      <c r="V1206" s="293">
        <v>74291</v>
      </c>
      <c r="W1206" s="398" t="s">
        <v>627</v>
      </c>
      <c r="X1206" s="370">
        <v>1</v>
      </c>
      <c r="Y1206" s="294">
        <v>8</v>
      </c>
      <c r="Z1206" s="293">
        <v>75963</v>
      </c>
      <c r="AA1206" s="398" t="s">
        <v>627</v>
      </c>
    </row>
    <row r="1207" spans="1:27" ht="13.5" customHeight="1" x14ac:dyDescent="0.2">
      <c r="A1207" s="357"/>
      <c r="B1207" s="14"/>
      <c r="C1207" s="302">
        <v>10013</v>
      </c>
      <c r="D1207" s="302">
        <v>120104416</v>
      </c>
      <c r="E1207" s="288" t="s">
        <v>1467</v>
      </c>
      <c r="F1207" s="8"/>
      <c r="G1207" s="8"/>
      <c r="H1207" s="8">
        <v>68297</v>
      </c>
      <c r="I1207" s="4"/>
      <c r="J1207" s="4"/>
      <c r="K1207" s="165">
        <v>68297</v>
      </c>
      <c r="L1207" s="364">
        <v>1</v>
      </c>
      <c r="M1207" s="21">
        <v>8</v>
      </c>
      <c r="N1207" s="293">
        <v>68297</v>
      </c>
      <c r="O1207" s="398" t="s">
        <v>627</v>
      </c>
      <c r="P1207" s="370">
        <v>1</v>
      </c>
      <c r="Q1207" s="294">
        <v>8</v>
      </c>
      <c r="R1207" s="293">
        <v>0</v>
      </c>
      <c r="S1207" s="398" t="s">
        <v>627</v>
      </c>
      <c r="T1207" s="370">
        <v>1</v>
      </c>
      <c r="U1207" s="294">
        <v>8</v>
      </c>
      <c r="V1207" s="293">
        <v>0</v>
      </c>
      <c r="W1207" s="398" t="s">
        <v>627</v>
      </c>
      <c r="X1207" s="370">
        <v>1</v>
      </c>
      <c r="Y1207" s="294">
        <v>8</v>
      </c>
      <c r="Z1207" s="293">
        <v>0</v>
      </c>
      <c r="AA1207" s="398" t="s">
        <v>627</v>
      </c>
    </row>
    <row r="1208" spans="1:27" ht="14.1" customHeight="1" x14ac:dyDescent="0.2">
      <c r="A1208" s="357"/>
      <c r="B1208" s="14"/>
      <c r="C1208" s="302">
        <v>10014</v>
      </c>
      <c r="D1208" s="302">
        <v>120104417</v>
      </c>
      <c r="E1208" s="288" t="s">
        <v>1467</v>
      </c>
      <c r="F1208" s="8"/>
      <c r="G1208" s="8"/>
      <c r="H1208" s="8">
        <v>68297</v>
      </c>
      <c r="I1208" s="4"/>
      <c r="J1208" s="4"/>
      <c r="K1208" s="165">
        <v>68297</v>
      </c>
      <c r="L1208" s="364">
        <v>1</v>
      </c>
      <c r="M1208" s="21">
        <v>8</v>
      </c>
      <c r="N1208" s="293">
        <v>68297</v>
      </c>
      <c r="O1208" s="398" t="s">
        <v>627</v>
      </c>
      <c r="P1208" s="370">
        <v>1</v>
      </c>
      <c r="Q1208" s="294">
        <v>8</v>
      </c>
      <c r="R1208" s="293">
        <v>0</v>
      </c>
      <c r="S1208" s="398" t="s">
        <v>627</v>
      </c>
      <c r="T1208" s="370">
        <v>1</v>
      </c>
      <c r="U1208" s="294">
        <v>8</v>
      </c>
      <c r="V1208" s="293">
        <v>0</v>
      </c>
      <c r="W1208" s="398" t="s">
        <v>627</v>
      </c>
      <c r="X1208" s="370">
        <v>1</v>
      </c>
      <c r="Y1208" s="294">
        <v>8</v>
      </c>
      <c r="Z1208" s="293">
        <v>0</v>
      </c>
      <c r="AA1208" s="398" t="s">
        <v>627</v>
      </c>
    </row>
    <row r="1209" spans="1:27" ht="14.1" customHeight="1" x14ac:dyDescent="0.2">
      <c r="A1209" s="357"/>
      <c r="B1209" s="14"/>
      <c r="C1209" s="302">
        <v>10015</v>
      </c>
      <c r="D1209" s="302">
        <v>120104418</v>
      </c>
      <c r="E1209" s="288" t="s">
        <v>1467</v>
      </c>
      <c r="F1209" s="8"/>
      <c r="G1209" s="8"/>
      <c r="H1209" s="8">
        <v>68297</v>
      </c>
      <c r="I1209" s="4"/>
      <c r="J1209" s="4"/>
      <c r="K1209" s="165">
        <v>68297</v>
      </c>
      <c r="L1209" s="364">
        <v>1</v>
      </c>
      <c r="M1209" s="21">
        <v>9</v>
      </c>
      <c r="N1209" s="293">
        <v>68297</v>
      </c>
      <c r="O1209" s="398" t="s">
        <v>627</v>
      </c>
      <c r="P1209" s="370">
        <v>1</v>
      </c>
      <c r="Q1209" s="294">
        <v>9</v>
      </c>
      <c r="R1209" s="293">
        <v>1</v>
      </c>
      <c r="S1209" s="398" t="s">
        <v>627</v>
      </c>
      <c r="T1209" s="370">
        <v>1</v>
      </c>
      <c r="U1209" s="294">
        <v>9</v>
      </c>
      <c r="V1209" s="293">
        <v>1</v>
      </c>
      <c r="W1209" s="398" t="s">
        <v>627</v>
      </c>
      <c r="X1209" s="370">
        <v>1</v>
      </c>
      <c r="Y1209" s="294">
        <v>9</v>
      </c>
      <c r="Z1209" s="293">
        <v>1</v>
      </c>
      <c r="AA1209" s="398" t="s">
        <v>627</v>
      </c>
    </row>
    <row r="1210" spans="1:27" ht="14.1" customHeight="1" x14ac:dyDescent="0.2">
      <c r="A1210" s="357"/>
      <c r="B1210" s="14"/>
      <c r="C1210" s="302">
        <v>10016</v>
      </c>
      <c r="D1210" s="302">
        <v>120104419</v>
      </c>
      <c r="E1210" s="288" t="s">
        <v>1467</v>
      </c>
      <c r="F1210" s="8"/>
      <c r="G1210" s="8"/>
      <c r="H1210" s="8">
        <v>68297</v>
      </c>
      <c r="I1210" s="4"/>
      <c r="J1210" s="4"/>
      <c r="K1210" s="165">
        <v>68297</v>
      </c>
      <c r="L1210" s="364">
        <v>1</v>
      </c>
      <c r="M1210" s="21">
        <v>8</v>
      </c>
      <c r="N1210" s="293">
        <v>68297</v>
      </c>
      <c r="O1210" s="398" t="s">
        <v>627</v>
      </c>
      <c r="P1210" s="370">
        <v>1</v>
      </c>
      <c r="Q1210" s="294">
        <v>8</v>
      </c>
      <c r="R1210" s="293">
        <v>1</v>
      </c>
      <c r="S1210" s="398" t="s">
        <v>627</v>
      </c>
      <c r="T1210" s="370">
        <v>1</v>
      </c>
      <c r="U1210" s="294">
        <v>8</v>
      </c>
      <c r="V1210" s="293">
        <v>1</v>
      </c>
      <c r="W1210" s="398" t="s">
        <v>627</v>
      </c>
      <c r="X1210" s="370">
        <v>1</v>
      </c>
      <c r="Y1210" s="294">
        <v>8</v>
      </c>
      <c r="Z1210" s="293">
        <v>1</v>
      </c>
      <c r="AA1210" s="398" t="s">
        <v>627</v>
      </c>
    </row>
    <row r="1211" spans="1:27" ht="14.1" customHeight="1" x14ac:dyDescent="0.2">
      <c r="A1211" s="357"/>
      <c r="B1211" s="14"/>
      <c r="C1211" s="302">
        <v>10017</v>
      </c>
      <c r="D1211" s="302">
        <v>120104420</v>
      </c>
      <c r="E1211" s="288" t="s">
        <v>1467</v>
      </c>
      <c r="F1211" s="8"/>
      <c r="G1211" s="8"/>
      <c r="H1211" s="8">
        <v>68297</v>
      </c>
      <c r="I1211" s="4"/>
      <c r="J1211" s="4"/>
      <c r="K1211" s="165">
        <v>68297</v>
      </c>
      <c r="L1211" s="364">
        <v>1</v>
      </c>
      <c r="M1211" s="21">
        <v>9</v>
      </c>
      <c r="N1211" s="293">
        <v>68297</v>
      </c>
      <c r="O1211" s="398" t="s">
        <v>627</v>
      </c>
      <c r="P1211" s="370">
        <v>1</v>
      </c>
      <c r="Q1211" s="294">
        <v>9</v>
      </c>
      <c r="R1211" s="293">
        <v>1</v>
      </c>
      <c r="S1211" s="398" t="s">
        <v>627</v>
      </c>
      <c r="T1211" s="370">
        <v>1</v>
      </c>
      <c r="U1211" s="294">
        <v>9</v>
      </c>
      <c r="V1211" s="293">
        <v>1</v>
      </c>
      <c r="W1211" s="398" t="s">
        <v>627</v>
      </c>
      <c r="X1211" s="370">
        <v>1</v>
      </c>
      <c r="Y1211" s="294">
        <v>9</v>
      </c>
      <c r="Z1211" s="293">
        <v>1</v>
      </c>
      <c r="AA1211" s="398" t="s">
        <v>627</v>
      </c>
    </row>
    <row r="1212" spans="1:27" ht="14.1" customHeight="1" x14ac:dyDescent="0.2">
      <c r="A1212" s="357"/>
      <c r="B1212" s="14"/>
      <c r="C1212" s="302" t="s">
        <v>1102</v>
      </c>
      <c r="D1212" s="302">
        <v>120104421</v>
      </c>
      <c r="E1212" s="288" t="s">
        <v>1467</v>
      </c>
      <c r="F1212" s="8"/>
      <c r="G1212" s="8"/>
      <c r="H1212" s="8">
        <v>68297</v>
      </c>
      <c r="I1212" s="4"/>
      <c r="J1212" s="4"/>
      <c r="K1212" s="165">
        <v>68297</v>
      </c>
      <c r="L1212" s="364">
        <v>1</v>
      </c>
      <c r="M1212" s="21">
        <v>9</v>
      </c>
      <c r="N1212" s="293">
        <v>0</v>
      </c>
      <c r="O1212" s="398" t="s">
        <v>627</v>
      </c>
      <c r="P1212" s="370">
        <v>1</v>
      </c>
      <c r="Q1212" s="294">
        <v>9</v>
      </c>
      <c r="R1212" s="293">
        <v>0</v>
      </c>
      <c r="S1212" s="398" t="s">
        <v>627</v>
      </c>
      <c r="T1212" s="370">
        <v>1</v>
      </c>
      <c r="U1212" s="294">
        <v>9</v>
      </c>
      <c r="V1212" s="293">
        <v>0</v>
      </c>
      <c r="W1212" s="398" t="s">
        <v>627</v>
      </c>
      <c r="X1212" s="370">
        <v>1</v>
      </c>
      <c r="Y1212" s="294">
        <v>9</v>
      </c>
      <c r="Z1212" s="293">
        <v>0</v>
      </c>
      <c r="AA1212" s="398" t="s">
        <v>627</v>
      </c>
    </row>
    <row r="1213" spans="1:27" ht="14.1" customHeight="1" x14ac:dyDescent="0.2">
      <c r="A1213" s="357"/>
      <c r="B1213" s="14"/>
      <c r="C1213" s="302" t="s">
        <v>1103</v>
      </c>
      <c r="D1213" s="302">
        <v>120104422</v>
      </c>
      <c r="E1213" s="288" t="s">
        <v>1467</v>
      </c>
      <c r="F1213" s="8"/>
      <c r="G1213" s="8"/>
      <c r="H1213" s="8">
        <v>68297</v>
      </c>
      <c r="I1213" s="4"/>
      <c r="J1213" s="4"/>
      <c r="K1213" s="165">
        <v>68297</v>
      </c>
      <c r="L1213" s="364">
        <v>1</v>
      </c>
      <c r="M1213" s="21">
        <v>8</v>
      </c>
      <c r="N1213" s="293">
        <v>0</v>
      </c>
      <c r="O1213" s="398" t="s">
        <v>627</v>
      </c>
      <c r="P1213" s="370">
        <v>1</v>
      </c>
      <c r="Q1213" s="294">
        <v>8</v>
      </c>
      <c r="R1213" s="293">
        <v>0</v>
      </c>
      <c r="S1213" s="398" t="s">
        <v>627</v>
      </c>
      <c r="T1213" s="370">
        <v>1</v>
      </c>
      <c r="U1213" s="294">
        <v>8</v>
      </c>
      <c r="V1213" s="293">
        <v>0</v>
      </c>
      <c r="W1213" s="398" t="s">
        <v>627</v>
      </c>
      <c r="X1213" s="370">
        <v>1</v>
      </c>
      <c r="Y1213" s="294">
        <v>8</v>
      </c>
      <c r="Z1213" s="293">
        <v>0</v>
      </c>
      <c r="AA1213" s="398" t="s">
        <v>627</v>
      </c>
    </row>
    <row r="1214" spans="1:27" ht="14.1" customHeight="1" x14ac:dyDescent="0.2">
      <c r="A1214" s="357"/>
      <c r="B1214" s="14"/>
      <c r="C1214" s="302" t="s">
        <v>1104</v>
      </c>
      <c r="D1214" s="302">
        <v>120104423</v>
      </c>
      <c r="E1214" s="288" t="s">
        <v>1467</v>
      </c>
      <c r="F1214" s="8"/>
      <c r="G1214" s="8"/>
      <c r="H1214" s="8">
        <v>68297</v>
      </c>
      <c r="I1214" s="4"/>
      <c r="J1214" s="4"/>
      <c r="K1214" s="165">
        <v>68297</v>
      </c>
      <c r="L1214" s="364">
        <v>1</v>
      </c>
      <c r="M1214" s="21">
        <v>8</v>
      </c>
      <c r="N1214" s="293">
        <v>0</v>
      </c>
      <c r="O1214" s="398" t="s">
        <v>627</v>
      </c>
      <c r="P1214" s="370">
        <v>1</v>
      </c>
      <c r="Q1214" s="294">
        <v>8</v>
      </c>
      <c r="R1214" s="293">
        <v>0</v>
      </c>
      <c r="S1214" s="398" t="s">
        <v>627</v>
      </c>
      <c r="T1214" s="370">
        <v>1</v>
      </c>
      <c r="U1214" s="294">
        <v>8</v>
      </c>
      <c r="V1214" s="293">
        <v>0</v>
      </c>
      <c r="W1214" s="398" t="s">
        <v>627</v>
      </c>
      <c r="X1214" s="370">
        <v>1</v>
      </c>
      <c r="Y1214" s="294">
        <v>8</v>
      </c>
      <c r="Z1214" s="293">
        <v>0</v>
      </c>
      <c r="AA1214" s="398" t="s">
        <v>627</v>
      </c>
    </row>
    <row r="1215" spans="1:27" ht="14.1" customHeight="1" x14ac:dyDescent="0.2">
      <c r="A1215" s="357"/>
      <c r="B1215" s="14"/>
      <c r="C1215" s="302">
        <v>10022</v>
      </c>
      <c r="D1215" s="302">
        <v>120104040</v>
      </c>
      <c r="E1215" s="288" t="s">
        <v>94</v>
      </c>
      <c r="F1215" s="8"/>
      <c r="G1215" s="8"/>
      <c r="H1215" s="8">
        <v>85643</v>
      </c>
      <c r="I1215" s="4"/>
      <c r="J1215" s="4"/>
      <c r="K1215" s="165">
        <v>85643</v>
      </c>
      <c r="L1215" s="364">
        <v>1</v>
      </c>
      <c r="M1215" s="21">
        <v>5</v>
      </c>
      <c r="N1215" s="293">
        <v>85643</v>
      </c>
      <c r="O1215" s="398" t="s">
        <v>627</v>
      </c>
      <c r="P1215" s="370">
        <v>1</v>
      </c>
      <c r="Q1215" s="294">
        <v>5</v>
      </c>
      <c r="R1215" s="293">
        <v>85643</v>
      </c>
      <c r="S1215" s="398" t="s">
        <v>627</v>
      </c>
      <c r="T1215" s="370">
        <v>1</v>
      </c>
      <c r="U1215" s="294">
        <v>5</v>
      </c>
      <c r="V1215" s="293">
        <v>93159</v>
      </c>
      <c r="W1215" s="398" t="s">
        <v>627</v>
      </c>
      <c r="X1215" s="370">
        <v>1</v>
      </c>
      <c r="Y1215" s="294">
        <v>5</v>
      </c>
      <c r="Z1215" s="293">
        <v>95256</v>
      </c>
      <c r="AA1215" s="398" t="s">
        <v>627</v>
      </c>
    </row>
    <row r="1216" spans="1:27" ht="14.1" customHeight="1" x14ac:dyDescent="0.2">
      <c r="A1216" s="357"/>
      <c r="B1216" s="14"/>
      <c r="C1216" s="302">
        <v>13001</v>
      </c>
      <c r="D1216" s="302">
        <v>120104424</v>
      </c>
      <c r="E1216" s="288" t="s">
        <v>1467</v>
      </c>
      <c r="F1216" s="8"/>
      <c r="G1216" s="8"/>
      <c r="H1216" s="8">
        <v>1</v>
      </c>
      <c r="I1216" s="4"/>
      <c r="J1216" s="4"/>
      <c r="K1216" s="165">
        <v>1</v>
      </c>
      <c r="L1216" s="364">
        <v>1</v>
      </c>
      <c r="M1216" s="21">
        <v>8</v>
      </c>
      <c r="N1216" s="293">
        <v>1</v>
      </c>
      <c r="O1216" s="398" t="s">
        <v>627</v>
      </c>
      <c r="P1216" s="370">
        <v>1</v>
      </c>
      <c r="Q1216" s="294">
        <v>8</v>
      </c>
      <c r="R1216" s="293">
        <v>0</v>
      </c>
      <c r="S1216" s="398" t="s">
        <v>627</v>
      </c>
      <c r="T1216" s="370">
        <v>1</v>
      </c>
      <c r="U1216" s="294">
        <v>8</v>
      </c>
      <c r="V1216" s="293">
        <v>0</v>
      </c>
      <c r="W1216" s="398" t="s">
        <v>627</v>
      </c>
      <c r="X1216" s="370">
        <v>1</v>
      </c>
      <c r="Y1216" s="294">
        <v>8</v>
      </c>
      <c r="Z1216" s="293">
        <v>0</v>
      </c>
      <c r="AA1216" s="398" t="s">
        <v>627</v>
      </c>
    </row>
    <row r="1217" spans="1:27" ht="14.1" customHeight="1" x14ac:dyDescent="0.2">
      <c r="A1217" s="357"/>
      <c r="B1217" s="14"/>
      <c r="C1217" s="302">
        <v>13002</v>
      </c>
      <c r="D1217" s="302">
        <v>120104425</v>
      </c>
      <c r="E1217" s="288" t="s">
        <v>1467</v>
      </c>
      <c r="F1217" s="8"/>
      <c r="G1217" s="8"/>
      <c r="H1217" s="8">
        <v>1</v>
      </c>
      <c r="I1217" s="4"/>
      <c r="J1217" s="4"/>
      <c r="K1217" s="165">
        <v>1</v>
      </c>
      <c r="L1217" s="364">
        <v>1</v>
      </c>
      <c r="M1217" s="21">
        <v>8</v>
      </c>
      <c r="N1217" s="293">
        <v>1</v>
      </c>
      <c r="O1217" s="398" t="s">
        <v>627</v>
      </c>
      <c r="P1217" s="370">
        <v>1</v>
      </c>
      <c r="Q1217" s="294">
        <v>8</v>
      </c>
      <c r="R1217" s="293">
        <v>0</v>
      </c>
      <c r="S1217" s="398" t="s">
        <v>627</v>
      </c>
      <c r="T1217" s="370">
        <v>1</v>
      </c>
      <c r="U1217" s="294">
        <v>8</v>
      </c>
      <c r="V1217" s="293">
        <v>0</v>
      </c>
      <c r="W1217" s="398" t="s">
        <v>627</v>
      </c>
      <c r="X1217" s="370">
        <v>1</v>
      </c>
      <c r="Y1217" s="294">
        <v>8</v>
      </c>
      <c r="Z1217" s="293">
        <v>0</v>
      </c>
      <c r="AA1217" s="398" t="s">
        <v>627</v>
      </c>
    </row>
    <row r="1218" spans="1:27" ht="14.1" customHeight="1" x14ac:dyDescent="0.2">
      <c r="A1218" s="359"/>
      <c r="B1218" s="20"/>
      <c r="C1218" s="303">
        <v>13003</v>
      </c>
      <c r="D1218" s="303">
        <v>120104426</v>
      </c>
      <c r="E1218" s="304" t="s">
        <v>1467</v>
      </c>
      <c r="F1218" s="22"/>
      <c r="G1218" s="22"/>
      <c r="H1218" s="22">
        <v>1</v>
      </c>
      <c r="I1218" s="3"/>
      <c r="J1218" s="3"/>
      <c r="K1218" s="255">
        <v>1</v>
      </c>
      <c r="L1218" s="366">
        <v>1</v>
      </c>
      <c r="M1218" s="307">
        <v>10</v>
      </c>
      <c r="N1218" s="308">
        <v>1</v>
      </c>
      <c r="O1218" s="424" t="s">
        <v>627</v>
      </c>
      <c r="P1218" s="372">
        <v>1</v>
      </c>
      <c r="Q1218" s="326">
        <v>8</v>
      </c>
      <c r="R1218" s="308">
        <v>0</v>
      </c>
      <c r="S1218" s="424" t="s">
        <v>627</v>
      </c>
      <c r="T1218" s="372">
        <v>1</v>
      </c>
      <c r="U1218" s="326">
        <v>8</v>
      </c>
      <c r="V1218" s="308">
        <v>0</v>
      </c>
      <c r="W1218" s="424" t="s">
        <v>627</v>
      </c>
      <c r="X1218" s="372">
        <v>1</v>
      </c>
      <c r="Y1218" s="326">
        <v>8</v>
      </c>
      <c r="Z1218" s="308">
        <v>0</v>
      </c>
      <c r="AA1218" s="424" t="s">
        <v>627</v>
      </c>
    </row>
    <row r="1219" spans="1:27" ht="14.1" customHeight="1" x14ac:dyDescent="0.25">
      <c r="A1219" s="360"/>
      <c r="B1219" s="333" t="s">
        <v>1287</v>
      </c>
      <c r="C1219" s="309"/>
      <c r="D1219" s="309"/>
      <c r="E1219" s="274"/>
      <c r="F1219" s="257"/>
      <c r="G1219" s="257"/>
      <c r="H1219" s="257"/>
      <c r="I1219" s="270"/>
      <c r="J1219" s="270"/>
      <c r="K1219" s="167"/>
      <c r="L1219" s="369"/>
      <c r="M1219" s="171"/>
      <c r="N1219" s="310"/>
      <c r="O1219" s="402"/>
      <c r="P1219" s="374"/>
      <c r="Q1219" s="311"/>
      <c r="R1219" s="310"/>
      <c r="S1219" s="401"/>
      <c r="T1219" s="374"/>
      <c r="U1219" s="311"/>
      <c r="V1219" s="310"/>
      <c r="W1219" s="401"/>
      <c r="X1219" s="374"/>
      <c r="Y1219" s="311"/>
      <c r="Z1219" s="310"/>
      <c r="AA1219" s="401"/>
    </row>
    <row r="1220" spans="1:27" ht="14.1" customHeight="1" x14ac:dyDescent="0.2">
      <c r="A1220" s="357"/>
      <c r="B1220" s="14"/>
      <c r="C1220" s="302">
        <v>13004</v>
      </c>
      <c r="D1220" s="302">
        <v>120104427</v>
      </c>
      <c r="E1220" s="288" t="s">
        <v>1467</v>
      </c>
      <c r="F1220" s="8"/>
      <c r="G1220" s="8"/>
      <c r="H1220" s="8">
        <v>1</v>
      </c>
      <c r="I1220" s="4"/>
      <c r="J1220" s="4"/>
      <c r="K1220" s="165">
        <v>1</v>
      </c>
      <c r="L1220" s="364">
        <v>1</v>
      </c>
      <c r="M1220" s="21">
        <v>10</v>
      </c>
      <c r="N1220" s="293">
        <v>1</v>
      </c>
      <c r="O1220" s="398" t="s">
        <v>627</v>
      </c>
      <c r="P1220" s="370">
        <v>1</v>
      </c>
      <c r="Q1220" s="294">
        <v>8</v>
      </c>
      <c r="R1220" s="293">
        <v>0</v>
      </c>
      <c r="S1220" s="398" t="s">
        <v>627</v>
      </c>
      <c r="T1220" s="370">
        <v>1</v>
      </c>
      <c r="U1220" s="294">
        <v>8</v>
      </c>
      <c r="V1220" s="293">
        <v>0</v>
      </c>
      <c r="W1220" s="398" t="s">
        <v>627</v>
      </c>
      <c r="X1220" s="370">
        <v>1</v>
      </c>
      <c r="Y1220" s="294">
        <v>8</v>
      </c>
      <c r="Z1220" s="293">
        <v>0</v>
      </c>
      <c r="AA1220" s="398" t="s">
        <v>627</v>
      </c>
    </row>
    <row r="1221" spans="1:27" ht="14.1" customHeight="1" x14ac:dyDescent="0.2">
      <c r="A1221" s="357"/>
      <c r="B1221" s="14"/>
      <c r="C1221" s="302">
        <v>13005</v>
      </c>
      <c r="D1221" s="302">
        <v>120104428</v>
      </c>
      <c r="E1221" s="288" t="s">
        <v>1467</v>
      </c>
      <c r="F1221" s="8"/>
      <c r="G1221" s="8"/>
      <c r="H1221" s="8">
        <v>1</v>
      </c>
      <c r="I1221" s="4"/>
      <c r="J1221" s="4"/>
      <c r="K1221" s="165">
        <v>1</v>
      </c>
      <c r="L1221" s="364">
        <v>1</v>
      </c>
      <c r="M1221" s="21">
        <v>10</v>
      </c>
      <c r="N1221" s="293">
        <v>1</v>
      </c>
      <c r="O1221" s="398" t="s">
        <v>627</v>
      </c>
      <c r="P1221" s="370">
        <v>1</v>
      </c>
      <c r="Q1221" s="294">
        <v>8</v>
      </c>
      <c r="R1221" s="293">
        <v>0</v>
      </c>
      <c r="S1221" s="398" t="s">
        <v>627</v>
      </c>
      <c r="T1221" s="370">
        <v>1</v>
      </c>
      <c r="U1221" s="294">
        <v>8</v>
      </c>
      <c r="V1221" s="293">
        <v>0</v>
      </c>
      <c r="W1221" s="398" t="s">
        <v>627</v>
      </c>
      <c r="X1221" s="370">
        <v>1</v>
      </c>
      <c r="Y1221" s="294">
        <v>8</v>
      </c>
      <c r="Z1221" s="293">
        <v>0</v>
      </c>
      <c r="AA1221" s="398" t="s">
        <v>627</v>
      </c>
    </row>
    <row r="1222" spans="1:27" ht="14.1" customHeight="1" x14ac:dyDescent="0.2">
      <c r="A1222" s="357"/>
      <c r="B1222" s="14"/>
      <c r="C1222" s="302">
        <v>13006</v>
      </c>
      <c r="D1222" s="302">
        <v>120104429</v>
      </c>
      <c r="E1222" s="288" t="s">
        <v>1467</v>
      </c>
      <c r="F1222" s="8"/>
      <c r="G1222" s="8"/>
      <c r="H1222" s="8">
        <v>1</v>
      </c>
      <c r="I1222" s="4"/>
      <c r="J1222" s="4"/>
      <c r="K1222" s="165">
        <v>1</v>
      </c>
      <c r="L1222" s="364">
        <v>1</v>
      </c>
      <c r="M1222" s="21">
        <v>8</v>
      </c>
      <c r="N1222" s="293">
        <v>1</v>
      </c>
      <c r="O1222" s="398" t="s">
        <v>627</v>
      </c>
      <c r="P1222" s="370">
        <v>1</v>
      </c>
      <c r="Q1222" s="294">
        <v>8</v>
      </c>
      <c r="R1222" s="293">
        <v>0</v>
      </c>
      <c r="S1222" s="398" t="s">
        <v>627</v>
      </c>
      <c r="T1222" s="370">
        <v>1</v>
      </c>
      <c r="U1222" s="294">
        <v>8</v>
      </c>
      <c r="V1222" s="293">
        <v>0</v>
      </c>
      <c r="W1222" s="398" t="s">
        <v>627</v>
      </c>
      <c r="X1222" s="370">
        <v>1</v>
      </c>
      <c r="Y1222" s="294">
        <v>8</v>
      </c>
      <c r="Z1222" s="293">
        <v>0</v>
      </c>
      <c r="AA1222" s="398" t="s">
        <v>627</v>
      </c>
    </row>
    <row r="1223" spans="1:27" ht="14.1" customHeight="1" x14ac:dyDescent="0.2">
      <c r="A1223" s="357"/>
      <c r="B1223" s="14"/>
      <c r="C1223" s="302">
        <v>13007</v>
      </c>
      <c r="D1223" s="302">
        <v>120104430</v>
      </c>
      <c r="E1223" s="288" t="s">
        <v>1467</v>
      </c>
      <c r="F1223" s="8"/>
      <c r="G1223" s="8"/>
      <c r="H1223" s="8">
        <v>1</v>
      </c>
      <c r="I1223" s="4"/>
      <c r="J1223" s="4"/>
      <c r="K1223" s="165">
        <v>1</v>
      </c>
      <c r="L1223" s="364">
        <v>1</v>
      </c>
      <c r="M1223" s="21">
        <v>10</v>
      </c>
      <c r="N1223" s="293">
        <v>1</v>
      </c>
      <c r="O1223" s="398" t="s">
        <v>627</v>
      </c>
      <c r="P1223" s="370">
        <v>1</v>
      </c>
      <c r="Q1223" s="294">
        <v>8</v>
      </c>
      <c r="R1223" s="293">
        <v>0</v>
      </c>
      <c r="S1223" s="398" t="s">
        <v>627</v>
      </c>
      <c r="T1223" s="370">
        <v>1</v>
      </c>
      <c r="U1223" s="294">
        <v>8</v>
      </c>
      <c r="V1223" s="293">
        <v>0</v>
      </c>
      <c r="W1223" s="398" t="s">
        <v>627</v>
      </c>
      <c r="X1223" s="370">
        <v>1</v>
      </c>
      <c r="Y1223" s="294">
        <v>8</v>
      </c>
      <c r="Z1223" s="293">
        <v>0</v>
      </c>
      <c r="AA1223" s="398" t="s">
        <v>627</v>
      </c>
    </row>
    <row r="1224" spans="1:27" ht="14.1" customHeight="1" x14ac:dyDescent="0.2">
      <c r="A1224" s="357"/>
      <c r="B1224" s="14"/>
      <c r="C1224" s="302">
        <v>13008</v>
      </c>
      <c r="D1224" s="302">
        <v>120104431</v>
      </c>
      <c r="E1224" s="288" t="s">
        <v>1467</v>
      </c>
      <c r="F1224" s="8"/>
      <c r="G1224" s="8"/>
      <c r="H1224" s="8">
        <v>1</v>
      </c>
      <c r="I1224" s="4"/>
      <c r="J1224" s="4"/>
      <c r="K1224" s="165">
        <v>1</v>
      </c>
      <c r="L1224" s="364">
        <v>1</v>
      </c>
      <c r="M1224" s="21">
        <v>10</v>
      </c>
      <c r="N1224" s="293">
        <v>1</v>
      </c>
      <c r="O1224" s="398" t="s">
        <v>627</v>
      </c>
      <c r="P1224" s="370">
        <v>1</v>
      </c>
      <c r="Q1224" s="294">
        <v>8</v>
      </c>
      <c r="R1224" s="293">
        <v>0</v>
      </c>
      <c r="S1224" s="398" t="s">
        <v>627</v>
      </c>
      <c r="T1224" s="370">
        <v>1</v>
      </c>
      <c r="U1224" s="294">
        <v>8</v>
      </c>
      <c r="V1224" s="293">
        <v>0</v>
      </c>
      <c r="W1224" s="398" t="s">
        <v>627</v>
      </c>
      <c r="X1224" s="370">
        <v>1</v>
      </c>
      <c r="Y1224" s="294">
        <v>8</v>
      </c>
      <c r="Z1224" s="293">
        <v>0</v>
      </c>
      <c r="AA1224" s="398" t="s">
        <v>627</v>
      </c>
    </row>
    <row r="1225" spans="1:27" ht="14.1" customHeight="1" x14ac:dyDescent="0.2">
      <c r="A1225" s="357"/>
      <c r="B1225" s="14"/>
      <c r="C1225" s="302">
        <v>13009</v>
      </c>
      <c r="D1225" s="302">
        <v>120104432</v>
      </c>
      <c r="E1225" s="288" t="s">
        <v>1467</v>
      </c>
      <c r="F1225" s="8"/>
      <c r="G1225" s="8"/>
      <c r="H1225" s="8">
        <v>1</v>
      </c>
      <c r="I1225" s="4"/>
      <c r="J1225" s="4"/>
      <c r="K1225" s="165">
        <v>1</v>
      </c>
      <c r="L1225" s="364">
        <v>1</v>
      </c>
      <c r="M1225" s="21">
        <v>8</v>
      </c>
      <c r="N1225" s="293">
        <v>1</v>
      </c>
      <c r="O1225" s="398" t="s">
        <v>627</v>
      </c>
      <c r="P1225" s="370">
        <v>1</v>
      </c>
      <c r="Q1225" s="294">
        <v>8</v>
      </c>
      <c r="R1225" s="293">
        <v>0</v>
      </c>
      <c r="S1225" s="398" t="s">
        <v>627</v>
      </c>
      <c r="T1225" s="370">
        <v>1</v>
      </c>
      <c r="U1225" s="294">
        <v>8</v>
      </c>
      <c r="V1225" s="293">
        <v>0</v>
      </c>
      <c r="W1225" s="398" t="s">
        <v>627</v>
      </c>
      <c r="X1225" s="370">
        <v>1</v>
      </c>
      <c r="Y1225" s="294">
        <v>8</v>
      </c>
      <c r="Z1225" s="293">
        <v>0</v>
      </c>
      <c r="AA1225" s="398" t="s">
        <v>627</v>
      </c>
    </row>
    <row r="1226" spans="1:27" ht="14.1" customHeight="1" x14ac:dyDescent="0.2">
      <c r="A1226" s="357"/>
      <c r="B1226" s="14"/>
      <c r="C1226" s="302">
        <v>13010</v>
      </c>
      <c r="D1226" s="302">
        <v>120104433</v>
      </c>
      <c r="E1226" s="288" t="s">
        <v>1467</v>
      </c>
      <c r="F1226" s="8"/>
      <c r="G1226" s="8"/>
      <c r="H1226" s="8">
        <v>1</v>
      </c>
      <c r="I1226" s="4"/>
      <c r="J1226" s="4"/>
      <c r="K1226" s="165">
        <v>1</v>
      </c>
      <c r="L1226" s="364">
        <v>1</v>
      </c>
      <c r="M1226" s="21">
        <v>10</v>
      </c>
      <c r="N1226" s="293">
        <v>1</v>
      </c>
      <c r="O1226" s="398" t="s">
        <v>627</v>
      </c>
      <c r="P1226" s="370">
        <v>1</v>
      </c>
      <c r="Q1226" s="294">
        <v>8</v>
      </c>
      <c r="R1226" s="293">
        <v>0</v>
      </c>
      <c r="S1226" s="398" t="s">
        <v>627</v>
      </c>
      <c r="T1226" s="370">
        <v>1</v>
      </c>
      <c r="U1226" s="294">
        <v>8</v>
      </c>
      <c r="V1226" s="293">
        <v>0</v>
      </c>
      <c r="W1226" s="398" t="s">
        <v>627</v>
      </c>
      <c r="X1226" s="370">
        <v>1</v>
      </c>
      <c r="Y1226" s="294">
        <v>8</v>
      </c>
      <c r="Z1226" s="293">
        <v>0</v>
      </c>
      <c r="AA1226" s="398" t="s">
        <v>627</v>
      </c>
    </row>
    <row r="1227" spans="1:27" ht="14.1" customHeight="1" x14ac:dyDescent="0.2">
      <c r="A1227" s="357"/>
      <c r="B1227" s="14"/>
      <c r="C1227" s="302">
        <v>13011</v>
      </c>
      <c r="D1227" s="302">
        <v>120104434</v>
      </c>
      <c r="E1227" s="288" t="s">
        <v>1467</v>
      </c>
      <c r="F1227" s="8"/>
      <c r="G1227" s="8"/>
      <c r="H1227" s="8">
        <v>1</v>
      </c>
      <c r="I1227" s="4"/>
      <c r="J1227" s="4"/>
      <c r="K1227" s="165">
        <v>1</v>
      </c>
      <c r="L1227" s="364">
        <v>1</v>
      </c>
      <c r="M1227" s="21">
        <v>10</v>
      </c>
      <c r="N1227" s="293">
        <v>1</v>
      </c>
      <c r="O1227" s="398" t="s">
        <v>627</v>
      </c>
      <c r="P1227" s="370">
        <v>1</v>
      </c>
      <c r="Q1227" s="294">
        <v>8</v>
      </c>
      <c r="R1227" s="293">
        <v>0</v>
      </c>
      <c r="S1227" s="398" t="s">
        <v>627</v>
      </c>
      <c r="T1227" s="370">
        <v>1</v>
      </c>
      <c r="U1227" s="294">
        <v>8</v>
      </c>
      <c r="V1227" s="293">
        <v>0</v>
      </c>
      <c r="W1227" s="398" t="s">
        <v>627</v>
      </c>
      <c r="X1227" s="370">
        <v>1</v>
      </c>
      <c r="Y1227" s="294">
        <v>8</v>
      </c>
      <c r="Z1227" s="293">
        <v>0</v>
      </c>
      <c r="AA1227" s="398" t="s">
        <v>627</v>
      </c>
    </row>
    <row r="1228" spans="1:27" ht="14.1" customHeight="1" x14ac:dyDescent="0.2">
      <c r="A1228" s="357"/>
      <c r="B1228" s="14"/>
      <c r="C1228" s="302">
        <v>13012</v>
      </c>
      <c r="D1228" s="302">
        <v>120104435</v>
      </c>
      <c r="E1228" s="288" t="s">
        <v>1467</v>
      </c>
      <c r="F1228" s="8"/>
      <c r="G1228" s="8"/>
      <c r="H1228" s="8">
        <v>1</v>
      </c>
      <c r="I1228" s="4"/>
      <c r="J1228" s="4"/>
      <c r="K1228" s="165">
        <v>1</v>
      </c>
      <c r="L1228" s="364">
        <v>1</v>
      </c>
      <c r="M1228" s="21">
        <v>10</v>
      </c>
      <c r="N1228" s="293">
        <v>1</v>
      </c>
      <c r="O1228" s="398" t="s">
        <v>627</v>
      </c>
      <c r="P1228" s="370">
        <v>1</v>
      </c>
      <c r="Q1228" s="294">
        <v>8</v>
      </c>
      <c r="R1228" s="293">
        <v>0</v>
      </c>
      <c r="S1228" s="398" t="s">
        <v>627</v>
      </c>
      <c r="T1228" s="370">
        <v>1</v>
      </c>
      <c r="U1228" s="294">
        <v>8</v>
      </c>
      <c r="V1228" s="293">
        <v>0</v>
      </c>
      <c r="W1228" s="398" t="s">
        <v>627</v>
      </c>
      <c r="X1228" s="370">
        <v>1</v>
      </c>
      <c r="Y1228" s="294">
        <v>8</v>
      </c>
      <c r="Z1228" s="293">
        <v>0</v>
      </c>
      <c r="AA1228" s="398" t="s">
        <v>627</v>
      </c>
    </row>
    <row r="1229" spans="1:27" ht="14.1" customHeight="1" x14ac:dyDescent="0.2">
      <c r="A1229" s="357"/>
      <c r="B1229" s="14"/>
      <c r="C1229" s="302">
        <v>13013</v>
      </c>
      <c r="D1229" s="302">
        <v>120104436</v>
      </c>
      <c r="E1229" s="288" t="s">
        <v>1467</v>
      </c>
      <c r="F1229" s="8"/>
      <c r="G1229" s="8"/>
      <c r="H1229" s="8">
        <v>1</v>
      </c>
      <c r="I1229" s="4"/>
      <c r="J1229" s="4"/>
      <c r="K1229" s="165">
        <v>1</v>
      </c>
      <c r="L1229" s="364">
        <v>1</v>
      </c>
      <c r="M1229" s="21">
        <v>10</v>
      </c>
      <c r="N1229" s="293">
        <v>1</v>
      </c>
      <c r="O1229" s="398" t="s">
        <v>627</v>
      </c>
      <c r="P1229" s="370">
        <v>1</v>
      </c>
      <c r="Q1229" s="294">
        <v>8</v>
      </c>
      <c r="R1229" s="293">
        <v>0</v>
      </c>
      <c r="S1229" s="398" t="s">
        <v>627</v>
      </c>
      <c r="T1229" s="370">
        <v>1</v>
      </c>
      <c r="U1229" s="294">
        <v>8</v>
      </c>
      <c r="V1229" s="293">
        <v>0</v>
      </c>
      <c r="W1229" s="398" t="s">
        <v>627</v>
      </c>
      <c r="X1229" s="370">
        <v>1</v>
      </c>
      <c r="Y1229" s="294">
        <v>8</v>
      </c>
      <c r="Z1229" s="293">
        <v>0</v>
      </c>
      <c r="AA1229" s="398" t="s">
        <v>627</v>
      </c>
    </row>
    <row r="1230" spans="1:27" ht="14.1" customHeight="1" x14ac:dyDescent="0.2">
      <c r="A1230" s="357"/>
      <c r="B1230" s="14"/>
      <c r="C1230" s="302">
        <v>13014</v>
      </c>
      <c r="D1230" s="302">
        <v>120104437</v>
      </c>
      <c r="E1230" s="288" t="s">
        <v>1467</v>
      </c>
      <c r="F1230" s="8"/>
      <c r="G1230" s="8"/>
      <c r="H1230" s="8">
        <v>1</v>
      </c>
      <c r="I1230" s="4"/>
      <c r="J1230" s="4"/>
      <c r="K1230" s="165">
        <v>1</v>
      </c>
      <c r="L1230" s="364">
        <v>1</v>
      </c>
      <c r="M1230" s="21">
        <v>8</v>
      </c>
      <c r="N1230" s="293">
        <v>1</v>
      </c>
      <c r="O1230" s="398" t="s">
        <v>627</v>
      </c>
      <c r="P1230" s="370">
        <v>1</v>
      </c>
      <c r="Q1230" s="294">
        <v>8</v>
      </c>
      <c r="R1230" s="293">
        <v>0</v>
      </c>
      <c r="S1230" s="398" t="s">
        <v>627</v>
      </c>
      <c r="T1230" s="370">
        <v>1</v>
      </c>
      <c r="U1230" s="294">
        <v>8</v>
      </c>
      <c r="V1230" s="293">
        <v>0</v>
      </c>
      <c r="W1230" s="398" t="s">
        <v>627</v>
      </c>
      <c r="X1230" s="370">
        <v>1</v>
      </c>
      <c r="Y1230" s="294">
        <v>8</v>
      </c>
      <c r="Z1230" s="293">
        <v>0</v>
      </c>
      <c r="AA1230" s="398" t="s">
        <v>627</v>
      </c>
    </row>
    <row r="1231" spans="1:27" ht="14.1" customHeight="1" x14ac:dyDescent="0.2">
      <c r="A1231" s="357"/>
      <c r="B1231" s="14"/>
      <c r="C1231" s="302">
        <v>13015</v>
      </c>
      <c r="D1231" s="302">
        <v>120104438</v>
      </c>
      <c r="E1231" s="288" t="s">
        <v>1467</v>
      </c>
      <c r="F1231" s="8"/>
      <c r="G1231" s="8"/>
      <c r="H1231" s="8">
        <v>1</v>
      </c>
      <c r="I1231" s="4"/>
      <c r="J1231" s="4"/>
      <c r="K1231" s="165">
        <v>1</v>
      </c>
      <c r="L1231" s="364">
        <v>1</v>
      </c>
      <c r="M1231" s="21">
        <v>8</v>
      </c>
      <c r="N1231" s="293">
        <v>1</v>
      </c>
      <c r="O1231" s="398" t="s">
        <v>627</v>
      </c>
      <c r="P1231" s="370">
        <v>1</v>
      </c>
      <c r="Q1231" s="294">
        <v>8</v>
      </c>
      <c r="R1231" s="293">
        <v>0</v>
      </c>
      <c r="S1231" s="398" t="s">
        <v>627</v>
      </c>
      <c r="T1231" s="370">
        <v>1</v>
      </c>
      <c r="U1231" s="294">
        <v>8</v>
      </c>
      <c r="V1231" s="293">
        <v>0</v>
      </c>
      <c r="W1231" s="398" t="s">
        <v>627</v>
      </c>
      <c r="X1231" s="370">
        <v>1</v>
      </c>
      <c r="Y1231" s="294">
        <v>8</v>
      </c>
      <c r="Z1231" s="293">
        <v>0</v>
      </c>
      <c r="AA1231" s="398" t="s">
        <v>627</v>
      </c>
    </row>
    <row r="1232" spans="1:27" ht="18" customHeight="1" x14ac:dyDescent="0.2">
      <c r="A1232" s="357"/>
      <c r="B1232" s="14"/>
      <c r="C1232" s="302">
        <v>13016</v>
      </c>
      <c r="D1232" s="302">
        <v>120104439</v>
      </c>
      <c r="E1232" s="288" t="s">
        <v>1467</v>
      </c>
      <c r="F1232" s="8"/>
      <c r="G1232" s="8"/>
      <c r="H1232" s="8">
        <v>1</v>
      </c>
      <c r="I1232" s="4"/>
      <c r="J1232" s="4"/>
      <c r="K1232" s="165">
        <v>1</v>
      </c>
      <c r="L1232" s="364">
        <v>1</v>
      </c>
      <c r="M1232" s="21">
        <v>8</v>
      </c>
      <c r="N1232" s="293">
        <v>1</v>
      </c>
      <c r="O1232" s="398" t="s">
        <v>627</v>
      </c>
      <c r="P1232" s="370">
        <v>1</v>
      </c>
      <c r="Q1232" s="294">
        <v>8</v>
      </c>
      <c r="R1232" s="293">
        <v>0</v>
      </c>
      <c r="S1232" s="398" t="s">
        <v>627</v>
      </c>
      <c r="T1232" s="370">
        <v>1</v>
      </c>
      <c r="U1232" s="294">
        <v>8</v>
      </c>
      <c r="V1232" s="293">
        <v>0</v>
      </c>
      <c r="W1232" s="398" t="s">
        <v>627</v>
      </c>
      <c r="X1232" s="370">
        <v>1</v>
      </c>
      <c r="Y1232" s="294">
        <v>8</v>
      </c>
      <c r="Z1232" s="293">
        <v>0</v>
      </c>
      <c r="AA1232" s="398" t="s">
        <v>627</v>
      </c>
    </row>
    <row r="1233" spans="1:27" x14ac:dyDescent="0.2">
      <c r="A1233" s="357"/>
      <c r="B1233" s="14"/>
      <c r="C1233" s="302">
        <v>13017</v>
      </c>
      <c r="D1233" s="302">
        <v>120104440</v>
      </c>
      <c r="E1233" s="288" t="s">
        <v>1467</v>
      </c>
      <c r="F1233" s="8"/>
      <c r="G1233" s="8"/>
      <c r="H1233" s="8">
        <v>1</v>
      </c>
      <c r="I1233" s="4"/>
      <c r="J1233" s="4"/>
      <c r="K1233" s="165">
        <v>1</v>
      </c>
      <c r="L1233" s="364">
        <v>1</v>
      </c>
      <c r="M1233" s="21">
        <v>8</v>
      </c>
      <c r="N1233" s="293">
        <v>1</v>
      </c>
      <c r="O1233" s="398" t="s">
        <v>627</v>
      </c>
      <c r="P1233" s="370">
        <v>1</v>
      </c>
      <c r="Q1233" s="294">
        <v>8</v>
      </c>
      <c r="R1233" s="293">
        <v>0</v>
      </c>
      <c r="S1233" s="398" t="s">
        <v>627</v>
      </c>
      <c r="T1233" s="370">
        <v>1</v>
      </c>
      <c r="U1233" s="294">
        <v>8</v>
      </c>
      <c r="V1233" s="293">
        <v>0</v>
      </c>
      <c r="W1233" s="398" t="s">
        <v>627</v>
      </c>
      <c r="X1233" s="370">
        <v>1</v>
      </c>
      <c r="Y1233" s="294">
        <v>8</v>
      </c>
      <c r="Z1233" s="293">
        <v>0</v>
      </c>
      <c r="AA1233" s="398" t="s">
        <v>627</v>
      </c>
    </row>
    <row r="1234" spans="1:27" x14ac:dyDescent="0.2">
      <c r="A1234" s="357"/>
      <c r="B1234" s="14"/>
      <c r="C1234" s="302">
        <v>13018</v>
      </c>
      <c r="D1234" s="302">
        <v>120104441</v>
      </c>
      <c r="E1234" s="288" t="s">
        <v>1467</v>
      </c>
      <c r="F1234" s="8"/>
      <c r="G1234" s="8"/>
      <c r="H1234" s="8">
        <v>1</v>
      </c>
      <c r="I1234" s="4"/>
      <c r="J1234" s="4"/>
      <c r="K1234" s="165">
        <v>1</v>
      </c>
      <c r="L1234" s="364">
        <v>1</v>
      </c>
      <c r="M1234" s="21">
        <v>8</v>
      </c>
      <c r="N1234" s="293">
        <v>1</v>
      </c>
      <c r="O1234" s="398" t="s">
        <v>627</v>
      </c>
      <c r="P1234" s="370">
        <v>1</v>
      </c>
      <c r="Q1234" s="294">
        <v>8</v>
      </c>
      <c r="R1234" s="293">
        <v>0</v>
      </c>
      <c r="S1234" s="398" t="s">
        <v>627</v>
      </c>
      <c r="T1234" s="370">
        <v>1</v>
      </c>
      <c r="U1234" s="294">
        <v>8</v>
      </c>
      <c r="V1234" s="293">
        <v>0</v>
      </c>
      <c r="W1234" s="398" t="s">
        <v>627</v>
      </c>
      <c r="X1234" s="370">
        <v>1</v>
      </c>
      <c r="Y1234" s="294">
        <v>8</v>
      </c>
      <c r="Z1234" s="293">
        <v>0</v>
      </c>
      <c r="AA1234" s="398" t="s">
        <v>627</v>
      </c>
    </row>
    <row r="1235" spans="1:27" x14ac:dyDescent="0.2">
      <c r="A1235" s="357"/>
      <c r="B1235" s="14"/>
      <c r="C1235" s="302">
        <v>13019</v>
      </c>
      <c r="D1235" s="302">
        <v>120104442</v>
      </c>
      <c r="E1235" s="288" t="s">
        <v>1467</v>
      </c>
      <c r="F1235" s="8"/>
      <c r="G1235" s="8"/>
      <c r="H1235" s="8">
        <v>1</v>
      </c>
      <c r="I1235" s="4"/>
      <c r="J1235" s="4"/>
      <c r="K1235" s="165">
        <v>1</v>
      </c>
      <c r="L1235" s="364">
        <v>1</v>
      </c>
      <c r="M1235" s="21">
        <v>8</v>
      </c>
      <c r="N1235" s="293">
        <v>1</v>
      </c>
      <c r="O1235" s="398" t="s">
        <v>627</v>
      </c>
      <c r="P1235" s="370">
        <v>1</v>
      </c>
      <c r="Q1235" s="294">
        <v>8</v>
      </c>
      <c r="R1235" s="293">
        <v>0</v>
      </c>
      <c r="S1235" s="398" t="s">
        <v>627</v>
      </c>
      <c r="T1235" s="370">
        <v>1</v>
      </c>
      <c r="U1235" s="294">
        <v>8</v>
      </c>
      <c r="V1235" s="293">
        <v>0</v>
      </c>
      <c r="W1235" s="398" t="s">
        <v>627</v>
      </c>
      <c r="X1235" s="370">
        <v>1</v>
      </c>
      <c r="Y1235" s="294">
        <v>8</v>
      </c>
      <c r="Z1235" s="293">
        <v>0</v>
      </c>
      <c r="AA1235" s="398" t="s">
        <v>627</v>
      </c>
    </row>
    <row r="1236" spans="1:27" x14ac:dyDescent="0.2">
      <c r="A1236" s="357"/>
      <c r="B1236" s="14"/>
      <c r="C1236" s="302">
        <v>13020</v>
      </c>
      <c r="D1236" s="302">
        <v>120104443</v>
      </c>
      <c r="E1236" s="288" t="s">
        <v>1467</v>
      </c>
      <c r="F1236" s="8"/>
      <c r="G1236" s="8"/>
      <c r="H1236" s="8">
        <v>1</v>
      </c>
      <c r="I1236" s="4"/>
      <c r="J1236" s="4"/>
      <c r="K1236" s="165">
        <v>1</v>
      </c>
      <c r="L1236" s="364">
        <v>1</v>
      </c>
      <c r="M1236" s="21">
        <v>8</v>
      </c>
      <c r="N1236" s="293">
        <v>1</v>
      </c>
      <c r="O1236" s="398" t="s">
        <v>627</v>
      </c>
      <c r="P1236" s="370">
        <v>1</v>
      </c>
      <c r="Q1236" s="294">
        <v>8</v>
      </c>
      <c r="R1236" s="293">
        <v>0</v>
      </c>
      <c r="S1236" s="398" t="s">
        <v>627</v>
      </c>
      <c r="T1236" s="370">
        <v>1</v>
      </c>
      <c r="U1236" s="294">
        <v>8</v>
      </c>
      <c r="V1236" s="293">
        <v>0</v>
      </c>
      <c r="W1236" s="398" t="s">
        <v>627</v>
      </c>
      <c r="X1236" s="370">
        <v>1</v>
      </c>
      <c r="Y1236" s="294">
        <v>8</v>
      </c>
      <c r="Z1236" s="293">
        <v>0</v>
      </c>
      <c r="AA1236" s="398" t="s">
        <v>627</v>
      </c>
    </row>
    <row r="1237" spans="1:27" x14ac:dyDescent="0.2">
      <c r="A1237" s="357"/>
      <c r="B1237" s="14"/>
      <c r="C1237" s="302">
        <v>13021</v>
      </c>
      <c r="D1237" s="302">
        <v>120104444</v>
      </c>
      <c r="E1237" s="288" t="s">
        <v>1467</v>
      </c>
      <c r="F1237" s="8"/>
      <c r="G1237" s="8"/>
      <c r="H1237" s="8">
        <v>1</v>
      </c>
      <c r="I1237" s="4"/>
      <c r="J1237" s="4"/>
      <c r="K1237" s="165">
        <v>1</v>
      </c>
      <c r="L1237" s="364">
        <v>1</v>
      </c>
      <c r="M1237" s="21">
        <v>8</v>
      </c>
      <c r="N1237" s="293">
        <v>1</v>
      </c>
      <c r="O1237" s="398" t="s">
        <v>627</v>
      </c>
      <c r="P1237" s="370">
        <v>1</v>
      </c>
      <c r="Q1237" s="294">
        <v>8</v>
      </c>
      <c r="R1237" s="293">
        <v>0</v>
      </c>
      <c r="S1237" s="398" t="s">
        <v>627</v>
      </c>
      <c r="T1237" s="370">
        <v>1</v>
      </c>
      <c r="U1237" s="294">
        <v>8</v>
      </c>
      <c r="V1237" s="293">
        <v>0</v>
      </c>
      <c r="W1237" s="398" t="s">
        <v>627</v>
      </c>
      <c r="X1237" s="370">
        <v>1</v>
      </c>
      <c r="Y1237" s="294">
        <v>8</v>
      </c>
      <c r="Z1237" s="293">
        <v>0</v>
      </c>
      <c r="AA1237" s="398" t="s">
        <v>627</v>
      </c>
    </row>
    <row r="1238" spans="1:27" x14ac:dyDescent="0.2">
      <c r="A1238" s="357"/>
      <c r="B1238" s="14"/>
      <c r="C1238" s="302">
        <v>13022</v>
      </c>
      <c r="D1238" s="302">
        <v>120104445</v>
      </c>
      <c r="E1238" s="288" t="s">
        <v>1467</v>
      </c>
      <c r="F1238" s="8"/>
      <c r="G1238" s="8"/>
      <c r="H1238" s="8">
        <v>1</v>
      </c>
      <c r="I1238" s="4"/>
      <c r="J1238" s="4"/>
      <c r="K1238" s="165">
        <v>1</v>
      </c>
      <c r="L1238" s="364">
        <v>1</v>
      </c>
      <c r="M1238" s="21">
        <v>8</v>
      </c>
      <c r="N1238" s="293">
        <v>1</v>
      </c>
      <c r="O1238" s="398" t="s">
        <v>627</v>
      </c>
      <c r="P1238" s="370">
        <v>1</v>
      </c>
      <c r="Q1238" s="294">
        <v>8</v>
      </c>
      <c r="R1238" s="293">
        <v>0</v>
      </c>
      <c r="S1238" s="398" t="s">
        <v>627</v>
      </c>
      <c r="T1238" s="370">
        <v>1</v>
      </c>
      <c r="U1238" s="294">
        <v>8</v>
      </c>
      <c r="V1238" s="293">
        <v>0</v>
      </c>
      <c r="W1238" s="398" t="s">
        <v>627</v>
      </c>
      <c r="X1238" s="370">
        <v>1</v>
      </c>
      <c r="Y1238" s="294">
        <v>8</v>
      </c>
      <c r="Z1238" s="293">
        <v>0</v>
      </c>
      <c r="AA1238" s="398" t="s">
        <v>627</v>
      </c>
    </row>
    <row r="1239" spans="1:27" x14ac:dyDescent="0.2">
      <c r="A1239" s="357"/>
      <c r="B1239" s="14"/>
      <c r="C1239" s="302">
        <v>13023</v>
      </c>
      <c r="D1239" s="302">
        <v>120104446</v>
      </c>
      <c r="E1239" s="288" t="s">
        <v>1467</v>
      </c>
      <c r="F1239" s="8"/>
      <c r="G1239" s="8"/>
      <c r="H1239" s="8">
        <v>1</v>
      </c>
      <c r="I1239" s="4"/>
      <c r="J1239" s="4"/>
      <c r="K1239" s="165">
        <v>1</v>
      </c>
      <c r="L1239" s="364">
        <v>1</v>
      </c>
      <c r="M1239" s="21">
        <v>8</v>
      </c>
      <c r="N1239" s="293">
        <v>1</v>
      </c>
      <c r="O1239" s="398" t="s">
        <v>627</v>
      </c>
      <c r="P1239" s="370">
        <v>1</v>
      </c>
      <c r="Q1239" s="294">
        <v>8</v>
      </c>
      <c r="R1239" s="293">
        <v>0</v>
      </c>
      <c r="S1239" s="398" t="s">
        <v>627</v>
      </c>
      <c r="T1239" s="370">
        <v>1</v>
      </c>
      <c r="U1239" s="294">
        <v>8</v>
      </c>
      <c r="V1239" s="293">
        <v>0</v>
      </c>
      <c r="W1239" s="398" t="s">
        <v>627</v>
      </c>
      <c r="X1239" s="370">
        <v>1</v>
      </c>
      <c r="Y1239" s="294">
        <v>8</v>
      </c>
      <c r="Z1239" s="293">
        <v>0</v>
      </c>
      <c r="AA1239" s="398" t="s">
        <v>627</v>
      </c>
    </row>
    <row r="1240" spans="1:27" x14ac:dyDescent="0.2">
      <c r="A1240" s="357"/>
      <c r="B1240" s="14"/>
      <c r="C1240" s="302">
        <v>13024</v>
      </c>
      <c r="D1240" s="302">
        <v>120104447</v>
      </c>
      <c r="E1240" s="288" t="s">
        <v>1467</v>
      </c>
      <c r="F1240" s="8"/>
      <c r="G1240" s="8"/>
      <c r="H1240" s="8">
        <v>1</v>
      </c>
      <c r="I1240" s="4"/>
      <c r="J1240" s="4"/>
      <c r="K1240" s="165">
        <v>1</v>
      </c>
      <c r="L1240" s="364">
        <v>1</v>
      </c>
      <c r="M1240" s="21">
        <v>8</v>
      </c>
      <c r="N1240" s="293">
        <v>1</v>
      </c>
      <c r="O1240" s="398" t="s">
        <v>627</v>
      </c>
      <c r="P1240" s="370">
        <v>1</v>
      </c>
      <c r="Q1240" s="294">
        <v>8</v>
      </c>
      <c r="R1240" s="293">
        <v>0</v>
      </c>
      <c r="S1240" s="398" t="s">
        <v>627</v>
      </c>
      <c r="T1240" s="370">
        <v>1</v>
      </c>
      <c r="U1240" s="294">
        <v>8</v>
      </c>
      <c r="V1240" s="293">
        <v>0</v>
      </c>
      <c r="W1240" s="398" t="s">
        <v>627</v>
      </c>
      <c r="X1240" s="370">
        <v>1</v>
      </c>
      <c r="Y1240" s="294">
        <v>8</v>
      </c>
      <c r="Z1240" s="293">
        <v>0</v>
      </c>
      <c r="AA1240" s="398" t="s">
        <v>627</v>
      </c>
    </row>
    <row r="1241" spans="1:27" x14ac:dyDescent="0.2">
      <c r="A1241" s="357"/>
      <c r="B1241" s="14"/>
      <c r="C1241" s="302">
        <v>13025</v>
      </c>
      <c r="D1241" s="302">
        <v>120104448</v>
      </c>
      <c r="E1241" s="288" t="s">
        <v>1467</v>
      </c>
      <c r="F1241" s="8"/>
      <c r="G1241" s="8"/>
      <c r="H1241" s="8">
        <v>1</v>
      </c>
      <c r="I1241" s="4"/>
      <c r="J1241" s="4"/>
      <c r="K1241" s="165">
        <v>1</v>
      </c>
      <c r="L1241" s="364">
        <v>1</v>
      </c>
      <c r="M1241" s="21">
        <v>8</v>
      </c>
      <c r="N1241" s="293">
        <v>1</v>
      </c>
      <c r="O1241" s="398" t="s">
        <v>627</v>
      </c>
      <c r="P1241" s="370">
        <v>1</v>
      </c>
      <c r="Q1241" s="294">
        <v>8</v>
      </c>
      <c r="R1241" s="293">
        <v>0</v>
      </c>
      <c r="S1241" s="398" t="s">
        <v>627</v>
      </c>
      <c r="T1241" s="370">
        <v>1</v>
      </c>
      <c r="U1241" s="294">
        <v>8</v>
      </c>
      <c r="V1241" s="293">
        <v>0</v>
      </c>
      <c r="W1241" s="398" t="s">
        <v>627</v>
      </c>
      <c r="X1241" s="370">
        <v>1</v>
      </c>
      <c r="Y1241" s="294">
        <v>8</v>
      </c>
      <c r="Z1241" s="293">
        <v>0</v>
      </c>
      <c r="AA1241" s="398" t="s">
        <v>627</v>
      </c>
    </row>
    <row r="1242" spans="1:27" x14ac:dyDescent="0.2">
      <c r="A1242" s="357"/>
      <c r="B1242" s="14"/>
      <c r="C1242" s="302">
        <v>13026</v>
      </c>
      <c r="D1242" s="302">
        <v>120104449</v>
      </c>
      <c r="E1242" s="288" t="s">
        <v>1467</v>
      </c>
      <c r="F1242" s="8"/>
      <c r="G1242" s="8"/>
      <c r="H1242" s="8">
        <v>1</v>
      </c>
      <c r="I1242" s="4"/>
      <c r="J1242" s="4"/>
      <c r="K1242" s="165">
        <v>1</v>
      </c>
      <c r="L1242" s="364">
        <v>1</v>
      </c>
      <c r="M1242" s="21">
        <v>8</v>
      </c>
      <c r="N1242" s="293">
        <v>1</v>
      </c>
      <c r="O1242" s="398" t="s">
        <v>627</v>
      </c>
      <c r="P1242" s="370">
        <v>1</v>
      </c>
      <c r="Q1242" s="294">
        <v>8</v>
      </c>
      <c r="R1242" s="293">
        <v>0</v>
      </c>
      <c r="S1242" s="398" t="s">
        <v>627</v>
      </c>
      <c r="T1242" s="370">
        <v>1</v>
      </c>
      <c r="U1242" s="294">
        <v>8</v>
      </c>
      <c r="V1242" s="293">
        <v>0</v>
      </c>
      <c r="W1242" s="398" t="s">
        <v>627</v>
      </c>
      <c r="X1242" s="370">
        <v>1</v>
      </c>
      <c r="Y1242" s="294">
        <v>8</v>
      </c>
      <c r="Z1242" s="293">
        <v>0</v>
      </c>
      <c r="AA1242" s="398" t="s">
        <v>627</v>
      </c>
    </row>
    <row r="1243" spans="1:27" x14ac:dyDescent="0.2">
      <c r="A1243" s="357"/>
      <c r="B1243" s="14"/>
      <c r="C1243" s="302">
        <v>13027</v>
      </c>
      <c r="D1243" s="302">
        <v>120104450</v>
      </c>
      <c r="E1243" s="288" t="s">
        <v>1467</v>
      </c>
      <c r="F1243" s="8"/>
      <c r="G1243" s="8"/>
      <c r="H1243" s="8">
        <v>1</v>
      </c>
      <c r="I1243" s="4"/>
      <c r="J1243" s="4"/>
      <c r="K1243" s="165">
        <v>1</v>
      </c>
      <c r="L1243" s="364">
        <v>1</v>
      </c>
      <c r="M1243" s="21">
        <v>8</v>
      </c>
      <c r="N1243" s="293">
        <v>1</v>
      </c>
      <c r="O1243" s="398" t="s">
        <v>627</v>
      </c>
      <c r="P1243" s="370">
        <v>1</v>
      </c>
      <c r="Q1243" s="294">
        <v>8</v>
      </c>
      <c r="R1243" s="293">
        <v>0</v>
      </c>
      <c r="S1243" s="398" t="s">
        <v>627</v>
      </c>
      <c r="T1243" s="370">
        <v>1</v>
      </c>
      <c r="U1243" s="294">
        <v>8</v>
      </c>
      <c r="V1243" s="293">
        <v>0</v>
      </c>
      <c r="W1243" s="398" t="s">
        <v>627</v>
      </c>
      <c r="X1243" s="370">
        <v>1</v>
      </c>
      <c r="Y1243" s="294">
        <v>8</v>
      </c>
      <c r="Z1243" s="293">
        <v>0</v>
      </c>
      <c r="AA1243" s="398" t="s">
        <v>627</v>
      </c>
    </row>
    <row r="1244" spans="1:27" x14ac:dyDescent="0.2">
      <c r="A1244" s="357"/>
      <c r="B1244" s="14"/>
      <c r="C1244" s="302">
        <v>19006</v>
      </c>
      <c r="D1244" s="302"/>
      <c r="E1244" s="288" t="s">
        <v>115</v>
      </c>
      <c r="F1244" s="8"/>
      <c r="G1244" s="8"/>
      <c r="H1244" s="8"/>
      <c r="I1244" s="4"/>
      <c r="J1244" s="4"/>
      <c r="K1244" s="4"/>
      <c r="L1244" s="364">
        <v>1</v>
      </c>
      <c r="M1244" s="21">
        <v>6</v>
      </c>
      <c r="N1244" s="293">
        <v>76840</v>
      </c>
      <c r="O1244" s="398"/>
      <c r="P1244" s="370">
        <v>1</v>
      </c>
      <c r="Q1244" s="294">
        <v>6</v>
      </c>
      <c r="R1244" s="293">
        <v>76840</v>
      </c>
      <c r="S1244" s="398" t="s">
        <v>627</v>
      </c>
      <c r="T1244" s="370">
        <v>1</v>
      </c>
      <c r="U1244" s="294">
        <v>6</v>
      </c>
      <c r="V1244" s="293">
        <v>83584</v>
      </c>
      <c r="W1244" s="398" t="s">
        <v>627</v>
      </c>
      <c r="X1244" s="370">
        <v>1</v>
      </c>
      <c r="Y1244" s="294">
        <v>6</v>
      </c>
      <c r="Z1244" s="293">
        <v>85465</v>
      </c>
      <c r="AA1244" s="398" t="s">
        <v>627</v>
      </c>
    </row>
    <row r="1245" spans="1:27" x14ac:dyDescent="0.2">
      <c r="A1245" s="357"/>
      <c r="B1245" s="14"/>
      <c r="C1245" s="302">
        <v>19007</v>
      </c>
      <c r="D1245" s="302"/>
      <c r="E1245" s="288" t="s">
        <v>115</v>
      </c>
      <c r="F1245" s="8"/>
      <c r="G1245" s="8"/>
      <c r="H1245" s="8"/>
      <c r="I1245" s="4"/>
      <c r="J1245" s="4"/>
      <c r="K1245" s="4"/>
      <c r="L1245" s="364">
        <v>1</v>
      </c>
      <c r="M1245" s="21">
        <v>6</v>
      </c>
      <c r="N1245" s="293">
        <v>76840</v>
      </c>
      <c r="O1245" s="398"/>
      <c r="P1245" s="370">
        <v>1</v>
      </c>
      <c r="Q1245" s="294">
        <v>6</v>
      </c>
      <c r="R1245" s="293">
        <v>76840</v>
      </c>
      <c r="S1245" s="398" t="s">
        <v>627</v>
      </c>
      <c r="T1245" s="370">
        <v>1</v>
      </c>
      <c r="U1245" s="294">
        <v>6</v>
      </c>
      <c r="V1245" s="293">
        <v>83584</v>
      </c>
      <c r="W1245" s="398" t="s">
        <v>627</v>
      </c>
      <c r="X1245" s="370">
        <v>1</v>
      </c>
      <c r="Y1245" s="294">
        <v>6</v>
      </c>
      <c r="Z1245" s="293">
        <v>85465</v>
      </c>
      <c r="AA1245" s="398" t="s">
        <v>627</v>
      </c>
    </row>
    <row r="1246" spans="1:27" x14ac:dyDescent="0.2">
      <c r="A1246" s="357"/>
      <c r="B1246" s="14"/>
      <c r="C1246" s="302">
        <v>19008</v>
      </c>
      <c r="D1246" s="302"/>
      <c r="E1246" s="288" t="s">
        <v>115</v>
      </c>
      <c r="F1246" s="8"/>
      <c r="G1246" s="8"/>
      <c r="H1246" s="8"/>
      <c r="I1246" s="4"/>
      <c r="J1246" s="4"/>
      <c r="K1246" s="4"/>
      <c r="L1246" s="364">
        <v>1</v>
      </c>
      <c r="M1246" s="21">
        <v>6</v>
      </c>
      <c r="N1246" s="293">
        <v>76840</v>
      </c>
      <c r="O1246" s="398"/>
      <c r="P1246" s="370">
        <v>1</v>
      </c>
      <c r="Q1246" s="294">
        <v>6</v>
      </c>
      <c r="R1246" s="293">
        <v>76840</v>
      </c>
      <c r="S1246" s="398" t="s">
        <v>627</v>
      </c>
      <c r="T1246" s="370">
        <v>1</v>
      </c>
      <c r="U1246" s="294">
        <v>6</v>
      </c>
      <c r="V1246" s="293">
        <v>83584</v>
      </c>
      <c r="W1246" s="398" t="s">
        <v>627</v>
      </c>
      <c r="X1246" s="370">
        <v>1</v>
      </c>
      <c r="Y1246" s="294">
        <v>6</v>
      </c>
      <c r="Z1246" s="293">
        <v>85465</v>
      </c>
      <c r="AA1246" s="398" t="s">
        <v>627</v>
      </c>
    </row>
    <row r="1247" spans="1:27" x14ac:dyDescent="0.2">
      <c r="A1247" s="357"/>
      <c r="B1247" s="14"/>
      <c r="C1247" s="302" t="s">
        <v>1077</v>
      </c>
      <c r="D1247" s="302"/>
      <c r="E1247" s="288" t="s">
        <v>510</v>
      </c>
      <c r="F1247" s="8"/>
      <c r="G1247" s="8"/>
      <c r="H1247" s="8">
        <v>-3056686</v>
      </c>
      <c r="I1247" s="4"/>
      <c r="J1247" s="4"/>
      <c r="K1247" s="165">
        <v>-2208909</v>
      </c>
      <c r="L1247" s="364">
        <v>0</v>
      </c>
      <c r="M1247" s="21">
        <v>0</v>
      </c>
      <c r="N1247" s="293">
        <v>-1750000</v>
      </c>
      <c r="O1247" s="398" t="s">
        <v>422</v>
      </c>
      <c r="P1247" s="370">
        <v>0</v>
      </c>
      <c r="Q1247" s="294">
        <v>0</v>
      </c>
      <c r="R1247" s="293">
        <v>-1100000</v>
      </c>
      <c r="S1247" s="398" t="s">
        <v>422</v>
      </c>
      <c r="T1247" s="370">
        <v>0</v>
      </c>
      <c r="U1247" s="294">
        <v>0</v>
      </c>
      <c r="V1247" s="293">
        <v>-1100000</v>
      </c>
      <c r="W1247" s="398" t="s">
        <v>422</v>
      </c>
      <c r="X1247" s="370">
        <v>0</v>
      </c>
      <c r="Y1247" s="294">
        <v>0</v>
      </c>
      <c r="Z1247" s="293">
        <v>-1329146</v>
      </c>
      <c r="AA1247" s="398" t="s">
        <v>422</v>
      </c>
    </row>
    <row r="1248" spans="1:27" x14ac:dyDescent="0.2">
      <c r="A1248" s="357"/>
      <c r="B1248" s="14"/>
      <c r="C1248" s="302" t="s">
        <v>1078</v>
      </c>
      <c r="D1248" s="302"/>
      <c r="E1248" s="288" t="s">
        <v>1468</v>
      </c>
      <c r="F1248" s="8"/>
      <c r="G1248" s="8"/>
      <c r="H1248" s="8">
        <v>-2032802</v>
      </c>
      <c r="I1248" s="4"/>
      <c r="J1248" s="4"/>
      <c r="K1248" s="165">
        <v>-593102</v>
      </c>
      <c r="L1248" s="364">
        <v>0</v>
      </c>
      <c r="M1248" s="21">
        <v>0</v>
      </c>
      <c r="N1248" s="293">
        <v>-350000</v>
      </c>
      <c r="O1248" s="398" t="s">
        <v>422</v>
      </c>
      <c r="P1248" s="370">
        <v>0</v>
      </c>
      <c r="Q1248" s="294">
        <v>0</v>
      </c>
      <c r="R1248" s="293">
        <v>0</v>
      </c>
      <c r="S1248" s="398" t="s">
        <v>422</v>
      </c>
      <c r="T1248" s="370">
        <v>0</v>
      </c>
      <c r="U1248" s="294">
        <v>0</v>
      </c>
      <c r="V1248" s="293">
        <v>0</v>
      </c>
      <c r="W1248" s="398" t="s">
        <v>422</v>
      </c>
      <c r="X1248" s="370">
        <v>0</v>
      </c>
      <c r="Y1248" s="294">
        <v>0</v>
      </c>
      <c r="Z1248" s="293">
        <v>0</v>
      </c>
      <c r="AA1248" s="398" t="s">
        <v>422</v>
      </c>
    </row>
    <row r="1249" spans="1:27" x14ac:dyDescent="0.2">
      <c r="A1249" s="357"/>
      <c r="B1249" s="14"/>
      <c r="C1249" s="302" t="s">
        <v>1079</v>
      </c>
      <c r="D1249" s="302"/>
      <c r="E1249" s="288" t="s">
        <v>438</v>
      </c>
      <c r="F1249" s="8"/>
      <c r="G1249" s="8"/>
      <c r="H1249" s="8">
        <v>-150000</v>
      </c>
      <c r="I1249" s="4"/>
      <c r="J1249" s="4"/>
      <c r="K1249" s="165">
        <v>-150000</v>
      </c>
      <c r="L1249" s="364">
        <v>0</v>
      </c>
      <c r="M1249" s="21">
        <v>0</v>
      </c>
      <c r="N1249" s="293">
        <v>0</v>
      </c>
      <c r="O1249" s="398" t="s">
        <v>422</v>
      </c>
      <c r="P1249" s="370">
        <v>0</v>
      </c>
      <c r="Q1249" s="294">
        <v>0</v>
      </c>
      <c r="R1249" s="293">
        <v>0</v>
      </c>
      <c r="S1249" s="398" t="s">
        <v>422</v>
      </c>
      <c r="T1249" s="370">
        <v>0</v>
      </c>
      <c r="U1249" s="294">
        <v>0</v>
      </c>
      <c r="V1249" s="293">
        <v>0</v>
      </c>
      <c r="W1249" s="398" t="s">
        <v>422</v>
      </c>
      <c r="X1249" s="370">
        <v>0</v>
      </c>
      <c r="Y1249" s="294">
        <v>0</v>
      </c>
      <c r="Z1249" s="293">
        <v>0</v>
      </c>
      <c r="AA1249" s="398" t="s">
        <v>422</v>
      </c>
    </row>
    <row r="1250" spans="1:27" x14ac:dyDescent="0.2">
      <c r="A1250" s="357"/>
      <c r="B1250" s="14"/>
      <c r="C1250" s="302" t="s">
        <v>1477</v>
      </c>
      <c r="D1250" s="302"/>
      <c r="E1250" s="288" t="s">
        <v>1478</v>
      </c>
      <c r="F1250" s="8"/>
      <c r="G1250" s="8"/>
      <c r="H1250" s="8"/>
      <c r="I1250" s="4"/>
      <c r="J1250" s="4"/>
      <c r="L1250" s="364"/>
      <c r="O1250" s="398"/>
      <c r="P1250" s="370">
        <v>0</v>
      </c>
      <c r="Q1250" s="294">
        <v>0</v>
      </c>
      <c r="R1250" s="293">
        <v>0</v>
      </c>
      <c r="S1250" s="398" t="s">
        <v>422</v>
      </c>
      <c r="T1250" s="370">
        <v>0</v>
      </c>
      <c r="U1250" s="294">
        <v>0</v>
      </c>
      <c r="V1250" s="293">
        <v>0</v>
      </c>
      <c r="W1250" s="398" t="s">
        <v>422</v>
      </c>
      <c r="X1250" s="370"/>
      <c r="AA1250" s="398"/>
    </row>
    <row r="1251" spans="1:27" ht="4.5" customHeight="1" x14ac:dyDescent="0.2">
      <c r="A1251" s="357"/>
      <c r="B1251" s="14"/>
      <c r="C1251" s="302"/>
      <c r="D1251" s="302"/>
      <c r="E1251" s="288"/>
      <c r="F1251" s="8"/>
      <c r="G1251" s="8"/>
      <c r="H1251" s="8"/>
      <c r="L1251" s="364"/>
      <c r="O1251" s="398"/>
      <c r="P1251" s="370"/>
      <c r="S1251" s="398"/>
      <c r="T1251" s="370"/>
      <c r="W1251" s="398"/>
      <c r="X1251" s="370"/>
      <c r="AA1251" s="398"/>
    </row>
    <row r="1252" spans="1:27" ht="15" x14ac:dyDescent="0.25">
      <c r="A1252" s="357"/>
      <c r="B1252" s="14"/>
      <c r="C1252" s="302"/>
      <c r="D1252" s="302"/>
      <c r="E1252" s="479" t="s">
        <v>381</v>
      </c>
      <c r="F1252" s="343"/>
      <c r="G1252" s="343"/>
      <c r="H1252" s="343">
        <f>SUM(H741:H1251)</f>
        <v>27592355</v>
      </c>
      <c r="I1252" s="261"/>
      <c r="J1252" s="261"/>
      <c r="K1252" s="344">
        <f>SUM(K741:K1251)</f>
        <v>29879832</v>
      </c>
      <c r="L1252" s="420"/>
      <c r="M1252" s="421"/>
      <c r="N1252" s="407">
        <f>SUM(N741:N1251)</f>
        <v>30569440</v>
      </c>
      <c r="O1252" s="408"/>
      <c r="P1252" s="423"/>
      <c r="Q1252" s="422"/>
      <c r="R1252" s="407">
        <f>SUM(R741:R1251)</f>
        <v>27889751</v>
      </c>
      <c r="S1252" s="408"/>
      <c r="T1252" s="423"/>
      <c r="U1252" s="422"/>
      <c r="V1252" s="407">
        <f>SUM(V741:V1251)</f>
        <v>30629121</v>
      </c>
      <c r="W1252" s="408"/>
      <c r="X1252" s="423"/>
      <c r="Y1252" s="422"/>
      <c r="Z1252" s="407">
        <f>SUM(Z741:Z1251)</f>
        <v>27817271</v>
      </c>
      <c r="AA1252" s="408"/>
    </row>
    <row r="1253" spans="1:27" x14ac:dyDescent="0.2">
      <c r="A1253" s="357"/>
      <c r="B1253" s="14"/>
      <c r="C1253" s="302"/>
      <c r="D1253" s="302"/>
      <c r="E1253" s="288"/>
      <c r="F1253" s="8"/>
      <c r="G1253" s="8"/>
      <c r="H1253" s="8"/>
      <c r="I1253" s="4"/>
      <c r="J1253" s="4"/>
      <c r="L1253" s="12"/>
      <c r="M1253" s="13"/>
      <c r="O1253" s="398"/>
      <c r="P1253" s="404"/>
      <c r="Q1253" s="403"/>
      <c r="S1253" s="398"/>
      <c r="T1253" s="404"/>
      <c r="U1253" s="403"/>
      <c r="W1253" s="398"/>
      <c r="X1253" s="404"/>
      <c r="Y1253" s="403"/>
      <c r="AA1253" s="398"/>
    </row>
    <row r="1254" spans="1:27" ht="15" x14ac:dyDescent="0.25">
      <c r="A1254" s="357"/>
      <c r="B1254" s="14"/>
      <c r="C1254" s="302"/>
      <c r="D1254" s="302"/>
      <c r="E1254" s="375" t="s">
        <v>1441</v>
      </c>
      <c r="F1254" s="8"/>
      <c r="G1254" s="8"/>
      <c r="H1254" s="8"/>
      <c r="I1254" s="4"/>
      <c r="J1254" s="4"/>
      <c r="L1254" s="12"/>
      <c r="M1254" s="13"/>
      <c r="N1254" s="293">
        <f>COUNTIFS($C$741:$C$1251,"&gt;0",N741:N1251,"&gt;0")</f>
        <v>490</v>
      </c>
      <c r="O1254" s="398"/>
      <c r="P1254" s="404"/>
      <c r="Q1254" s="403"/>
      <c r="R1254" s="293">
        <f>COUNTIFS($C$741:$C$1251,"&gt;0",R741:R1251,"&gt;0")</f>
        <v>411</v>
      </c>
      <c r="S1254" s="398"/>
      <c r="T1254" s="404"/>
      <c r="U1254" s="403"/>
      <c r="V1254" s="293">
        <f>COUNTIFS($C$741:$C$1251,"&gt;0",V741:V1251,"&gt;0")</f>
        <v>411</v>
      </c>
      <c r="W1254" s="398"/>
      <c r="X1254" s="404"/>
      <c r="Y1254" s="403"/>
      <c r="Z1254" s="293">
        <f>COUNTIFS($C$741:$C$1251,"&gt;0",Z741:Z1251,"&gt;0")</f>
        <v>383</v>
      </c>
      <c r="AA1254" s="398"/>
    </row>
    <row r="1255" spans="1:27" ht="15" x14ac:dyDescent="0.25">
      <c r="A1255" s="357"/>
      <c r="B1255" s="14"/>
      <c r="C1255" s="302"/>
      <c r="D1255" s="302"/>
      <c r="E1255" s="375" t="s">
        <v>1332</v>
      </c>
      <c r="F1255" s="8"/>
      <c r="G1255" s="8"/>
      <c r="H1255" s="8"/>
      <c r="I1255" s="4"/>
      <c r="J1255" s="4"/>
      <c r="L1255" s="12"/>
      <c r="M1255" s="13"/>
      <c r="N1255" s="293">
        <f>COUNTIFS($C$741:$C$1251,"**",N741:N1251,"&gt;0")</f>
        <v>0</v>
      </c>
      <c r="O1255" s="398"/>
      <c r="P1255" s="404"/>
      <c r="Q1255" s="403"/>
      <c r="R1255" s="293">
        <f>COUNTIFS($C$741:$C$1251,"**",R741:R1251,"&gt;0")</f>
        <v>0</v>
      </c>
      <c r="S1255" s="398"/>
      <c r="T1255" s="404"/>
      <c r="U1255" s="403"/>
      <c r="V1255" s="293">
        <f>COUNTIFS($C$741:$C$1251,"**",V741:V1251,"&gt;0")</f>
        <v>0</v>
      </c>
      <c r="W1255" s="398"/>
      <c r="X1255" s="404"/>
      <c r="Y1255" s="403"/>
      <c r="Z1255" s="293">
        <f>COUNTIFS($C$741:$C$1251,"**",Z741:Z1251,"&gt;0")</f>
        <v>0</v>
      </c>
      <c r="AA1255" s="398"/>
    </row>
    <row r="1256" spans="1:27" x14ac:dyDescent="0.2">
      <c r="A1256" s="357"/>
      <c r="B1256" s="14"/>
      <c r="C1256" s="302"/>
      <c r="D1256" s="302"/>
      <c r="E1256" s="288"/>
      <c r="F1256" s="8"/>
      <c r="G1256" s="8"/>
      <c r="H1256" s="8"/>
      <c r="I1256" s="4"/>
      <c r="J1256" s="4"/>
      <c r="L1256" s="12"/>
      <c r="M1256" s="13"/>
      <c r="O1256" s="398"/>
      <c r="P1256" s="404"/>
      <c r="Q1256" s="403"/>
      <c r="S1256" s="398"/>
      <c r="T1256" s="404"/>
      <c r="U1256" s="403"/>
      <c r="W1256" s="398"/>
      <c r="X1256" s="404"/>
      <c r="Y1256" s="403"/>
      <c r="AA1256" s="398"/>
    </row>
    <row r="1257" spans="1:27" ht="15" x14ac:dyDescent="0.25">
      <c r="A1257" s="357"/>
      <c r="B1257" s="286" t="s">
        <v>1323</v>
      </c>
      <c r="C1257" s="302"/>
      <c r="D1257" s="302"/>
      <c r="E1257" s="288"/>
      <c r="F1257" s="8"/>
      <c r="G1257" s="8"/>
      <c r="H1257" s="8"/>
      <c r="I1257" s="4"/>
      <c r="J1257" s="4"/>
      <c r="L1257" s="12"/>
      <c r="M1257" s="13"/>
      <c r="O1257" s="398"/>
      <c r="P1257" s="404"/>
      <c r="Q1257" s="403"/>
      <c r="S1257" s="398"/>
      <c r="T1257" s="404"/>
      <c r="U1257" s="403"/>
      <c r="W1257" s="398"/>
      <c r="X1257" s="404"/>
      <c r="Y1257" s="403"/>
      <c r="AA1257" s="398"/>
    </row>
    <row r="1258" spans="1:27" x14ac:dyDescent="0.2">
      <c r="A1258" s="357"/>
      <c r="B1258" s="14"/>
      <c r="C1258" s="302">
        <v>530</v>
      </c>
      <c r="D1258" s="302"/>
      <c r="E1258" s="288" t="s">
        <v>1467</v>
      </c>
      <c r="F1258" s="8"/>
      <c r="G1258" s="8"/>
      <c r="H1258" s="8"/>
      <c r="I1258" s="4"/>
      <c r="J1258" s="4"/>
      <c r="L1258" s="12"/>
      <c r="M1258" s="13"/>
      <c r="N1258" s="293">
        <v>0</v>
      </c>
      <c r="O1258" s="398"/>
      <c r="P1258" s="404">
        <v>1</v>
      </c>
      <c r="Q1258" s="403">
        <v>8</v>
      </c>
      <c r="R1258" s="293">
        <v>68297</v>
      </c>
      <c r="S1258" s="398" t="s">
        <v>627</v>
      </c>
      <c r="T1258" s="404">
        <v>1</v>
      </c>
      <c r="U1258" s="403">
        <v>8</v>
      </c>
      <c r="V1258" s="293">
        <v>74291</v>
      </c>
      <c r="W1258" s="398" t="s">
        <v>627</v>
      </c>
      <c r="X1258" s="404">
        <v>1</v>
      </c>
      <c r="Y1258" s="403">
        <v>8</v>
      </c>
      <c r="Z1258" s="293">
        <v>75963</v>
      </c>
      <c r="AA1258" s="398" t="s">
        <v>627</v>
      </c>
    </row>
    <row r="1259" spans="1:27" x14ac:dyDescent="0.2">
      <c r="A1259" s="357"/>
      <c r="B1259" s="14"/>
      <c r="C1259" s="302">
        <v>600</v>
      </c>
      <c r="D1259" s="302"/>
      <c r="E1259" s="288" t="s">
        <v>1467</v>
      </c>
      <c r="F1259" s="8"/>
      <c r="G1259" s="8"/>
      <c r="H1259" s="8"/>
      <c r="I1259" s="4"/>
      <c r="J1259" s="4"/>
      <c r="L1259" s="12"/>
      <c r="M1259" s="13"/>
      <c r="N1259" s="293">
        <v>0</v>
      </c>
      <c r="O1259" s="398"/>
      <c r="P1259" s="404">
        <v>1</v>
      </c>
      <c r="Q1259" s="403">
        <v>8</v>
      </c>
      <c r="R1259" s="293">
        <v>68297</v>
      </c>
      <c r="S1259" s="398" t="s">
        <v>627</v>
      </c>
      <c r="T1259" s="404">
        <v>1</v>
      </c>
      <c r="U1259" s="403">
        <v>8</v>
      </c>
      <c r="V1259" s="293">
        <v>74291</v>
      </c>
      <c r="W1259" s="398" t="s">
        <v>627</v>
      </c>
      <c r="X1259" s="404">
        <v>1</v>
      </c>
      <c r="Y1259" s="403">
        <v>8</v>
      </c>
      <c r="Z1259" s="293">
        <v>75963</v>
      </c>
      <c r="AA1259" s="398" t="s">
        <v>627</v>
      </c>
    </row>
    <row r="1260" spans="1:27" x14ac:dyDescent="0.2">
      <c r="A1260" s="357"/>
      <c r="B1260" s="14"/>
      <c r="C1260" s="302">
        <v>2140</v>
      </c>
      <c r="D1260" s="302"/>
      <c r="E1260" s="288" t="s">
        <v>1467</v>
      </c>
      <c r="F1260" s="8"/>
      <c r="G1260" s="8"/>
      <c r="H1260" s="8"/>
      <c r="I1260" s="4"/>
      <c r="J1260" s="4"/>
      <c r="L1260" s="12"/>
      <c r="M1260" s="13"/>
      <c r="N1260" s="293">
        <v>0</v>
      </c>
      <c r="O1260" s="398"/>
      <c r="P1260" s="404">
        <v>1</v>
      </c>
      <c r="Q1260" s="403">
        <v>9</v>
      </c>
      <c r="R1260" s="293">
        <v>68297</v>
      </c>
      <c r="S1260" s="398" t="s">
        <v>627</v>
      </c>
      <c r="T1260" s="404">
        <v>1</v>
      </c>
      <c r="U1260" s="403">
        <v>9</v>
      </c>
      <c r="V1260" s="293">
        <v>74291</v>
      </c>
      <c r="W1260" s="398" t="s">
        <v>627</v>
      </c>
      <c r="X1260" s="404">
        <v>1</v>
      </c>
      <c r="Y1260" s="403">
        <v>9</v>
      </c>
      <c r="Z1260" s="293">
        <v>75963</v>
      </c>
      <c r="AA1260" s="398" t="s">
        <v>627</v>
      </c>
    </row>
    <row r="1261" spans="1:27" x14ac:dyDescent="0.2">
      <c r="A1261" s="357"/>
      <c r="B1261" s="14"/>
      <c r="C1261" s="302">
        <v>2470</v>
      </c>
      <c r="D1261" s="302"/>
      <c r="E1261" s="288" t="s">
        <v>94</v>
      </c>
      <c r="F1261" s="8"/>
      <c r="G1261" s="8"/>
      <c r="H1261" s="8"/>
      <c r="I1261" s="4"/>
      <c r="J1261" s="4"/>
      <c r="L1261" s="12"/>
      <c r="M1261" s="13"/>
      <c r="N1261" s="293">
        <v>0</v>
      </c>
      <c r="O1261" s="398"/>
      <c r="P1261" s="404">
        <v>1</v>
      </c>
      <c r="Q1261" s="403">
        <v>5</v>
      </c>
      <c r="R1261" s="293">
        <v>85643</v>
      </c>
      <c r="S1261" s="398" t="s">
        <v>627</v>
      </c>
      <c r="T1261" s="404">
        <v>1</v>
      </c>
      <c r="U1261" s="403">
        <v>5</v>
      </c>
      <c r="V1261" s="293">
        <v>93159</v>
      </c>
      <c r="W1261" s="398" t="s">
        <v>627</v>
      </c>
      <c r="X1261" s="404">
        <v>1</v>
      </c>
      <c r="Y1261" s="403">
        <v>5</v>
      </c>
      <c r="Z1261" s="293">
        <v>95256</v>
      </c>
      <c r="AA1261" s="398" t="s">
        <v>627</v>
      </c>
    </row>
    <row r="1262" spans="1:27" x14ac:dyDescent="0.2">
      <c r="A1262" s="357"/>
      <c r="B1262" s="14"/>
      <c r="C1262" s="302">
        <v>3190</v>
      </c>
      <c r="D1262" s="302"/>
      <c r="E1262" s="288" t="s">
        <v>1467</v>
      </c>
      <c r="F1262" s="8"/>
      <c r="G1262" s="8"/>
      <c r="H1262" s="8"/>
      <c r="I1262" s="4"/>
      <c r="J1262" s="4"/>
      <c r="L1262" s="12"/>
      <c r="M1262" s="13"/>
      <c r="N1262" s="293">
        <v>0</v>
      </c>
      <c r="O1262" s="398"/>
      <c r="P1262" s="404">
        <v>1</v>
      </c>
      <c r="Q1262" s="403">
        <v>8</v>
      </c>
      <c r="R1262" s="293">
        <v>68297</v>
      </c>
      <c r="S1262" s="398" t="s">
        <v>627</v>
      </c>
      <c r="T1262" s="404">
        <v>1</v>
      </c>
      <c r="U1262" s="403">
        <v>8</v>
      </c>
      <c r="V1262" s="293">
        <v>74291</v>
      </c>
      <c r="W1262" s="398" t="s">
        <v>627</v>
      </c>
      <c r="X1262" s="404">
        <v>1</v>
      </c>
      <c r="Y1262" s="403">
        <v>8</v>
      </c>
      <c r="Z1262" s="293">
        <v>75963</v>
      </c>
      <c r="AA1262" s="398" t="s">
        <v>627</v>
      </c>
    </row>
    <row r="1263" spans="1:27" x14ac:dyDescent="0.2">
      <c r="A1263" s="357"/>
      <c r="B1263" s="14"/>
      <c r="C1263" s="302">
        <v>3230</v>
      </c>
      <c r="D1263" s="302"/>
      <c r="E1263" s="288" t="s">
        <v>1467</v>
      </c>
      <c r="F1263" s="8"/>
      <c r="G1263" s="8"/>
      <c r="H1263" s="8"/>
      <c r="I1263" s="4"/>
      <c r="J1263" s="4"/>
      <c r="L1263" s="12"/>
      <c r="M1263" s="13"/>
      <c r="N1263" s="293">
        <v>0</v>
      </c>
      <c r="O1263" s="398"/>
      <c r="P1263" s="404">
        <v>1</v>
      </c>
      <c r="Q1263" s="403">
        <v>8</v>
      </c>
      <c r="R1263" s="293">
        <v>68297</v>
      </c>
      <c r="S1263" s="398" t="s">
        <v>627</v>
      </c>
      <c r="T1263" s="404">
        <v>1</v>
      </c>
      <c r="U1263" s="403">
        <v>8</v>
      </c>
      <c r="V1263" s="293">
        <v>74291</v>
      </c>
      <c r="W1263" s="398" t="s">
        <v>627</v>
      </c>
      <c r="X1263" s="404">
        <v>1</v>
      </c>
      <c r="Y1263" s="403">
        <v>8</v>
      </c>
      <c r="Z1263" s="293">
        <v>75963</v>
      </c>
      <c r="AA1263" s="398" t="s">
        <v>627</v>
      </c>
    </row>
    <row r="1264" spans="1:27" x14ac:dyDescent="0.2">
      <c r="A1264" s="357"/>
      <c r="B1264" s="14"/>
      <c r="C1264" s="302">
        <v>3670</v>
      </c>
      <c r="D1264" s="302"/>
      <c r="E1264" s="288" t="s">
        <v>1467</v>
      </c>
      <c r="F1264" s="8"/>
      <c r="G1264" s="8"/>
      <c r="H1264" s="8"/>
      <c r="I1264" s="4"/>
      <c r="J1264" s="4"/>
      <c r="L1264" s="12"/>
      <c r="M1264" s="13"/>
      <c r="N1264" s="293">
        <v>0</v>
      </c>
      <c r="O1264" s="398"/>
      <c r="P1264" s="404">
        <v>1</v>
      </c>
      <c r="Q1264" s="403">
        <v>8</v>
      </c>
      <c r="R1264" s="293">
        <v>68297</v>
      </c>
      <c r="S1264" s="398" t="s">
        <v>627</v>
      </c>
      <c r="T1264" s="404">
        <v>1</v>
      </c>
      <c r="U1264" s="403">
        <v>8</v>
      </c>
      <c r="V1264" s="293">
        <v>74291</v>
      </c>
      <c r="W1264" s="398" t="s">
        <v>627</v>
      </c>
      <c r="X1264" s="404">
        <v>1</v>
      </c>
      <c r="Y1264" s="403">
        <v>8</v>
      </c>
      <c r="Z1264" s="293">
        <v>75963</v>
      </c>
      <c r="AA1264" s="398" t="s">
        <v>627</v>
      </c>
    </row>
    <row r="1265" spans="1:27" x14ac:dyDescent="0.2">
      <c r="A1265" s="357"/>
      <c r="B1265" s="14"/>
      <c r="C1265" s="302">
        <v>3720</v>
      </c>
      <c r="D1265" s="302"/>
      <c r="E1265" s="288" t="s">
        <v>1467</v>
      </c>
      <c r="F1265" s="8"/>
      <c r="G1265" s="8"/>
      <c r="H1265" s="8"/>
      <c r="I1265" s="4"/>
      <c r="J1265" s="4"/>
      <c r="L1265" s="12"/>
      <c r="M1265" s="13"/>
      <c r="N1265" s="293">
        <v>0</v>
      </c>
      <c r="O1265" s="398"/>
      <c r="P1265" s="404">
        <v>1</v>
      </c>
      <c r="Q1265" s="403">
        <v>8</v>
      </c>
      <c r="R1265" s="293">
        <v>68297</v>
      </c>
      <c r="S1265" s="398" t="s">
        <v>627</v>
      </c>
      <c r="T1265" s="404">
        <v>1</v>
      </c>
      <c r="U1265" s="403">
        <v>8</v>
      </c>
      <c r="V1265" s="293">
        <v>74291</v>
      </c>
      <c r="W1265" s="398" t="s">
        <v>627</v>
      </c>
      <c r="X1265" s="404">
        <v>1</v>
      </c>
      <c r="Y1265" s="403">
        <v>8</v>
      </c>
      <c r="Z1265" s="293">
        <v>75963</v>
      </c>
      <c r="AA1265" s="398" t="s">
        <v>627</v>
      </c>
    </row>
    <row r="1266" spans="1:27" x14ac:dyDescent="0.2">
      <c r="A1266" s="357"/>
      <c r="B1266" s="14"/>
      <c r="C1266" s="302">
        <v>4250</v>
      </c>
      <c r="D1266" s="302"/>
      <c r="E1266" s="288" t="s">
        <v>1467</v>
      </c>
      <c r="F1266" s="8"/>
      <c r="G1266" s="8"/>
      <c r="H1266" s="8"/>
      <c r="I1266" s="4"/>
      <c r="J1266" s="4"/>
      <c r="L1266" s="12"/>
      <c r="M1266" s="13"/>
      <c r="N1266" s="293">
        <v>0</v>
      </c>
      <c r="O1266" s="398"/>
      <c r="P1266" s="404">
        <v>1</v>
      </c>
      <c r="Q1266" s="403">
        <v>8</v>
      </c>
      <c r="R1266" s="293">
        <v>68297</v>
      </c>
      <c r="S1266" s="398" t="s">
        <v>627</v>
      </c>
      <c r="T1266" s="404">
        <v>1</v>
      </c>
      <c r="U1266" s="403">
        <v>8</v>
      </c>
      <c r="V1266" s="293">
        <v>74291</v>
      </c>
      <c r="W1266" s="398" t="s">
        <v>627</v>
      </c>
      <c r="X1266" s="404">
        <v>1</v>
      </c>
      <c r="Y1266" s="403">
        <v>8</v>
      </c>
      <c r="Z1266" s="293">
        <v>75963</v>
      </c>
      <c r="AA1266" s="398" t="s">
        <v>627</v>
      </c>
    </row>
    <row r="1267" spans="1:27" x14ac:dyDescent="0.2">
      <c r="A1267" s="357"/>
      <c r="B1267" s="14"/>
      <c r="C1267" s="302">
        <v>4590</v>
      </c>
      <c r="D1267" s="302"/>
      <c r="E1267" s="288" t="s">
        <v>1467</v>
      </c>
      <c r="F1267" s="8"/>
      <c r="G1267" s="8"/>
      <c r="H1267" s="8"/>
      <c r="I1267" s="4"/>
      <c r="J1267" s="4"/>
      <c r="L1267" s="12"/>
      <c r="M1267" s="13"/>
      <c r="N1267" s="293">
        <v>0</v>
      </c>
      <c r="O1267" s="398"/>
      <c r="P1267" s="404">
        <v>1</v>
      </c>
      <c r="Q1267" s="403">
        <v>8</v>
      </c>
      <c r="R1267" s="293">
        <v>68297</v>
      </c>
      <c r="S1267" s="398" t="s">
        <v>627</v>
      </c>
      <c r="T1267" s="404">
        <v>1</v>
      </c>
      <c r="U1267" s="403">
        <v>8</v>
      </c>
      <c r="V1267" s="293">
        <v>74291</v>
      </c>
      <c r="W1267" s="398" t="s">
        <v>627</v>
      </c>
      <c r="X1267" s="404">
        <v>1</v>
      </c>
      <c r="Y1267" s="403">
        <v>8</v>
      </c>
      <c r="Z1267" s="293">
        <v>75963</v>
      </c>
      <c r="AA1267" s="398" t="s">
        <v>627</v>
      </c>
    </row>
    <row r="1268" spans="1:27" x14ac:dyDescent="0.2">
      <c r="A1268" s="357"/>
      <c r="B1268" s="14"/>
      <c r="C1268" s="302">
        <v>4710</v>
      </c>
      <c r="D1268" s="302"/>
      <c r="E1268" s="288" t="s">
        <v>1467</v>
      </c>
      <c r="F1268" s="8"/>
      <c r="G1268" s="8"/>
      <c r="H1268" s="8"/>
      <c r="I1268" s="4"/>
      <c r="J1268" s="4"/>
      <c r="L1268" s="12"/>
      <c r="M1268" s="13"/>
      <c r="N1268" s="293">
        <v>0</v>
      </c>
      <c r="O1268" s="398"/>
      <c r="P1268" s="404">
        <v>1</v>
      </c>
      <c r="Q1268" s="403">
        <v>8</v>
      </c>
      <c r="R1268" s="293">
        <v>68297</v>
      </c>
      <c r="S1268" s="398" t="s">
        <v>627</v>
      </c>
      <c r="T1268" s="404">
        <v>1</v>
      </c>
      <c r="U1268" s="403">
        <v>8</v>
      </c>
      <c r="V1268" s="293">
        <v>74291</v>
      </c>
      <c r="W1268" s="398" t="s">
        <v>627</v>
      </c>
      <c r="X1268" s="404">
        <v>1</v>
      </c>
      <c r="Y1268" s="403">
        <v>8</v>
      </c>
      <c r="Z1268" s="293">
        <v>75963</v>
      </c>
      <c r="AA1268" s="398" t="s">
        <v>627</v>
      </c>
    </row>
    <row r="1269" spans="1:27" x14ac:dyDescent="0.2">
      <c r="A1269" s="357"/>
      <c r="B1269" s="14"/>
      <c r="C1269" s="302">
        <v>5290</v>
      </c>
      <c r="D1269" s="302"/>
      <c r="E1269" s="288" t="s">
        <v>1467</v>
      </c>
      <c r="F1269" s="8"/>
      <c r="G1269" s="8"/>
      <c r="H1269" s="8"/>
      <c r="I1269" s="4"/>
      <c r="J1269" s="4"/>
      <c r="L1269" s="12"/>
      <c r="M1269" s="13"/>
      <c r="N1269" s="293">
        <v>0</v>
      </c>
      <c r="O1269" s="398"/>
      <c r="P1269" s="404">
        <v>1</v>
      </c>
      <c r="Q1269" s="403">
        <v>8</v>
      </c>
      <c r="R1269" s="293">
        <v>68297</v>
      </c>
      <c r="S1269" s="398" t="s">
        <v>627</v>
      </c>
      <c r="T1269" s="404">
        <v>1</v>
      </c>
      <c r="U1269" s="403">
        <v>8</v>
      </c>
      <c r="V1269" s="293">
        <v>74291</v>
      </c>
      <c r="W1269" s="398" t="s">
        <v>627</v>
      </c>
      <c r="X1269" s="404">
        <v>1</v>
      </c>
      <c r="Y1269" s="403">
        <v>8</v>
      </c>
      <c r="Z1269" s="293">
        <v>75963</v>
      </c>
      <c r="AA1269" s="398" t="s">
        <v>627</v>
      </c>
    </row>
    <row r="1270" spans="1:27" x14ac:dyDescent="0.2">
      <c r="A1270" s="357"/>
      <c r="B1270" s="14"/>
      <c r="C1270" s="302">
        <v>5360</v>
      </c>
      <c r="D1270" s="302"/>
      <c r="E1270" s="288" t="s">
        <v>1467</v>
      </c>
      <c r="F1270" s="8"/>
      <c r="G1270" s="8"/>
      <c r="H1270" s="8"/>
      <c r="I1270" s="4"/>
      <c r="J1270" s="4"/>
      <c r="L1270" s="12"/>
      <c r="M1270" s="13"/>
      <c r="N1270" s="293">
        <v>0</v>
      </c>
      <c r="O1270" s="398"/>
      <c r="P1270" s="404">
        <v>1</v>
      </c>
      <c r="Q1270" s="403">
        <v>8</v>
      </c>
      <c r="R1270" s="293">
        <v>68297</v>
      </c>
      <c r="S1270" s="398" t="s">
        <v>627</v>
      </c>
      <c r="T1270" s="404">
        <v>1</v>
      </c>
      <c r="U1270" s="403">
        <v>8</v>
      </c>
      <c r="V1270" s="293">
        <v>74291</v>
      </c>
      <c r="W1270" s="398" t="s">
        <v>627</v>
      </c>
      <c r="X1270" s="404">
        <v>1</v>
      </c>
      <c r="Y1270" s="403">
        <v>8</v>
      </c>
      <c r="Z1270" s="293">
        <v>75963</v>
      </c>
      <c r="AA1270" s="398" t="s">
        <v>627</v>
      </c>
    </row>
    <row r="1271" spans="1:27" x14ac:dyDescent="0.2">
      <c r="A1271" s="357"/>
      <c r="B1271" s="14"/>
      <c r="C1271" s="302">
        <v>8010</v>
      </c>
      <c r="D1271" s="302"/>
      <c r="E1271" s="288" t="s">
        <v>1467</v>
      </c>
      <c r="F1271" s="8"/>
      <c r="G1271" s="8"/>
      <c r="H1271" s="8"/>
      <c r="I1271" s="4"/>
      <c r="J1271" s="4"/>
      <c r="L1271" s="12"/>
      <c r="M1271" s="13"/>
      <c r="N1271" s="293">
        <v>0</v>
      </c>
      <c r="O1271" s="398"/>
      <c r="P1271" s="404">
        <v>1</v>
      </c>
      <c r="Q1271" s="403">
        <v>8</v>
      </c>
      <c r="R1271" s="293">
        <v>68297</v>
      </c>
      <c r="S1271" s="398" t="s">
        <v>627</v>
      </c>
      <c r="T1271" s="404">
        <v>1</v>
      </c>
      <c r="U1271" s="403">
        <v>8</v>
      </c>
      <c r="V1271" s="293">
        <v>74291</v>
      </c>
      <c r="W1271" s="398" t="s">
        <v>627</v>
      </c>
      <c r="X1271" s="404">
        <v>1</v>
      </c>
      <c r="Y1271" s="403">
        <v>8</v>
      </c>
      <c r="Z1271" s="293">
        <v>75963</v>
      </c>
      <c r="AA1271" s="398" t="s">
        <v>627</v>
      </c>
    </row>
    <row r="1272" spans="1:27" x14ac:dyDescent="0.2">
      <c r="A1272" s="357"/>
      <c r="B1272" s="14"/>
      <c r="C1272" s="302">
        <v>8110</v>
      </c>
      <c r="D1272" s="302"/>
      <c r="E1272" s="288" t="s">
        <v>1467</v>
      </c>
      <c r="F1272" s="8"/>
      <c r="G1272" s="8"/>
      <c r="H1272" s="8"/>
      <c r="I1272" s="4"/>
      <c r="J1272" s="4"/>
      <c r="L1272" s="12"/>
      <c r="M1272" s="13"/>
      <c r="N1272" s="293">
        <v>0</v>
      </c>
      <c r="O1272" s="398"/>
      <c r="P1272" s="404">
        <v>1</v>
      </c>
      <c r="Q1272" s="403">
        <v>8</v>
      </c>
      <c r="R1272" s="293">
        <v>68297</v>
      </c>
      <c r="S1272" s="398" t="s">
        <v>627</v>
      </c>
      <c r="T1272" s="404">
        <v>1</v>
      </c>
      <c r="U1272" s="403">
        <v>8</v>
      </c>
      <c r="V1272" s="293">
        <v>74291</v>
      </c>
      <c r="W1272" s="398" t="s">
        <v>627</v>
      </c>
      <c r="X1272" s="404">
        <v>1</v>
      </c>
      <c r="Y1272" s="403">
        <v>8</v>
      </c>
      <c r="Z1272" s="293">
        <v>75963</v>
      </c>
      <c r="AA1272" s="398" t="s">
        <v>627</v>
      </c>
    </row>
    <row r="1273" spans="1:27" x14ac:dyDescent="0.2">
      <c r="A1273" s="357"/>
      <c r="B1273" s="14"/>
      <c r="C1273" s="302">
        <v>9010</v>
      </c>
      <c r="D1273" s="302"/>
      <c r="E1273" s="288" t="s">
        <v>1467</v>
      </c>
      <c r="F1273" s="8"/>
      <c r="G1273" s="8"/>
      <c r="H1273" s="8"/>
      <c r="I1273" s="4"/>
      <c r="J1273" s="4"/>
      <c r="L1273" s="12"/>
      <c r="M1273" s="13"/>
      <c r="N1273" s="293">
        <v>0</v>
      </c>
      <c r="O1273" s="398"/>
      <c r="P1273" s="404">
        <v>1</v>
      </c>
      <c r="Q1273" s="403">
        <v>8</v>
      </c>
      <c r="R1273" s="293">
        <v>68297</v>
      </c>
      <c r="S1273" s="398" t="s">
        <v>627</v>
      </c>
      <c r="T1273" s="404">
        <v>1</v>
      </c>
      <c r="U1273" s="403">
        <v>8</v>
      </c>
      <c r="V1273" s="293">
        <v>74291</v>
      </c>
      <c r="W1273" s="398" t="s">
        <v>627</v>
      </c>
      <c r="X1273" s="404">
        <v>1</v>
      </c>
      <c r="Y1273" s="403">
        <v>8</v>
      </c>
      <c r="Z1273" s="293">
        <v>75963</v>
      </c>
      <c r="AA1273" s="398" t="s">
        <v>627</v>
      </c>
    </row>
    <row r="1274" spans="1:27" x14ac:dyDescent="0.2">
      <c r="A1274" s="357"/>
      <c r="B1274" s="14"/>
      <c r="C1274" s="302">
        <v>9140</v>
      </c>
      <c r="D1274" s="302"/>
      <c r="E1274" s="288" t="s">
        <v>1467</v>
      </c>
      <c r="F1274" s="8"/>
      <c r="G1274" s="8"/>
      <c r="H1274" s="8"/>
      <c r="I1274" s="4"/>
      <c r="J1274" s="4"/>
      <c r="L1274" s="12"/>
      <c r="M1274" s="13"/>
      <c r="N1274" s="293">
        <v>0</v>
      </c>
      <c r="O1274" s="398"/>
      <c r="P1274" s="404">
        <v>1</v>
      </c>
      <c r="Q1274" s="403">
        <v>8</v>
      </c>
      <c r="R1274" s="293">
        <v>68297</v>
      </c>
      <c r="S1274" s="398" t="s">
        <v>627</v>
      </c>
      <c r="T1274" s="404">
        <v>1</v>
      </c>
      <c r="U1274" s="403">
        <v>8</v>
      </c>
      <c r="V1274" s="293">
        <v>74291</v>
      </c>
      <c r="W1274" s="398" t="s">
        <v>627</v>
      </c>
      <c r="X1274" s="404">
        <v>1</v>
      </c>
      <c r="Y1274" s="403">
        <v>8</v>
      </c>
      <c r="Z1274" s="293">
        <v>75963</v>
      </c>
      <c r="AA1274" s="398" t="s">
        <v>627</v>
      </c>
    </row>
    <row r="1275" spans="1:27" x14ac:dyDescent="0.2">
      <c r="A1275" s="357"/>
      <c r="B1275" s="14"/>
      <c r="C1275" s="302">
        <v>9985</v>
      </c>
      <c r="D1275" s="302"/>
      <c r="E1275" s="288" t="s">
        <v>1467</v>
      </c>
      <c r="F1275" s="8"/>
      <c r="G1275" s="8"/>
      <c r="H1275" s="8"/>
      <c r="I1275" s="4"/>
      <c r="J1275" s="4"/>
      <c r="L1275" s="12"/>
      <c r="M1275" s="13"/>
      <c r="N1275" s="293">
        <v>0</v>
      </c>
      <c r="O1275" s="398"/>
      <c r="P1275" s="404">
        <v>1</v>
      </c>
      <c r="Q1275" s="403">
        <v>8</v>
      </c>
      <c r="R1275" s="293">
        <v>68297</v>
      </c>
      <c r="S1275" s="398" t="s">
        <v>627</v>
      </c>
      <c r="T1275" s="404">
        <v>1</v>
      </c>
      <c r="U1275" s="403">
        <v>8</v>
      </c>
      <c r="V1275" s="293">
        <v>74291</v>
      </c>
      <c r="W1275" s="398" t="s">
        <v>627</v>
      </c>
      <c r="X1275" s="404">
        <v>1</v>
      </c>
      <c r="Y1275" s="403">
        <v>8</v>
      </c>
      <c r="Z1275" s="293">
        <v>75963</v>
      </c>
      <c r="AA1275" s="398" t="s">
        <v>627</v>
      </c>
    </row>
    <row r="1276" spans="1:27" x14ac:dyDescent="0.2">
      <c r="A1276" s="357"/>
      <c r="B1276" s="14"/>
      <c r="C1276" s="302"/>
      <c r="D1276" s="302"/>
      <c r="E1276" s="288"/>
      <c r="F1276" s="8"/>
      <c r="G1276" s="8"/>
      <c r="H1276" s="8"/>
      <c r="I1276" s="4"/>
      <c r="J1276" s="4"/>
      <c r="L1276" s="12"/>
      <c r="M1276" s="13"/>
      <c r="O1276" s="398"/>
      <c r="P1276" s="404"/>
      <c r="Q1276" s="403"/>
      <c r="S1276" s="398"/>
      <c r="T1276" s="404"/>
      <c r="U1276" s="403"/>
      <c r="W1276" s="398"/>
      <c r="X1276" s="404"/>
      <c r="Y1276" s="403"/>
      <c r="AA1276" s="398"/>
    </row>
    <row r="1277" spans="1:27" ht="15" x14ac:dyDescent="0.25">
      <c r="A1277" s="357"/>
      <c r="B1277" s="14"/>
      <c r="C1277" s="302"/>
      <c r="D1277" s="302"/>
      <c r="E1277" s="479" t="s">
        <v>381</v>
      </c>
      <c r="F1277" s="344"/>
      <c r="G1277" s="344"/>
      <c r="H1277" s="344">
        <f>SUM(H1258:H1276)</f>
        <v>0</v>
      </c>
      <c r="I1277" s="344"/>
      <c r="J1277" s="344"/>
      <c r="K1277" s="344">
        <f>SUM(K1258:K1276)</f>
        <v>0</v>
      </c>
      <c r="L1277" s="449"/>
      <c r="M1277" s="407"/>
      <c r="N1277" s="407">
        <f>SUM(N1258:N1276)</f>
        <v>0</v>
      </c>
      <c r="O1277" s="460"/>
      <c r="P1277" s="449"/>
      <c r="Q1277" s="407"/>
      <c r="R1277" s="407">
        <f>SUM(R1258:R1276)</f>
        <v>1246692</v>
      </c>
      <c r="S1277" s="408"/>
      <c r="T1277" s="449"/>
      <c r="U1277" s="407"/>
      <c r="V1277" s="407">
        <f>SUM(V1258:V1276)</f>
        <v>1356106</v>
      </c>
      <c r="W1277" s="408"/>
      <c r="X1277" s="449"/>
      <c r="Y1277" s="407"/>
      <c r="Z1277" s="407">
        <f>SUM(Z1258:Z1276)</f>
        <v>1386627</v>
      </c>
      <c r="AA1277" s="408"/>
    </row>
    <row r="1278" spans="1:27" ht="9" customHeight="1" x14ac:dyDescent="0.2">
      <c r="A1278" s="357"/>
      <c r="B1278" s="14"/>
      <c r="C1278" s="302"/>
      <c r="D1278" s="302"/>
      <c r="E1278" s="288"/>
      <c r="F1278" s="165"/>
      <c r="G1278" s="165"/>
      <c r="H1278" s="165"/>
      <c r="I1278" s="165"/>
      <c r="J1278" s="165"/>
      <c r="L1278" s="367"/>
      <c r="M1278" s="293"/>
      <c r="O1278" s="461"/>
      <c r="P1278" s="367"/>
      <c r="Q1278" s="293"/>
      <c r="S1278" s="398"/>
      <c r="T1278" s="367"/>
      <c r="U1278" s="293"/>
      <c r="W1278" s="398"/>
      <c r="X1278" s="367"/>
      <c r="Y1278" s="293"/>
      <c r="AA1278" s="398"/>
    </row>
    <row r="1279" spans="1:27" ht="15" x14ac:dyDescent="0.25">
      <c r="A1279" s="357"/>
      <c r="B1279" s="14"/>
      <c r="C1279" s="302"/>
      <c r="D1279" s="302"/>
      <c r="E1279" s="375" t="s">
        <v>1441</v>
      </c>
      <c r="F1279" s="165"/>
      <c r="G1279" s="165"/>
      <c r="H1279" s="165"/>
      <c r="I1279" s="165"/>
      <c r="J1279" s="165"/>
      <c r="L1279" s="367"/>
      <c r="M1279" s="293"/>
      <c r="N1279" s="293">
        <f>COUNTIFS($C$1258:$C$1276,"&gt;0",N1258:N1276,"&gt;0")</f>
        <v>0</v>
      </c>
      <c r="O1279" s="461"/>
      <c r="P1279" s="367"/>
      <c r="Q1279" s="293"/>
      <c r="R1279" s="293">
        <f>COUNTIFS($C$1258:$C$1276,"&gt;0",R1258:R1276,"&gt;0")</f>
        <v>18</v>
      </c>
      <c r="S1279" s="398"/>
      <c r="T1279" s="367"/>
      <c r="U1279" s="293"/>
      <c r="V1279" s="293">
        <f>COUNTIFS($C$1258:$C$1276,"&gt;0",V1258:V1276,"&gt;0")</f>
        <v>18</v>
      </c>
      <c r="W1279" s="398"/>
      <c r="X1279" s="367"/>
      <c r="Y1279" s="293"/>
      <c r="Z1279" s="293">
        <f>COUNTIFS($C$1258:$C$1276,"&gt;0",Z1258:Z1276,"&gt;0")</f>
        <v>18</v>
      </c>
      <c r="AA1279" s="461"/>
    </row>
    <row r="1280" spans="1:27" ht="15" x14ac:dyDescent="0.25">
      <c r="A1280" s="357"/>
      <c r="B1280" s="14"/>
      <c r="C1280" s="302"/>
      <c r="D1280" s="302"/>
      <c r="E1280" s="375" t="s">
        <v>1332</v>
      </c>
      <c r="F1280" s="8"/>
      <c r="G1280" s="8"/>
      <c r="H1280" s="8"/>
      <c r="I1280" s="4"/>
      <c r="J1280" s="4"/>
      <c r="L1280" s="12"/>
      <c r="M1280" s="13"/>
      <c r="N1280" s="293">
        <f>COUNTIFS($C$1258:$C$1276,"**",N1258:N1276,"&gt;0")</f>
        <v>0</v>
      </c>
      <c r="O1280" s="398"/>
      <c r="P1280" s="404"/>
      <c r="Q1280" s="403"/>
      <c r="R1280" s="293">
        <f>COUNTIFS($C$1258:$C$1276,"**",R1258:R1276,"&gt;0")</f>
        <v>0</v>
      </c>
      <c r="S1280" s="461"/>
      <c r="T1280" s="404"/>
      <c r="U1280" s="403"/>
      <c r="V1280" s="293">
        <f>COUNTIFS($C$1258:$C$1276,"**",V1258:V1276,"&gt;0")</f>
        <v>0</v>
      </c>
      <c r="W1280" s="398"/>
      <c r="X1280" s="404"/>
      <c r="Y1280" s="403"/>
      <c r="Z1280" s="293">
        <f>COUNTIFS($C$1258:$C$1276,"**",Z1258:Z1276,"&gt;0")</f>
        <v>0</v>
      </c>
      <c r="AA1280" s="398"/>
    </row>
    <row r="1281" spans="1:27" ht="9.75" customHeight="1" x14ac:dyDescent="0.2">
      <c r="A1281" s="359"/>
      <c r="B1281" s="20"/>
      <c r="C1281" s="303"/>
      <c r="D1281" s="303"/>
      <c r="E1281" s="304"/>
      <c r="F1281" s="22"/>
      <c r="G1281" s="22"/>
      <c r="H1281" s="22"/>
      <c r="I1281" s="3"/>
      <c r="J1281" s="3"/>
      <c r="K1281" s="255"/>
      <c r="L1281" s="428"/>
      <c r="M1281" s="429"/>
      <c r="N1281" s="308"/>
      <c r="O1281" s="424"/>
      <c r="P1281" s="431"/>
      <c r="Q1281" s="430"/>
      <c r="R1281" s="308"/>
      <c r="S1281" s="424"/>
      <c r="T1281" s="431"/>
      <c r="U1281" s="430"/>
      <c r="V1281" s="308"/>
      <c r="W1281" s="424"/>
      <c r="X1281" s="431"/>
      <c r="Y1281" s="430"/>
      <c r="Z1281" s="308"/>
      <c r="AA1281" s="424"/>
    </row>
    <row r="1282" spans="1:27" ht="15" x14ac:dyDescent="0.25">
      <c r="A1282" s="360"/>
      <c r="B1282" s="333" t="s">
        <v>1288</v>
      </c>
      <c r="C1282" s="309"/>
      <c r="D1282" s="309"/>
      <c r="E1282" s="274"/>
      <c r="F1282" s="257"/>
      <c r="G1282" s="270"/>
      <c r="H1282" s="257"/>
      <c r="I1282" s="270"/>
      <c r="J1282" s="270"/>
      <c r="K1282" s="270"/>
      <c r="L1282" s="10"/>
      <c r="M1282" s="11"/>
      <c r="N1282" s="11"/>
      <c r="O1282" s="401"/>
      <c r="P1282" s="426"/>
      <c r="Q1282" s="425"/>
      <c r="R1282" s="427"/>
      <c r="S1282" s="401"/>
      <c r="T1282" s="426"/>
      <c r="U1282" s="425"/>
      <c r="V1282" s="427"/>
      <c r="W1282" s="401"/>
      <c r="X1282" s="426"/>
      <c r="Y1282" s="425"/>
      <c r="Z1282" s="427"/>
      <c r="AA1282" s="401"/>
    </row>
    <row r="1283" spans="1:27" ht="14.1" customHeight="1" x14ac:dyDescent="0.2">
      <c r="A1283" s="357"/>
      <c r="B1283" s="14"/>
      <c r="C1283" s="302">
        <v>280</v>
      </c>
      <c r="D1283" s="302">
        <v>120110801</v>
      </c>
      <c r="E1283" s="288" t="s">
        <v>1016</v>
      </c>
      <c r="F1283" s="8">
        <v>6</v>
      </c>
      <c r="G1283" s="8">
        <v>9</v>
      </c>
      <c r="H1283" s="163">
        <v>56498</v>
      </c>
      <c r="I1283" s="18">
        <v>6</v>
      </c>
      <c r="J1283" s="18">
        <v>9</v>
      </c>
      <c r="K1283" s="165">
        <v>56498</v>
      </c>
      <c r="L1283" s="364">
        <v>6</v>
      </c>
      <c r="M1283" s="21">
        <v>1</v>
      </c>
      <c r="N1283" s="293">
        <v>40703</v>
      </c>
      <c r="O1283" s="398">
        <v>3144</v>
      </c>
      <c r="P1283" s="370">
        <v>6</v>
      </c>
      <c r="Q1283" s="294">
        <v>1</v>
      </c>
      <c r="R1283" s="293">
        <v>44819</v>
      </c>
      <c r="S1283" s="398">
        <v>3144</v>
      </c>
      <c r="T1283" s="370">
        <v>6</v>
      </c>
      <c r="U1283" s="294">
        <v>1</v>
      </c>
      <c r="V1283" s="293">
        <v>44819</v>
      </c>
      <c r="W1283" s="398">
        <v>3144</v>
      </c>
      <c r="X1283" s="370">
        <v>6</v>
      </c>
      <c r="Y1283" s="294">
        <v>1</v>
      </c>
      <c r="Z1283" s="293">
        <v>44819</v>
      </c>
      <c r="AA1283" s="398">
        <v>3144</v>
      </c>
    </row>
    <row r="1284" spans="1:27" ht="14.1" customHeight="1" x14ac:dyDescent="0.2">
      <c r="A1284" s="357"/>
      <c r="B1284" s="14"/>
      <c r="C1284" s="302">
        <v>730</v>
      </c>
      <c r="D1284" s="302">
        <v>120110802</v>
      </c>
      <c r="E1284" s="288" t="s">
        <v>1331</v>
      </c>
      <c r="F1284" s="8">
        <v>7</v>
      </c>
      <c r="G1284" s="8">
        <v>1</v>
      </c>
      <c r="H1284" s="8">
        <v>36637</v>
      </c>
      <c r="I1284" s="18">
        <v>7</v>
      </c>
      <c r="J1284" s="18">
        <v>1</v>
      </c>
      <c r="K1284" s="165">
        <v>36637</v>
      </c>
      <c r="L1284" s="364">
        <v>7</v>
      </c>
      <c r="M1284" s="21">
        <v>1</v>
      </c>
      <c r="N1284" s="293">
        <v>39359</v>
      </c>
      <c r="O1284" s="398">
        <v>884</v>
      </c>
      <c r="P1284" s="370">
        <v>8</v>
      </c>
      <c r="Q1284" s="294">
        <v>5</v>
      </c>
      <c r="R1284" s="293">
        <v>45375</v>
      </c>
      <c r="S1284" s="398">
        <v>884</v>
      </c>
      <c r="T1284" s="370">
        <v>8</v>
      </c>
      <c r="U1284" s="294">
        <v>5</v>
      </c>
      <c r="V1284" s="293">
        <v>45375</v>
      </c>
      <c r="W1284" s="398">
        <v>884</v>
      </c>
      <c r="X1284" s="370">
        <v>8</v>
      </c>
      <c r="Y1284" s="294">
        <v>5</v>
      </c>
      <c r="Z1284" s="293">
        <v>45375</v>
      </c>
      <c r="AA1284" s="398">
        <v>884</v>
      </c>
    </row>
    <row r="1285" spans="1:27" ht="14.1" customHeight="1" x14ac:dyDescent="0.2">
      <c r="A1285" s="357"/>
      <c r="B1285" s="14"/>
      <c r="C1285" s="302">
        <v>800</v>
      </c>
      <c r="D1285" s="302">
        <v>120110803</v>
      </c>
      <c r="E1285" s="288" t="s">
        <v>1331</v>
      </c>
      <c r="F1285" s="8">
        <v>7</v>
      </c>
      <c r="G1285" s="8">
        <v>1</v>
      </c>
      <c r="H1285" s="8">
        <v>36637</v>
      </c>
      <c r="I1285" s="18">
        <v>7</v>
      </c>
      <c r="J1285" s="18">
        <v>1</v>
      </c>
      <c r="K1285" s="165">
        <v>36637</v>
      </c>
      <c r="L1285" s="364">
        <v>7</v>
      </c>
      <c r="M1285" s="21">
        <v>1</v>
      </c>
      <c r="N1285" s="293">
        <v>39359</v>
      </c>
      <c r="O1285" s="398">
        <v>884</v>
      </c>
      <c r="P1285" s="370">
        <v>8</v>
      </c>
      <c r="Q1285" s="294">
        <v>5</v>
      </c>
      <c r="R1285" s="293">
        <v>45375</v>
      </c>
      <c r="S1285" s="398">
        <v>884</v>
      </c>
      <c r="T1285" s="370">
        <v>8</v>
      </c>
      <c r="U1285" s="294">
        <v>5</v>
      </c>
      <c r="V1285" s="293">
        <v>45375</v>
      </c>
      <c r="W1285" s="398">
        <v>884</v>
      </c>
      <c r="X1285" s="370">
        <v>8</v>
      </c>
      <c r="Y1285" s="294">
        <v>5</v>
      </c>
      <c r="Z1285" s="293">
        <v>45375</v>
      </c>
      <c r="AA1285" s="398">
        <v>884</v>
      </c>
    </row>
    <row r="1286" spans="1:27" ht="14.1" customHeight="1" x14ac:dyDescent="0.2">
      <c r="A1286" s="357"/>
      <c r="B1286" s="14"/>
      <c r="C1286" s="302">
        <v>950</v>
      </c>
      <c r="D1286" s="302">
        <v>120110804</v>
      </c>
      <c r="E1286" s="288" t="s">
        <v>104</v>
      </c>
      <c r="F1286" s="8">
        <v>7</v>
      </c>
      <c r="G1286" s="8">
        <v>1</v>
      </c>
      <c r="H1286" s="8">
        <v>36637</v>
      </c>
      <c r="I1286" s="18">
        <v>7</v>
      </c>
      <c r="J1286" s="18">
        <v>1</v>
      </c>
      <c r="K1286" s="165">
        <v>36637</v>
      </c>
      <c r="L1286" s="364">
        <v>7</v>
      </c>
      <c r="M1286" s="21">
        <v>1</v>
      </c>
      <c r="N1286" s="293">
        <v>39359</v>
      </c>
      <c r="O1286" s="398">
        <v>884</v>
      </c>
      <c r="P1286" s="370">
        <v>7</v>
      </c>
      <c r="Q1286" s="294">
        <v>1</v>
      </c>
      <c r="R1286" s="293">
        <v>40343</v>
      </c>
      <c r="S1286" s="398">
        <v>884</v>
      </c>
      <c r="T1286" s="370">
        <v>7</v>
      </c>
      <c r="U1286" s="294">
        <v>1</v>
      </c>
      <c r="V1286" s="293">
        <v>40343</v>
      </c>
      <c r="W1286" s="398">
        <v>884</v>
      </c>
      <c r="X1286" s="370">
        <v>7</v>
      </c>
      <c r="Y1286" s="294">
        <v>1</v>
      </c>
      <c r="Z1286" s="293">
        <v>40343</v>
      </c>
      <c r="AA1286" s="398">
        <v>884</v>
      </c>
    </row>
    <row r="1287" spans="1:27" ht="14.1" customHeight="1" x14ac:dyDescent="0.2">
      <c r="A1287" s="357"/>
      <c r="B1287" s="14"/>
      <c r="C1287" s="302">
        <v>960</v>
      </c>
      <c r="D1287" s="302">
        <v>120110805</v>
      </c>
      <c r="E1287" s="288" t="s">
        <v>104</v>
      </c>
      <c r="F1287" s="8">
        <v>7</v>
      </c>
      <c r="G1287" s="8">
        <v>4</v>
      </c>
      <c r="H1287" s="8">
        <v>39128</v>
      </c>
      <c r="I1287" s="18">
        <v>7</v>
      </c>
      <c r="J1287" s="18">
        <v>4</v>
      </c>
      <c r="K1287" s="165">
        <v>39128</v>
      </c>
      <c r="L1287" s="364">
        <v>7</v>
      </c>
      <c r="M1287" s="21">
        <v>1</v>
      </c>
      <c r="N1287" s="293">
        <v>39359</v>
      </c>
      <c r="O1287" s="398">
        <v>884</v>
      </c>
      <c r="P1287" s="370">
        <v>7</v>
      </c>
      <c r="Q1287" s="294">
        <v>1</v>
      </c>
      <c r="R1287" s="293">
        <v>40343</v>
      </c>
      <c r="S1287" s="398">
        <v>884</v>
      </c>
      <c r="T1287" s="370">
        <v>7</v>
      </c>
      <c r="U1287" s="294">
        <v>1</v>
      </c>
      <c r="V1287" s="293">
        <v>40343</v>
      </c>
      <c r="W1287" s="398">
        <v>884</v>
      </c>
      <c r="X1287" s="370">
        <v>7</v>
      </c>
      <c r="Y1287" s="294">
        <v>1</v>
      </c>
      <c r="Z1287" s="293">
        <v>40343</v>
      </c>
      <c r="AA1287" s="398">
        <v>884</v>
      </c>
    </row>
    <row r="1288" spans="1:27" ht="13.5" customHeight="1" x14ac:dyDescent="0.2">
      <c r="A1288" s="357"/>
      <c r="B1288" s="14"/>
      <c r="C1288" s="302">
        <v>970</v>
      </c>
      <c r="D1288" s="302">
        <v>120110806</v>
      </c>
      <c r="E1288" s="288" t="s">
        <v>892</v>
      </c>
      <c r="F1288" s="8">
        <v>10</v>
      </c>
      <c r="G1288" s="8">
        <v>5</v>
      </c>
      <c r="H1288" s="8">
        <v>43690</v>
      </c>
      <c r="I1288" s="18">
        <v>10</v>
      </c>
      <c r="J1288" s="18">
        <v>5</v>
      </c>
      <c r="K1288" s="165">
        <v>43690</v>
      </c>
      <c r="L1288" s="364">
        <v>10</v>
      </c>
      <c r="M1288" s="21">
        <v>5</v>
      </c>
      <c r="N1288" s="293">
        <v>46935</v>
      </c>
      <c r="O1288" s="398">
        <v>884</v>
      </c>
      <c r="P1288" s="370">
        <v>10</v>
      </c>
      <c r="Q1288" s="294">
        <v>5</v>
      </c>
      <c r="R1288" s="293">
        <v>48109</v>
      </c>
      <c r="S1288" s="398">
        <v>884</v>
      </c>
      <c r="T1288" s="370">
        <v>10</v>
      </c>
      <c r="U1288" s="294">
        <v>5</v>
      </c>
      <c r="V1288" s="293">
        <v>48109</v>
      </c>
      <c r="W1288" s="398">
        <v>884</v>
      </c>
      <c r="X1288" s="370">
        <v>10</v>
      </c>
      <c r="Y1288" s="294">
        <v>5</v>
      </c>
      <c r="Z1288" s="293">
        <v>48109</v>
      </c>
      <c r="AA1288" s="398">
        <v>884</v>
      </c>
    </row>
    <row r="1289" spans="1:27" ht="14.1" customHeight="1" x14ac:dyDescent="0.2">
      <c r="A1289" s="357"/>
      <c r="B1289" s="14"/>
      <c r="C1289" s="302">
        <v>980</v>
      </c>
      <c r="D1289" s="302">
        <v>120110807</v>
      </c>
      <c r="E1289" s="288" t="s">
        <v>104</v>
      </c>
      <c r="F1289" s="8">
        <v>7</v>
      </c>
      <c r="G1289" s="8">
        <v>1</v>
      </c>
      <c r="H1289" s="8">
        <v>36637</v>
      </c>
      <c r="I1289" s="18">
        <v>7</v>
      </c>
      <c r="J1289" s="18">
        <v>1</v>
      </c>
      <c r="K1289" s="165">
        <v>36637</v>
      </c>
      <c r="L1289" s="364">
        <v>7</v>
      </c>
      <c r="M1289" s="21">
        <v>1</v>
      </c>
      <c r="N1289" s="293">
        <v>39359</v>
      </c>
      <c r="O1289" s="398">
        <v>884</v>
      </c>
      <c r="P1289" s="370">
        <v>7</v>
      </c>
      <c r="Q1289" s="294">
        <v>1</v>
      </c>
      <c r="R1289" s="293">
        <v>40343</v>
      </c>
      <c r="S1289" s="398">
        <v>884</v>
      </c>
      <c r="T1289" s="370">
        <v>7</v>
      </c>
      <c r="U1289" s="294">
        <v>1</v>
      </c>
      <c r="V1289" s="293">
        <v>40343</v>
      </c>
      <c r="W1289" s="398">
        <v>884</v>
      </c>
      <c r="X1289" s="370">
        <v>7</v>
      </c>
      <c r="Y1289" s="294">
        <v>1</v>
      </c>
      <c r="Z1289" s="293">
        <v>40343</v>
      </c>
      <c r="AA1289" s="398">
        <v>884</v>
      </c>
    </row>
    <row r="1290" spans="1:27" ht="14.1" customHeight="1" x14ac:dyDescent="0.2">
      <c r="A1290" s="357"/>
      <c r="B1290" s="14"/>
      <c r="C1290" s="302">
        <v>1000</v>
      </c>
      <c r="D1290" s="302">
        <v>120110810</v>
      </c>
      <c r="E1290" s="288" t="s">
        <v>104</v>
      </c>
      <c r="F1290" s="8">
        <v>7</v>
      </c>
      <c r="G1290" s="8">
        <v>3</v>
      </c>
      <c r="H1290" s="8">
        <v>38300</v>
      </c>
      <c r="I1290" s="18">
        <v>7</v>
      </c>
      <c r="J1290" s="18">
        <v>3</v>
      </c>
      <c r="K1290" s="165">
        <v>38300</v>
      </c>
      <c r="L1290" s="364">
        <v>7</v>
      </c>
      <c r="M1290" s="21">
        <v>3</v>
      </c>
      <c r="N1290" s="293">
        <v>41144</v>
      </c>
      <c r="O1290" s="398">
        <v>884</v>
      </c>
      <c r="P1290" s="370">
        <v>7</v>
      </c>
      <c r="Q1290" s="294">
        <v>3</v>
      </c>
      <c r="R1290" s="293">
        <v>42173</v>
      </c>
      <c r="S1290" s="398">
        <v>884</v>
      </c>
      <c r="T1290" s="370">
        <v>7</v>
      </c>
      <c r="U1290" s="294">
        <v>3</v>
      </c>
      <c r="V1290" s="293">
        <v>42173</v>
      </c>
      <c r="W1290" s="398">
        <v>884</v>
      </c>
      <c r="X1290" s="370">
        <v>7</v>
      </c>
      <c r="Y1290" s="294">
        <v>3</v>
      </c>
      <c r="Z1290" s="293">
        <v>42173</v>
      </c>
      <c r="AA1290" s="398">
        <v>884</v>
      </c>
    </row>
    <row r="1291" spans="1:27" ht="14.1" customHeight="1" x14ac:dyDescent="0.2">
      <c r="A1291" s="357"/>
      <c r="B1291" s="14"/>
      <c r="C1291" s="302">
        <v>1010</v>
      </c>
      <c r="D1291" s="302">
        <v>120110811</v>
      </c>
      <c r="E1291" s="288" t="s">
        <v>104</v>
      </c>
      <c r="F1291" s="8">
        <v>7</v>
      </c>
      <c r="G1291" s="8">
        <v>3</v>
      </c>
      <c r="H1291" s="8">
        <v>38300</v>
      </c>
      <c r="I1291" s="18">
        <v>7</v>
      </c>
      <c r="J1291" s="18">
        <v>3</v>
      </c>
      <c r="K1291" s="165">
        <v>38300</v>
      </c>
      <c r="L1291" s="364">
        <v>7</v>
      </c>
      <c r="M1291" s="21">
        <v>3</v>
      </c>
      <c r="N1291" s="293">
        <v>41144</v>
      </c>
      <c r="O1291" s="398">
        <v>884</v>
      </c>
      <c r="P1291" s="370">
        <v>7</v>
      </c>
      <c r="Q1291" s="294">
        <v>3</v>
      </c>
      <c r="R1291" s="293">
        <v>42173</v>
      </c>
      <c r="S1291" s="398">
        <v>884</v>
      </c>
      <c r="T1291" s="370">
        <v>7</v>
      </c>
      <c r="U1291" s="294">
        <v>1</v>
      </c>
      <c r="V1291" s="293">
        <v>40343</v>
      </c>
      <c r="W1291" s="398">
        <v>884</v>
      </c>
      <c r="X1291" s="370">
        <v>7</v>
      </c>
      <c r="Y1291" s="294">
        <v>1</v>
      </c>
      <c r="Z1291" s="293">
        <v>40343</v>
      </c>
      <c r="AA1291" s="398">
        <v>884</v>
      </c>
    </row>
    <row r="1292" spans="1:27" ht="14.1" customHeight="1" x14ac:dyDescent="0.2">
      <c r="A1292" s="357"/>
      <c r="B1292" s="14"/>
      <c r="C1292" s="302">
        <v>1020</v>
      </c>
      <c r="D1292" s="302">
        <v>120110812</v>
      </c>
      <c r="E1292" s="288" t="s">
        <v>1331</v>
      </c>
      <c r="F1292" s="8">
        <v>7</v>
      </c>
      <c r="G1292" s="8">
        <v>1</v>
      </c>
      <c r="H1292" s="8">
        <v>36637</v>
      </c>
      <c r="I1292" s="18">
        <v>7</v>
      </c>
      <c r="J1292" s="18">
        <v>1</v>
      </c>
      <c r="K1292" s="165">
        <v>36637</v>
      </c>
      <c r="L1292" s="364">
        <v>7</v>
      </c>
      <c r="M1292" s="21">
        <v>1</v>
      </c>
      <c r="N1292" s="293">
        <v>39359</v>
      </c>
      <c r="O1292" s="398">
        <v>884</v>
      </c>
      <c r="P1292" s="370">
        <v>8</v>
      </c>
      <c r="Q1292" s="294">
        <v>5</v>
      </c>
      <c r="R1292" s="293">
        <v>45375</v>
      </c>
      <c r="S1292" s="398">
        <v>884</v>
      </c>
      <c r="T1292" s="370">
        <v>8</v>
      </c>
      <c r="U1292" s="294">
        <v>5</v>
      </c>
      <c r="V1292" s="293">
        <v>45375</v>
      </c>
      <c r="W1292" s="398">
        <v>884</v>
      </c>
      <c r="X1292" s="370">
        <v>8</v>
      </c>
      <c r="Y1292" s="294">
        <v>5</v>
      </c>
      <c r="Z1292" s="293">
        <v>45375</v>
      </c>
      <c r="AA1292" s="398">
        <v>884</v>
      </c>
    </row>
    <row r="1293" spans="1:27" ht="14.1" customHeight="1" x14ac:dyDescent="0.2">
      <c r="A1293" s="357"/>
      <c r="B1293" s="14"/>
      <c r="C1293" s="302">
        <v>1030</v>
      </c>
      <c r="D1293" s="302">
        <v>120110813</v>
      </c>
      <c r="E1293" s="288" t="s">
        <v>104</v>
      </c>
      <c r="F1293" s="8">
        <v>7</v>
      </c>
      <c r="G1293" s="8">
        <v>1</v>
      </c>
      <c r="H1293" s="8">
        <v>36637</v>
      </c>
      <c r="I1293" s="18">
        <v>7</v>
      </c>
      <c r="J1293" s="18">
        <v>1</v>
      </c>
      <c r="K1293" s="165">
        <v>36637</v>
      </c>
      <c r="L1293" s="364">
        <v>7</v>
      </c>
      <c r="M1293" s="21">
        <v>1</v>
      </c>
      <c r="N1293" s="293">
        <v>39359</v>
      </c>
      <c r="O1293" s="398">
        <v>884</v>
      </c>
      <c r="P1293" s="370">
        <v>7</v>
      </c>
      <c r="Q1293" s="294">
        <v>1</v>
      </c>
      <c r="R1293" s="293">
        <v>40343</v>
      </c>
      <c r="S1293" s="398">
        <v>884</v>
      </c>
      <c r="T1293" s="370">
        <v>7</v>
      </c>
      <c r="U1293" s="294">
        <v>1</v>
      </c>
      <c r="V1293" s="293">
        <v>40343</v>
      </c>
      <c r="W1293" s="398">
        <v>884</v>
      </c>
      <c r="X1293" s="370">
        <v>7</v>
      </c>
      <c r="Y1293" s="294">
        <v>1</v>
      </c>
      <c r="Z1293" s="293">
        <v>40343</v>
      </c>
      <c r="AA1293" s="398">
        <v>884</v>
      </c>
    </row>
    <row r="1294" spans="1:27" ht="14.1" customHeight="1" x14ac:dyDescent="0.2">
      <c r="A1294" s="357"/>
      <c r="B1294" s="14"/>
      <c r="C1294" s="302">
        <v>1170</v>
      </c>
      <c r="D1294" s="302">
        <v>120110814</v>
      </c>
      <c r="E1294" s="288" t="s">
        <v>104</v>
      </c>
      <c r="F1294" s="8">
        <v>7</v>
      </c>
      <c r="G1294" s="8">
        <v>1</v>
      </c>
      <c r="H1294" s="8">
        <v>36637</v>
      </c>
      <c r="I1294" s="18">
        <v>7</v>
      </c>
      <c r="J1294" s="18">
        <v>1</v>
      </c>
      <c r="K1294" s="165">
        <v>36637</v>
      </c>
      <c r="L1294" s="364">
        <v>7</v>
      </c>
      <c r="M1294" s="21">
        <v>1</v>
      </c>
      <c r="N1294" s="293">
        <v>39359</v>
      </c>
      <c r="O1294" s="398">
        <v>884</v>
      </c>
      <c r="P1294" s="370">
        <v>7</v>
      </c>
      <c r="Q1294" s="294">
        <v>1</v>
      </c>
      <c r="R1294" s="293">
        <v>40343</v>
      </c>
      <c r="S1294" s="398">
        <v>884</v>
      </c>
      <c r="T1294" s="370">
        <v>7</v>
      </c>
      <c r="U1294" s="294">
        <v>1</v>
      </c>
      <c r="V1294" s="293">
        <v>40343</v>
      </c>
      <c r="W1294" s="398">
        <v>884</v>
      </c>
      <c r="X1294" s="370">
        <v>7</v>
      </c>
      <c r="Y1294" s="294">
        <v>1</v>
      </c>
      <c r="Z1294" s="293">
        <v>40343</v>
      </c>
      <c r="AA1294" s="398">
        <v>884</v>
      </c>
    </row>
    <row r="1295" spans="1:27" ht="14.1" customHeight="1" x14ac:dyDescent="0.2">
      <c r="A1295" s="357"/>
      <c r="B1295" s="14"/>
      <c r="C1295" s="302">
        <v>1210</v>
      </c>
      <c r="D1295" s="302">
        <v>120110815</v>
      </c>
      <c r="E1295" s="288" t="s">
        <v>645</v>
      </c>
      <c r="F1295" s="8">
        <v>8</v>
      </c>
      <c r="G1295" s="8">
        <v>7</v>
      </c>
      <c r="H1295" s="8">
        <v>42441</v>
      </c>
      <c r="I1295" s="18">
        <v>8</v>
      </c>
      <c r="J1295" s="18">
        <v>7</v>
      </c>
      <c r="K1295" s="165">
        <v>43674</v>
      </c>
      <c r="L1295" s="364">
        <v>8</v>
      </c>
      <c r="M1295" s="21">
        <v>7</v>
      </c>
      <c r="N1295" s="293">
        <v>46918</v>
      </c>
      <c r="O1295" s="398">
        <v>884</v>
      </c>
      <c r="P1295" s="370">
        <v>8</v>
      </c>
      <c r="Q1295" s="294">
        <v>7</v>
      </c>
      <c r="R1295" s="293">
        <v>48091</v>
      </c>
      <c r="S1295" s="398">
        <v>884</v>
      </c>
      <c r="T1295" s="370">
        <v>8</v>
      </c>
      <c r="U1295" s="294">
        <v>7</v>
      </c>
      <c r="V1295" s="293">
        <v>48091</v>
      </c>
      <c r="W1295" s="398">
        <v>884</v>
      </c>
      <c r="X1295" s="370">
        <v>8</v>
      </c>
      <c r="Y1295" s="294">
        <v>7</v>
      </c>
      <c r="Z1295" s="293">
        <v>48091</v>
      </c>
      <c r="AA1295" s="398">
        <v>884</v>
      </c>
    </row>
    <row r="1296" spans="1:27" ht="14.1" customHeight="1" x14ac:dyDescent="0.2">
      <c r="A1296" s="357"/>
      <c r="B1296" s="14"/>
      <c r="C1296" s="302">
        <v>1250</v>
      </c>
      <c r="D1296" s="302">
        <v>120110816</v>
      </c>
      <c r="E1296" s="288" t="s">
        <v>104</v>
      </c>
      <c r="F1296" s="8">
        <v>7</v>
      </c>
      <c r="G1296" s="8">
        <v>1</v>
      </c>
      <c r="H1296" s="8">
        <v>36637</v>
      </c>
      <c r="I1296" s="18">
        <v>7</v>
      </c>
      <c r="J1296" s="18">
        <v>1</v>
      </c>
      <c r="K1296" s="165">
        <v>36637</v>
      </c>
      <c r="L1296" s="364">
        <v>7</v>
      </c>
      <c r="M1296" s="21">
        <v>1</v>
      </c>
      <c r="N1296" s="293">
        <v>39359</v>
      </c>
      <c r="O1296" s="398">
        <v>884</v>
      </c>
      <c r="P1296" s="370">
        <v>7</v>
      </c>
      <c r="Q1296" s="294">
        <v>1</v>
      </c>
      <c r="R1296" s="293">
        <v>40343</v>
      </c>
      <c r="S1296" s="398">
        <v>884</v>
      </c>
      <c r="T1296" s="370">
        <v>7</v>
      </c>
      <c r="U1296" s="294">
        <v>1</v>
      </c>
      <c r="V1296" s="293">
        <v>40343</v>
      </c>
      <c r="W1296" s="398">
        <v>884</v>
      </c>
      <c r="X1296" s="370">
        <v>7</v>
      </c>
      <c r="Y1296" s="294">
        <v>1</v>
      </c>
      <c r="Z1296" s="293">
        <v>40343</v>
      </c>
      <c r="AA1296" s="398">
        <v>884</v>
      </c>
    </row>
    <row r="1297" spans="1:27" ht="14.1" customHeight="1" x14ac:dyDescent="0.2">
      <c r="A1297" s="357"/>
      <c r="B1297" s="14"/>
      <c r="C1297" s="302">
        <v>1260</v>
      </c>
      <c r="D1297" s="302">
        <v>120110817</v>
      </c>
      <c r="E1297" s="288" t="s">
        <v>104</v>
      </c>
      <c r="F1297" s="8">
        <v>7</v>
      </c>
      <c r="G1297" s="8">
        <v>1</v>
      </c>
      <c r="H1297" s="8">
        <v>36637</v>
      </c>
      <c r="I1297" s="18">
        <v>7</v>
      </c>
      <c r="J1297" s="18">
        <v>1</v>
      </c>
      <c r="K1297" s="165">
        <v>36637</v>
      </c>
      <c r="L1297" s="364">
        <v>7</v>
      </c>
      <c r="M1297" s="21">
        <v>1</v>
      </c>
      <c r="N1297" s="293">
        <v>39359</v>
      </c>
      <c r="O1297" s="398">
        <v>884</v>
      </c>
      <c r="P1297" s="370">
        <v>7</v>
      </c>
      <c r="Q1297" s="294">
        <v>1</v>
      </c>
      <c r="R1297" s="293">
        <v>40343</v>
      </c>
      <c r="S1297" s="398">
        <v>884</v>
      </c>
      <c r="T1297" s="370">
        <v>7</v>
      </c>
      <c r="U1297" s="294">
        <v>1</v>
      </c>
      <c r="V1297" s="293">
        <v>40343</v>
      </c>
      <c r="W1297" s="398">
        <v>884</v>
      </c>
      <c r="X1297" s="370">
        <v>7</v>
      </c>
      <c r="Y1297" s="294">
        <v>1</v>
      </c>
      <c r="Z1297" s="293">
        <v>40343</v>
      </c>
      <c r="AA1297" s="398">
        <v>884</v>
      </c>
    </row>
    <row r="1298" spans="1:27" ht="14.1" customHeight="1" x14ac:dyDescent="0.2">
      <c r="A1298" s="357"/>
      <c r="B1298" s="14"/>
      <c r="C1298" s="302">
        <v>1270</v>
      </c>
      <c r="D1298" s="302">
        <v>120110818</v>
      </c>
      <c r="E1298" s="288" t="s">
        <v>104</v>
      </c>
      <c r="F1298" s="8">
        <v>7</v>
      </c>
      <c r="G1298" s="8">
        <v>3</v>
      </c>
      <c r="H1298" s="8">
        <v>38300</v>
      </c>
      <c r="I1298" s="18">
        <v>7</v>
      </c>
      <c r="J1298" s="18">
        <v>3</v>
      </c>
      <c r="K1298" s="165">
        <v>38300</v>
      </c>
      <c r="L1298" s="364">
        <v>7</v>
      </c>
      <c r="M1298" s="21">
        <v>3</v>
      </c>
      <c r="N1298" s="293">
        <v>41144</v>
      </c>
      <c r="O1298" s="398">
        <v>884</v>
      </c>
      <c r="P1298" s="370">
        <v>7</v>
      </c>
      <c r="Q1298" s="294">
        <v>3</v>
      </c>
      <c r="R1298" s="293">
        <v>42173</v>
      </c>
      <c r="S1298" s="398">
        <v>884</v>
      </c>
      <c r="T1298" s="370">
        <v>7</v>
      </c>
      <c r="U1298" s="294">
        <v>3</v>
      </c>
      <c r="V1298" s="293">
        <v>42173</v>
      </c>
      <c r="W1298" s="398">
        <v>884</v>
      </c>
      <c r="X1298" s="370">
        <v>7</v>
      </c>
      <c r="Y1298" s="294">
        <v>3</v>
      </c>
      <c r="Z1298" s="293">
        <v>42173</v>
      </c>
      <c r="AA1298" s="398">
        <v>884</v>
      </c>
    </row>
    <row r="1299" spans="1:27" ht="14.1" customHeight="1" x14ac:dyDescent="0.2">
      <c r="A1299" s="357"/>
      <c r="B1299" s="14"/>
      <c r="C1299" s="302">
        <v>1290</v>
      </c>
      <c r="D1299" s="302">
        <v>120110819</v>
      </c>
      <c r="E1299" s="288" t="s">
        <v>104</v>
      </c>
      <c r="F1299" s="8">
        <v>7</v>
      </c>
      <c r="G1299" s="8">
        <v>3</v>
      </c>
      <c r="H1299" s="8">
        <v>38300</v>
      </c>
      <c r="I1299" s="18">
        <v>7</v>
      </c>
      <c r="J1299" s="18">
        <v>3</v>
      </c>
      <c r="K1299" s="165">
        <v>38300</v>
      </c>
      <c r="L1299" s="364">
        <v>7</v>
      </c>
      <c r="M1299" s="21">
        <v>3</v>
      </c>
      <c r="N1299" s="293">
        <v>41144</v>
      </c>
      <c r="O1299" s="398">
        <v>884</v>
      </c>
      <c r="P1299" s="370">
        <v>7</v>
      </c>
      <c r="Q1299" s="294">
        <v>3</v>
      </c>
      <c r="R1299" s="293">
        <v>42173</v>
      </c>
      <c r="S1299" s="398">
        <v>884</v>
      </c>
      <c r="T1299" s="370">
        <v>7</v>
      </c>
      <c r="U1299" s="294">
        <v>3</v>
      </c>
      <c r="V1299" s="293">
        <v>42173</v>
      </c>
      <c r="W1299" s="398">
        <v>884</v>
      </c>
      <c r="X1299" s="370">
        <v>7</v>
      </c>
      <c r="Y1299" s="294">
        <v>3</v>
      </c>
      <c r="Z1299" s="293">
        <v>42173</v>
      </c>
      <c r="AA1299" s="398">
        <v>884</v>
      </c>
    </row>
    <row r="1300" spans="1:27" ht="14.1" customHeight="1" x14ac:dyDescent="0.2">
      <c r="A1300" s="357"/>
      <c r="B1300" s="14"/>
      <c r="C1300" s="302">
        <v>2210</v>
      </c>
      <c r="D1300" s="302">
        <v>120110820</v>
      </c>
      <c r="E1300" s="288" t="s">
        <v>1331</v>
      </c>
      <c r="F1300" s="8">
        <v>7</v>
      </c>
      <c r="G1300" s="8">
        <v>1</v>
      </c>
      <c r="H1300" s="8">
        <v>36637</v>
      </c>
      <c r="I1300" s="18">
        <v>7</v>
      </c>
      <c r="J1300" s="18">
        <v>1</v>
      </c>
      <c r="K1300" s="165">
        <v>36637</v>
      </c>
      <c r="L1300" s="364">
        <v>7</v>
      </c>
      <c r="M1300" s="21">
        <v>1</v>
      </c>
      <c r="N1300" s="293">
        <v>39359</v>
      </c>
      <c r="O1300" s="398">
        <v>884</v>
      </c>
      <c r="P1300" s="370">
        <v>8</v>
      </c>
      <c r="Q1300" s="294">
        <v>5</v>
      </c>
      <c r="R1300" s="293">
        <v>45375</v>
      </c>
      <c r="S1300" s="398">
        <v>884</v>
      </c>
      <c r="T1300" s="370">
        <v>8</v>
      </c>
      <c r="U1300" s="294">
        <v>5</v>
      </c>
      <c r="V1300" s="293">
        <v>45375</v>
      </c>
      <c r="W1300" s="398">
        <v>884</v>
      </c>
      <c r="X1300" s="370">
        <v>8</v>
      </c>
      <c r="Y1300" s="294">
        <v>5</v>
      </c>
      <c r="Z1300" s="293">
        <v>45375</v>
      </c>
      <c r="AA1300" s="398">
        <v>884</v>
      </c>
    </row>
    <row r="1301" spans="1:27" ht="14.1" customHeight="1" x14ac:dyDescent="0.2">
      <c r="A1301" s="357"/>
      <c r="B1301" s="14"/>
      <c r="C1301" s="302">
        <v>2230</v>
      </c>
      <c r="D1301" s="302">
        <v>120110821</v>
      </c>
      <c r="E1301" s="288" t="s">
        <v>892</v>
      </c>
      <c r="F1301" s="8">
        <v>10</v>
      </c>
      <c r="G1301" s="8">
        <v>2</v>
      </c>
      <c r="H1301" s="8">
        <v>41207</v>
      </c>
      <c r="I1301" s="18">
        <v>10</v>
      </c>
      <c r="J1301" s="18">
        <v>2</v>
      </c>
      <c r="K1301" s="165">
        <v>41207</v>
      </c>
      <c r="L1301" s="364">
        <v>10</v>
      </c>
      <c r="M1301" s="21">
        <v>2</v>
      </c>
      <c r="N1301" s="293">
        <v>1</v>
      </c>
      <c r="O1301" s="398">
        <v>884</v>
      </c>
      <c r="P1301" s="370">
        <v>10</v>
      </c>
      <c r="Q1301" s="294">
        <v>2</v>
      </c>
      <c r="R1301" s="293">
        <v>1</v>
      </c>
      <c r="S1301" s="398">
        <v>884</v>
      </c>
      <c r="T1301" s="370">
        <v>10</v>
      </c>
      <c r="U1301" s="294">
        <v>2</v>
      </c>
      <c r="V1301" s="293">
        <v>1</v>
      </c>
      <c r="W1301" s="398">
        <v>884</v>
      </c>
      <c r="X1301" s="370">
        <v>10</v>
      </c>
      <c r="Y1301" s="294">
        <v>2</v>
      </c>
      <c r="Z1301" s="293">
        <v>0</v>
      </c>
      <c r="AA1301" s="398">
        <v>884</v>
      </c>
    </row>
    <row r="1302" spans="1:27" ht="14.1" customHeight="1" x14ac:dyDescent="0.2">
      <c r="A1302" s="357"/>
      <c r="B1302" s="14"/>
      <c r="C1302" s="302">
        <v>5050</v>
      </c>
      <c r="D1302" s="302">
        <v>120110822</v>
      </c>
      <c r="E1302" s="288" t="s">
        <v>578</v>
      </c>
      <c r="F1302" s="8">
        <v>11</v>
      </c>
      <c r="G1302" s="8">
        <v>7</v>
      </c>
      <c r="H1302" s="8">
        <v>48227</v>
      </c>
      <c r="I1302" s="18">
        <v>11</v>
      </c>
      <c r="J1302" s="18">
        <v>7</v>
      </c>
      <c r="K1302" s="165">
        <v>49192</v>
      </c>
      <c r="L1302" s="364">
        <v>11</v>
      </c>
      <c r="M1302" s="21">
        <v>7</v>
      </c>
      <c r="N1302" s="293">
        <v>52845</v>
      </c>
      <c r="O1302" s="398">
        <v>3144</v>
      </c>
      <c r="P1302" s="370">
        <v>11</v>
      </c>
      <c r="Q1302" s="294">
        <v>7</v>
      </c>
      <c r="R1302" s="293">
        <v>54167</v>
      </c>
      <c r="S1302" s="398">
        <v>3144</v>
      </c>
      <c r="T1302" s="370">
        <v>11</v>
      </c>
      <c r="U1302" s="294">
        <v>7</v>
      </c>
      <c r="V1302" s="293">
        <v>54167</v>
      </c>
      <c r="W1302" s="398">
        <v>3144</v>
      </c>
      <c r="X1302" s="370">
        <v>11</v>
      </c>
      <c r="Y1302" s="294">
        <v>7</v>
      </c>
      <c r="Z1302" s="293">
        <v>54167</v>
      </c>
      <c r="AA1302" s="398">
        <v>3144</v>
      </c>
    </row>
    <row r="1303" spans="1:27" ht="14.1" customHeight="1" x14ac:dyDescent="0.2">
      <c r="A1303" s="357"/>
      <c r="B1303" s="14"/>
      <c r="C1303" s="302">
        <v>5060</v>
      </c>
      <c r="D1303" s="302">
        <v>120110823</v>
      </c>
      <c r="E1303" s="288" t="s">
        <v>645</v>
      </c>
      <c r="F1303" s="8">
        <v>8</v>
      </c>
      <c r="G1303" s="8">
        <v>7</v>
      </c>
      <c r="H1303" s="8">
        <v>42441</v>
      </c>
      <c r="I1303" s="18">
        <v>8</v>
      </c>
      <c r="J1303" s="18">
        <v>7</v>
      </c>
      <c r="K1303" s="165">
        <v>43674</v>
      </c>
      <c r="L1303" s="364">
        <v>8</v>
      </c>
      <c r="M1303" s="21">
        <v>7</v>
      </c>
      <c r="N1303" s="293">
        <v>46918</v>
      </c>
      <c r="O1303" s="398">
        <v>3144</v>
      </c>
      <c r="P1303" s="370">
        <v>8</v>
      </c>
      <c r="Q1303" s="294">
        <v>7</v>
      </c>
      <c r="R1303" s="293">
        <v>48091</v>
      </c>
      <c r="S1303" s="398">
        <v>3144</v>
      </c>
      <c r="T1303" s="370">
        <v>8</v>
      </c>
      <c r="U1303" s="294">
        <v>7</v>
      </c>
      <c r="V1303" s="293">
        <v>48091</v>
      </c>
      <c r="W1303" s="398">
        <v>3144</v>
      </c>
      <c r="X1303" s="370">
        <v>8</v>
      </c>
      <c r="Y1303" s="294">
        <v>7</v>
      </c>
      <c r="Z1303" s="293">
        <v>48091</v>
      </c>
      <c r="AA1303" s="398">
        <v>3144</v>
      </c>
    </row>
    <row r="1304" spans="1:27" ht="14.1" customHeight="1" x14ac:dyDescent="0.2">
      <c r="A1304" s="357"/>
      <c r="B1304" s="14"/>
      <c r="C1304" s="302">
        <v>5400</v>
      </c>
      <c r="D1304" s="302">
        <v>120110824</v>
      </c>
      <c r="E1304" s="288" t="s">
        <v>1331</v>
      </c>
      <c r="F1304" s="8">
        <v>7</v>
      </c>
      <c r="G1304" s="8">
        <v>1</v>
      </c>
      <c r="H1304" s="8">
        <v>36637</v>
      </c>
      <c r="I1304" s="18">
        <v>7</v>
      </c>
      <c r="J1304" s="18">
        <v>1</v>
      </c>
      <c r="K1304" s="165">
        <v>36637</v>
      </c>
      <c r="L1304" s="364">
        <v>7</v>
      </c>
      <c r="M1304" s="21">
        <v>1</v>
      </c>
      <c r="N1304" s="293">
        <v>39359</v>
      </c>
      <c r="O1304" s="398">
        <v>884</v>
      </c>
      <c r="P1304" s="370">
        <v>8</v>
      </c>
      <c r="Q1304" s="294">
        <v>5</v>
      </c>
      <c r="R1304" s="293">
        <v>45375</v>
      </c>
      <c r="S1304" s="398">
        <v>884</v>
      </c>
      <c r="T1304" s="370">
        <v>8</v>
      </c>
      <c r="U1304" s="294">
        <v>5</v>
      </c>
      <c r="V1304" s="293">
        <v>45375</v>
      </c>
      <c r="W1304" s="398">
        <v>884</v>
      </c>
      <c r="X1304" s="370">
        <v>8</v>
      </c>
      <c r="Y1304" s="294">
        <v>5</v>
      </c>
      <c r="Z1304" s="293">
        <v>45375</v>
      </c>
      <c r="AA1304" s="398">
        <v>884</v>
      </c>
    </row>
    <row r="1305" spans="1:27" ht="14.1" customHeight="1" x14ac:dyDescent="0.2">
      <c r="A1305" s="357"/>
      <c r="B1305" s="14"/>
      <c r="C1305" s="302">
        <v>5440</v>
      </c>
      <c r="D1305" s="302">
        <v>120110825</v>
      </c>
      <c r="E1305" s="288" t="s">
        <v>1582</v>
      </c>
      <c r="F1305" s="8">
        <v>9</v>
      </c>
      <c r="G1305" s="8">
        <v>8</v>
      </c>
      <c r="H1305" s="8">
        <v>71753</v>
      </c>
      <c r="I1305" s="18">
        <v>9</v>
      </c>
      <c r="J1305" s="18">
        <v>8</v>
      </c>
      <c r="K1305" s="165">
        <v>76518</v>
      </c>
      <c r="L1305" s="364">
        <v>9</v>
      </c>
      <c r="M1305" s="21">
        <v>8</v>
      </c>
      <c r="N1305" s="293">
        <v>76518</v>
      </c>
      <c r="O1305" s="398">
        <v>3144</v>
      </c>
      <c r="P1305" s="370">
        <v>9</v>
      </c>
      <c r="Q1305" s="294">
        <v>8</v>
      </c>
      <c r="R1305" s="293">
        <v>84254</v>
      </c>
      <c r="S1305" s="398">
        <v>3144</v>
      </c>
      <c r="T1305" s="370">
        <v>9</v>
      </c>
      <c r="U1305" s="294">
        <v>8</v>
      </c>
      <c r="V1305" s="293">
        <v>84254</v>
      </c>
      <c r="W1305" s="398">
        <v>3144</v>
      </c>
      <c r="X1305" s="370">
        <v>9</v>
      </c>
      <c r="Y1305" s="294">
        <v>8</v>
      </c>
      <c r="Z1305" s="293">
        <v>84254</v>
      </c>
      <c r="AA1305" s="398">
        <v>3144</v>
      </c>
    </row>
    <row r="1306" spans="1:27" ht="14.1" customHeight="1" x14ac:dyDescent="0.2">
      <c r="A1306" s="357"/>
      <c r="B1306" s="14"/>
      <c r="C1306" s="302">
        <v>5560</v>
      </c>
      <c r="D1306" s="302">
        <v>120110826</v>
      </c>
      <c r="E1306" s="288" t="s">
        <v>898</v>
      </c>
      <c r="F1306" s="8">
        <v>7</v>
      </c>
      <c r="G1306" s="8">
        <v>5</v>
      </c>
      <c r="H1306" s="8">
        <v>57814</v>
      </c>
      <c r="I1306" s="18">
        <v>7</v>
      </c>
      <c r="J1306" s="18">
        <v>5</v>
      </c>
      <c r="K1306" s="165">
        <v>60831</v>
      </c>
      <c r="L1306" s="364">
        <v>7</v>
      </c>
      <c r="M1306" s="21">
        <v>5</v>
      </c>
      <c r="N1306" s="293">
        <v>62199</v>
      </c>
      <c r="O1306" s="398">
        <v>71</v>
      </c>
      <c r="P1306" s="370">
        <v>7</v>
      </c>
      <c r="Q1306" s="294">
        <v>5</v>
      </c>
      <c r="R1306" s="293">
        <v>63754</v>
      </c>
      <c r="S1306" s="398">
        <v>71</v>
      </c>
      <c r="T1306" s="370">
        <v>7</v>
      </c>
      <c r="U1306" s="294">
        <v>5</v>
      </c>
      <c r="V1306" s="293">
        <v>63754</v>
      </c>
      <c r="W1306" s="398">
        <v>71</v>
      </c>
      <c r="X1306" s="370">
        <v>7</v>
      </c>
      <c r="Y1306" s="294">
        <v>5</v>
      </c>
      <c r="Z1306" s="293">
        <v>63754</v>
      </c>
      <c r="AA1306" s="398">
        <v>71</v>
      </c>
    </row>
    <row r="1307" spans="1:27" ht="14.1" customHeight="1" x14ac:dyDescent="0.2">
      <c r="A1307" s="357"/>
      <c r="B1307" s="14"/>
      <c r="C1307" s="302">
        <v>5570</v>
      </c>
      <c r="D1307" s="302">
        <v>120110827</v>
      </c>
      <c r="E1307" s="288" t="s">
        <v>268</v>
      </c>
      <c r="F1307" s="8">
        <v>7</v>
      </c>
      <c r="G1307" s="8">
        <v>7</v>
      </c>
      <c r="H1307" s="8">
        <v>60752</v>
      </c>
      <c r="I1307" s="18">
        <v>7</v>
      </c>
      <c r="J1307" s="18">
        <v>7</v>
      </c>
      <c r="K1307" s="165">
        <v>63923</v>
      </c>
      <c r="L1307" s="364">
        <v>7</v>
      </c>
      <c r="M1307" s="21">
        <v>7</v>
      </c>
      <c r="N1307" s="293">
        <v>65362</v>
      </c>
      <c r="O1307" s="398">
        <v>71</v>
      </c>
      <c r="P1307" s="370">
        <v>7</v>
      </c>
      <c r="Q1307" s="294">
        <v>7</v>
      </c>
      <c r="R1307" s="293">
        <v>66997</v>
      </c>
      <c r="S1307" s="398">
        <v>71</v>
      </c>
      <c r="T1307" s="370">
        <v>7</v>
      </c>
      <c r="U1307" s="294">
        <v>7</v>
      </c>
      <c r="V1307" s="293">
        <v>66997</v>
      </c>
      <c r="W1307" s="398">
        <v>71</v>
      </c>
      <c r="X1307" s="370">
        <v>7</v>
      </c>
      <c r="Y1307" s="294">
        <v>7</v>
      </c>
      <c r="Z1307" s="293">
        <v>66997</v>
      </c>
      <c r="AA1307" s="398">
        <v>71</v>
      </c>
    </row>
    <row r="1308" spans="1:27" ht="14.1" customHeight="1" x14ac:dyDescent="0.2">
      <c r="A1308" s="357"/>
      <c r="B1308" s="14"/>
      <c r="C1308" s="302">
        <v>5580</v>
      </c>
      <c r="D1308" s="302">
        <v>120110828</v>
      </c>
      <c r="E1308" s="288" t="s">
        <v>898</v>
      </c>
      <c r="F1308" s="8">
        <v>7</v>
      </c>
      <c r="G1308" s="8">
        <v>5</v>
      </c>
      <c r="H1308" s="8">
        <v>57814</v>
      </c>
      <c r="I1308" s="18">
        <v>7</v>
      </c>
      <c r="J1308" s="18">
        <v>5</v>
      </c>
      <c r="K1308" s="165">
        <v>60831</v>
      </c>
      <c r="L1308" s="364">
        <v>7</v>
      </c>
      <c r="M1308" s="21">
        <v>5</v>
      </c>
      <c r="N1308" s="293">
        <v>62199</v>
      </c>
      <c r="O1308" s="398">
        <v>71</v>
      </c>
      <c r="P1308" s="370">
        <v>7</v>
      </c>
      <c r="Q1308" s="294">
        <v>5</v>
      </c>
      <c r="R1308" s="293">
        <v>63754</v>
      </c>
      <c r="S1308" s="398">
        <v>71</v>
      </c>
      <c r="T1308" s="370">
        <v>7</v>
      </c>
      <c r="U1308" s="294">
        <v>5</v>
      </c>
      <c r="V1308" s="293">
        <v>63754</v>
      </c>
      <c r="W1308" s="398">
        <v>71</v>
      </c>
      <c r="X1308" s="370">
        <v>7</v>
      </c>
      <c r="Y1308" s="294">
        <v>5</v>
      </c>
      <c r="Z1308" s="293">
        <v>63754</v>
      </c>
      <c r="AA1308" s="398">
        <v>71</v>
      </c>
    </row>
    <row r="1309" spans="1:27" ht="12" customHeight="1" x14ac:dyDescent="0.2">
      <c r="A1309" s="357"/>
      <c r="B1309" s="14"/>
      <c r="C1309" s="302">
        <v>5610</v>
      </c>
      <c r="D1309" s="302">
        <v>120110829</v>
      </c>
      <c r="E1309" s="288" t="s">
        <v>268</v>
      </c>
      <c r="F1309" s="8">
        <v>7</v>
      </c>
      <c r="G1309" s="8">
        <v>5</v>
      </c>
      <c r="H1309" s="8">
        <v>57814</v>
      </c>
      <c r="I1309" s="18">
        <v>7</v>
      </c>
      <c r="J1309" s="18">
        <v>5</v>
      </c>
      <c r="K1309" s="165">
        <v>60831</v>
      </c>
      <c r="L1309" s="364">
        <v>7</v>
      </c>
      <c r="M1309" s="21">
        <v>5</v>
      </c>
      <c r="N1309" s="293">
        <v>62199</v>
      </c>
      <c r="O1309" s="398">
        <v>71</v>
      </c>
      <c r="P1309" s="370">
        <v>7</v>
      </c>
      <c r="Q1309" s="294">
        <v>5</v>
      </c>
      <c r="R1309" s="293">
        <v>63754</v>
      </c>
      <c r="S1309" s="398">
        <v>71</v>
      </c>
      <c r="T1309" s="370">
        <v>7</v>
      </c>
      <c r="U1309" s="294">
        <v>5</v>
      </c>
      <c r="V1309" s="293">
        <v>63754</v>
      </c>
      <c r="W1309" s="398">
        <v>71</v>
      </c>
      <c r="X1309" s="370">
        <v>7</v>
      </c>
      <c r="Y1309" s="294">
        <v>5</v>
      </c>
      <c r="Z1309" s="293">
        <v>63754</v>
      </c>
      <c r="AA1309" s="398">
        <v>71</v>
      </c>
    </row>
    <row r="1310" spans="1:27" x14ac:dyDescent="0.2">
      <c r="A1310" s="357"/>
      <c r="B1310" s="14"/>
      <c r="C1310" s="302">
        <v>5680</v>
      </c>
      <c r="D1310" s="302">
        <v>120110830</v>
      </c>
      <c r="E1310" s="288" t="s">
        <v>978</v>
      </c>
      <c r="F1310" s="8">
        <v>1</v>
      </c>
      <c r="G1310" s="8">
        <v>3</v>
      </c>
      <c r="H1310" s="8">
        <v>39160</v>
      </c>
      <c r="I1310" s="18">
        <v>1</v>
      </c>
      <c r="J1310" s="18">
        <v>3</v>
      </c>
      <c r="K1310" s="165">
        <v>41205</v>
      </c>
      <c r="L1310" s="364">
        <v>1</v>
      </c>
      <c r="M1310" s="21">
        <v>3</v>
      </c>
      <c r="N1310" s="293">
        <v>42132</v>
      </c>
      <c r="O1310" s="398">
        <v>71</v>
      </c>
      <c r="P1310" s="370">
        <v>1</v>
      </c>
      <c r="Q1310" s="294">
        <v>3</v>
      </c>
      <c r="R1310" s="293">
        <v>43186</v>
      </c>
      <c r="S1310" s="398">
        <v>71</v>
      </c>
      <c r="T1310" s="370">
        <v>1</v>
      </c>
      <c r="U1310" s="294">
        <v>3</v>
      </c>
      <c r="V1310" s="293">
        <v>43186</v>
      </c>
      <c r="W1310" s="398">
        <v>71</v>
      </c>
      <c r="X1310" s="370">
        <v>1</v>
      </c>
      <c r="Y1310" s="294">
        <v>3</v>
      </c>
      <c r="Z1310" s="293">
        <v>43186</v>
      </c>
      <c r="AA1310" s="398">
        <v>71</v>
      </c>
    </row>
    <row r="1311" spans="1:27" x14ac:dyDescent="0.2">
      <c r="A1311" s="357"/>
      <c r="B1311" s="14"/>
      <c r="C1311" s="302">
        <v>5690</v>
      </c>
      <c r="D1311" s="302">
        <v>120110831</v>
      </c>
      <c r="E1311" s="288" t="s">
        <v>978</v>
      </c>
      <c r="F1311" s="8">
        <v>1</v>
      </c>
      <c r="G1311" s="8">
        <v>3</v>
      </c>
      <c r="H1311" s="8">
        <v>39160</v>
      </c>
      <c r="I1311" s="18">
        <v>1</v>
      </c>
      <c r="J1311" s="18">
        <v>3</v>
      </c>
      <c r="K1311" s="165">
        <v>41205</v>
      </c>
      <c r="L1311" s="364">
        <v>1</v>
      </c>
      <c r="M1311" s="21">
        <v>3</v>
      </c>
      <c r="N1311" s="293">
        <v>42132</v>
      </c>
      <c r="O1311" s="398">
        <v>71</v>
      </c>
      <c r="P1311" s="370">
        <v>1</v>
      </c>
      <c r="Q1311" s="294">
        <v>3</v>
      </c>
      <c r="R1311" s="293">
        <v>43186</v>
      </c>
      <c r="S1311" s="398">
        <v>71</v>
      </c>
      <c r="T1311" s="370">
        <v>1</v>
      </c>
      <c r="U1311" s="294">
        <v>3</v>
      </c>
      <c r="V1311" s="293">
        <v>43186</v>
      </c>
      <c r="W1311" s="398">
        <v>71</v>
      </c>
      <c r="X1311" s="370">
        <v>1</v>
      </c>
      <c r="Y1311" s="294">
        <v>3</v>
      </c>
      <c r="Z1311" s="293">
        <v>43186</v>
      </c>
      <c r="AA1311" s="398">
        <v>71</v>
      </c>
    </row>
    <row r="1312" spans="1:27" x14ac:dyDescent="0.2">
      <c r="A1312" s="357"/>
      <c r="B1312" s="14"/>
      <c r="C1312" s="302">
        <v>6240</v>
      </c>
      <c r="D1312" s="302">
        <v>120110832</v>
      </c>
      <c r="E1312" s="288" t="s">
        <v>104</v>
      </c>
      <c r="F1312" s="8">
        <v>7</v>
      </c>
      <c r="G1312" s="8">
        <v>1</v>
      </c>
      <c r="H1312" s="8">
        <v>36637</v>
      </c>
      <c r="I1312" s="18">
        <v>7</v>
      </c>
      <c r="J1312" s="18">
        <v>1</v>
      </c>
      <c r="K1312" s="165">
        <v>36637</v>
      </c>
      <c r="L1312" s="364">
        <v>7</v>
      </c>
      <c r="M1312" s="21">
        <v>1</v>
      </c>
      <c r="N1312" s="293">
        <v>39359</v>
      </c>
      <c r="O1312" s="398">
        <v>884</v>
      </c>
      <c r="P1312" s="370">
        <v>7</v>
      </c>
      <c r="Q1312" s="294">
        <v>1</v>
      </c>
      <c r="R1312" s="293">
        <v>40343</v>
      </c>
      <c r="S1312" s="398">
        <v>884</v>
      </c>
      <c r="T1312" s="370">
        <v>7</v>
      </c>
      <c r="U1312" s="294">
        <v>1</v>
      </c>
      <c r="V1312" s="293">
        <v>40343</v>
      </c>
      <c r="W1312" s="398">
        <v>884</v>
      </c>
      <c r="X1312" s="370">
        <v>7</v>
      </c>
      <c r="Y1312" s="294">
        <v>1</v>
      </c>
      <c r="Z1312" s="293">
        <v>40343</v>
      </c>
      <c r="AA1312" s="398">
        <v>884</v>
      </c>
    </row>
    <row r="1313" spans="1:27" ht="14.1" customHeight="1" x14ac:dyDescent="0.2">
      <c r="A1313" s="357"/>
      <c r="B1313" s="14"/>
      <c r="C1313" s="302">
        <v>6290</v>
      </c>
      <c r="D1313" s="302">
        <v>120110833</v>
      </c>
      <c r="E1313" s="288" t="s">
        <v>104</v>
      </c>
      <c r="F1313" s="8">
        <v>7</v>
      </c>
      <c r="G1313" s="8">
        <v>1</v>
      </c>
      <c r="H1313" s="8">
        <v>36637</v>
      </c>
      <c r="I1313" s="18">
        <v>7</v>
      </c>
      <c r="J1313" s="18">
        <v>1</v>
      </c>
      <c r="K1313" s="165">
        <v>36637</v>
      </c>
      <c r="L1313" s="364">
        <v>7</v>
      </c>
      <c r="M1313" s="21">
        <v>1</v>
      </c>
      <c r="N1313" s="293">
        <v>39359</v>
      </c>
      <c r="O1313" s="398">
        <v>884</v>
      </c>
      <c r="P1313" s="370">
        <v>7</v>
      </c>
      <c r="Q1313" s="294">
        <v>1</v>
      </c>
      <c r="R1313" s="293">
        <v>40343</v>
      </c>
      <c r="S1313" s="398">
        <v>884</v>
      </c>
      <c r="T1313" s="370">
        <v>7</v>
      </c>
      <c r="U1313" s="294">
        <v>1</v>
      </c>
      <c r="V1313" s="293">
        <v>40343</v>
      </c>
      <c r="W1313" s="398">
        <v>884</v>
      </c>
      <c r="X1313" s="370">
        <v>7</v>
      </c>
      <c r="Y1313" s="294">
        <v>1</v>
      </c>
      <c r="Z1313" s="293">
        <v>40343</v>
      </c>
      <c r="AA1313" s="398">
        <v>884</v>
      </c>
    </row>
    <row r="1314" spans="1:27" ht="14.1" customHeight="1" x14ac:dyDescent="0.2">
      <c r="A1314" s="357"/>
      <c r="B1314" s="14"/>
      <c r="C1314" s="302">
        <v>6350</v>
      </c>
      <c r="D1314" s="302">
        <v>120110834</v>
      </c>
      <c r="E1314" s="288" t="s">
        <v>953</v>
      </c>
      <c r="F1314" s="8">
        <v>14</v>
      </c>
      <c r="G1314" s="8">
        <v>4</v>
      </c>
      <c r="H1314" s="8">
        <v>49865</v>
      </c>
      <c r="I1314" s="18">
        <v>14</v>
      </c>
      <c r="J1314" s="18">
        <v>4</v>
      </c>
      <c r="K1314" s="165">
        <v>49865</v>
      </c>
      <c r="L1314" s="364">
        <v>14</v>
      </c>
      <c r="M1314" s="21">
        <v>4</v>
      </c>
      <c r="N1314" s="293">
        <v>53568</v>
      </c>
      <c r="O1314" s="398">
        <v>884</v>
      </c>
      <c r="P1314" s="370">
        <v>14</v>
      </c>
      <c r="Q1314" s="294">
        <v>4</v>
      </c>
      <c r="R1314" s="293">
        <v>54908</v>
      </c>
      <c r="S1314" s="398">
        <v>884</v>
      </c>
      <c r="T1314" s="370">
        <v>14</v>
      </c>
      <c r="U1314" s="294">
        <v>4</v>
      </c>
      <c r="V1314" s="293">
        <v>54908</v>
      </c>
      <c r="W1314" s="398">
        <v>884</v>
      </c>
      <c r="X1314" s="370">
        <v>14</v>
      </c>
      <c r="Y1314" s="294">
        <v>4</v>
      </c>
      <c r="Z1314" s="293">
        <v>54908</v>
      </c>
      <c r="AA1314" s="398">
        <v>884</v>
      </c>
    </row>
    <row r="1315" spans="1:27" ht="14.1" customHeight="1" x14ac:dyDescent="0.2">
      <c r="A1315" s="357"/>
      <c r="B1315" s="14"/>
      <c r="C1315" s="302">
        <v>7070</v>
      </c>
      <c r="D1315" s="302">
        <v>120110835</v>
      </c>
      <c r="E1315" s="288" t="s">
        <v>104</v>
      </c>
      <c r="F1315" s="8">
        <v>7</v>
      </c>
      <c r="G1315" s="8">
        <v>1</v>
      </c>
      <c r="H1315" s="8">
        <v>36637</v>
      </c>
      <c r="I1315" s="18">
        <v>7</v>
      </c>
      <c r="J1315" s="18">
        <v>1</v>
      </c>
      <c r="K1315" s="165">
        <v>36637</v>
      </c>
      <c r="L1315" s="364">
        <v>7</v>
      </c>
      <c r="M1315" s="21">
        <v>1</v>
      </c>
      <c r="N1315" s="293">
        <v>39359</v>
      </c>
      <c r="O1315" s="398">
        <v>884</v>
      </c>
      <c r="P1315" s="370">
        <v>7</v>
      </c>
      <c r="Q1315" s="294">
        <v>1</v>
      </c>
      <c r="R1315" s="293">
        <v>40343</v>
      </c>
      <c r="S1315" s="398">
        <v>884</v>
      </c>
      <c r="T1315" s="370">
        <v>7</v>
      </c>
      <c r="U1315" s="294">
        <v>1</v>
      </c>
      <c r="V1315" s="293">
        <v>40343</v>
      </c>
      <c r="W1315" s="398">
        <v>884</v>
      </c>
      <c r="X1315" s="370">
        <v>7</v>
      </c>
      <c r="Y1315" s="294">
        <v>1</v>
      </c>
      <c r="Z1315" s="293">
        <v>40343</v>
      </c>
      <c r="AA1315" s="398">
        <v>884</v>
      </c>
    </row>
    <row r="1316" spans="1:27" ht="14.1" customHeight="1" x14ac:dyDescent="0.2">
      <c r="A1316" s="357"/>
      <c r="B1316" s="14"/>
      <c r="C1316" s="302">
        <v>7120</v>
      </c>
      <c r="D1316" s="302">
        <v>120110836</v>
      </c>
      <c r="E1316" s="288" t="s">
        <v>935</v>
      </c>
      <c r="F1316" s="334">
        <v>8</v>
      </c>
      <c r="G1316" s="334">
        <v>7</v>
      </c>
      <c r="H1316" s="334">
        <v>62767</v>
      </c>
      <c r="I1316" s="335">
        <v>8</v>
      </c>
      <c r="J1316" s="335">
        <v>7</v>
      </c>
      <c r="K1316" s="336">
        <v>66935</v>
      </c>
      <c r="L1316" s="364">
        <v>8</v>
      </c>
      <c r="M1316" s="21">
        <v>7</v>
      </c>
      <c r="N1316" s="293">
        <v>66935</v>
      </c>
      <c r="O1316" s="398">
        <v>3144</v>
      </c>
      <c r="P1316" s="370">
        <v>8</v>
      </c>
      <c r="Q1316" s="294">
        <v>7</v>
      </c>
      <c r="R1316" s="293">
        <v>0</v>
      </c>
      <c r="S1316" s="398">
        <v>3144</v>
      </c>
      <c r="T1316" s="370">
        <v>8</v>
      </c>
      <c r="U1316" s="294">
        <v>7</v>
      </c>
      <c r="V1316" s="293">
        <v>0</v>
      </c>
      <c r="W1316" s="398">
        <v>3144</v>
      </c>
      <c r="X1316" s="370">
        <v>8</v>
      </c>
      <c r="Y1316" s="294">
        <v>7</v>
      </c>
      <c r="Z1316" s="293">
        <v>0</v>
      </c>
      <c r="AA1316" s="398">
        <v>3144</v>
      </c>
    </row>
    <row r="1317" spans="1:27" ht="14.1" customHeight="1" x14ac:dyDescent="0.2">
      <c r="A1317" s="357"/>
      <c r="B1317" s="14"/>
      <c r="C1317" s="302">
        <v>7130</v>
      </c>
      <c r="D1317" s="302">
        <v>120110837</v>
      </c>
      <c r="E1317" s="288" t="s">
        <v>104</v>
      </c>
      <c r="F1317" s="8">
        <v>7</v>
      </c>
      <c r="G1317" s="8">
        <v>1</v>
      </c>
      <c r="H1317" s="8">
        <v>36637</v>
      </c>
      <c r="I1317" s="18">
        <v>7</v>
      </c>
      <c r="J1317" s="18">
        <v>1</v>
      </c>
      <c r="K1317" s="165">
        <v>36637</v>
      </c>
      <c r="L1317" s="364">
        <v>7</v>
      </c>
      <c r="M1317" s="21">
        <v>1</v>
      </c>
      <c r="N1317" s="293">
        <v>39359</v>
      </c>
      <c r="O1317" s="398">
        <v>884</v>
      </c>
      <c r="P1317" s="370">
        <v>7</v>
      </c>
      <c r="Q1317" s="294">
        <v>1</v>
      </c>
      <c r="R1317" s="293">
        <v>40343</v>
      </c>
      <c r="S1317" s="398">
        <v>884</v>
      </c>
      <c r="T1317" s="370">
        <v>7</v>
      </c>
      <c r="U1317" s="294">
        <v>1</v>
      </c>
      <c r="V1317" s="293">
        <v>40343</v>
      </c>
      <c r="W1317" s="398">
        <v>884</v>
      </c>
      <c r="X1317" s="370">
        <v>7</v>
      </c>
      <c r="Y1317" s="294">
        <v>1</v>
      </c>
      <c r="Z1317" s="293">
        <v>40343</v>
      </c>
      <c r="AA1317" s="398">
        <v>884</v>
      </c>
    </row>
    <row r="1318" spans="1:27" ht="14.1" customHeight="1" x14ac:dyDescent="0.2">
      <c r="A1318" s="357"/>
      <c r="B1318" s="14"/>
      <c r="C1318" s="302">
        <v>7140</v>
      </c>
      <c r="D1318" s="302">
        <v>120110838</v>
      </c>
      <c r="E1318" s="288" t="s">
        <v>104</v>
      </c>
      <c r="F1318" s="8">
        <v>7</v>
      </c>
      <c r="G1318" s="8">
        <v>1</v>
      </c>
      <c r="H1318" s="8">
        <v>36637</v>
      </c>
      <c r="I1318" s="18">
        <v>7</v>
      </c>
      <c r="J1318" s="18">
        <v>1</v>
      </c>
      <c r="K1318" s="165">
        <v>36637</v>
      </c>
      <c r="L1318" s="364">
        <v>7</v>
      </c>
      <c r="M1318" s="21">
        <v>1</v>
      </c>
      <c r="N1318" s="293">
        <v>39359</v>
      </c>
      <c r="O1318" s="398">
        <v>884</v>
      </c>
      <c r="P1318" s="370">
        <v>7</v>
      </c>
      <c r="Q1318" s="294">
        <v>1</v>
      </c>
      <c r="R1318" s="293">
        <v>40343</v>
      </c>
      <c r="S1318" s="398">
        <v>884</v>
      </c>
      <c r="T1318" s="370">
        <v>7</v>
      </c>
      <c r="U1318" s="294">
        <v>1</v>
      </c>
      <c r="V1318" s="293">
        <v>40343</v>
      </c>
      <c r="W1318" s="398">
        <v>884</v>
      </c>
      <c r="X1318" s="370">
        <v>7</v>
      </c>
      <c r="Y1318" s="294">
        <v>1</v>
      </c>
      <c r="Z1318" s="293">
        <v>40343</v>
      </c>
      <c r="AA1318" s="398">
        <v>884</v>
      </c>
    </row>
    <row r="1319" spans="1:27" ht="14.1" customHeight="1" x14ac:dyDescent="0.2">
      <c r="A1319" s="357"/>
      <c r="B1319" s="14"/>
      <c r="C1319" s="302">
        <v>9800</v>
      </c>
      <c r="D1319" s="302">
        <v>120110839</v>
      </c>
      <c r="E1319" s="288" t="s">
        <v>104</v>
      </c>
      <c r="F1319" s="8">
        <v>7</v>
      </c>
      <c r="G1319" s="8">
        <v>1</v>
      </c>
      <c r="H1319" s="8">
        <v>36637</v>
      </c>
      <c r="I1319" s="18">
        <v>7</v>
      </c>
      <c r="J1319" s="18">
        <v>1</v>
      </c>
      <c r="K1319" s="165">
        <v>36637</v>
      </c>
      <c r="L1319" s="364">
        <v>7</v>
      </c>
      <c r="M1319" s="21">
        <v>1</v>
      </c>
      <c r="N1319" s="293">
        <v>39359</v>
      </c>
      <c r="O1319" s="398">
        <v>884</v>
      </c>
      <c r="P1319" s="370">
        <v>7</v>
      </c>
      <c r="Q1319" s="294">
        <v>1</v>
      </c>
      <c r="R1319" s="293">
        <v>40343</v>
      </c>
      <c r="S1319" s="398">
        <v>884</v>
      </c>
      <c r="T1319" s="370">
        <v>7</v>
      </c>
      <c r="U1319" s="294">
        <v>1</v>
      </c>
      <c r="V1319" s="293">
        <v>40343</v>
      </c>
      <c r="W1319" s="398">
        <v>884</v>
      </c>
      <c r="X1319" s="370">
        <v>7</v>
      </c>
      <c r="Y1319" s="294">
        <v>1</v>
      </c>
      <c r="Z1319" s="293">
        <v>0</v>
      </c>
      <c r="AA1319" s="398">
        <v>884</v>
      </c>
    </row>
    <row r="1320" spans="1:27" ht="14.1" customHeight="1" x14ac:dyDescent="0.2">
      <c r="A1320" s="357"/>
      <c r="B1320" s="14"/>
      <c r="C1320" s="302">
        <v>9810</v>
      </c>
      <c r="D1320" s="302">
        <v>120110840</v>
      </c>
      <c r="E1320" s="288" t="s">
        <v>104</v>
      </c>
      <c r="F1320" s="8">
        <v>7</v>
      </c>
      <c r="G1320" s="8">
        <v>1</v>
      </c>
      <c r="H1320" s="8">
        <v>36637</v>
      </c>
      <c r="I1320" s="18">
        <v>7</v>
      </c>
      <c r="J1320" s="18">
        <v>1</v>
      </c>
      <c r="K1320" s="165">
        <v>36637</v>
      </c>
      <c r="L1320" s="364">
        <v>7</v>
      </c>
      <c r="M1320" s="21">
        <v>1</v>
      </c>
      <c r="N1320" s="293">
        <v>39359</v>
      </c>
      <c r="O1320" s="398">
        <v>884</v>
      </c>
      <c r="P1320" s="370">
        <v>7</v>
      </c>
      <c r="Q1320" s="294">
        <v>1</v>
      </c>
      <c r="R1320" s="293">
        <v>40343</v>
      </c>
      <c r="S1320" s="398">
        <v>884</v>
      </c>
      <c r="T1320" s="370">
        <v>7</v>
      </c>
      <c r="U1320" s="294">
        <v>1</v>
      </c>
      <c r="V1320" s="293">
        <v>40343</v>
      </c>
      <c r="W1320" s="398">
        <v>884</v>
      </c>
      <c r="X1320" s="370">
        <v>7</v>
      </c>
      <c r="Y1320" s="294">
        <v>1</v>
      </c>
      <c r="Z1320" s="293">
        <v>40343</v>
      </c>
      <c r="AA1320" s="398">
        <v>884</v>
      </c>
    </row>
    <row r="1321" spans="1:27" ht="14.1" customHeight="1" x14ac:dyDescent="0.2">
      <c r="A1321" s="357"/>
      <c r="B1321" s="14"/>
      <c r="C1321" s="302">
        <v>9820</v>
      </c>
      <c r="D1321" s="302">
        <v>120110841</v>
      </c>
      <c r="E1321" s="288" t="s">
        <v>1331</v>
      </c>
      <c r="F1321" s="8">
        <v>7</v>
      </c>
      <c r="G1321" s="8">
        <v>1</v>
      </c>
      <c r="H1321" s="8">
        <v>36637</v>
      </c>
      <c r="I1321" s="18">
        <v>7</v>
      </c>
      <c r="J1321" s="18">
        <v>1</v>
      </c>
      <c r="K1321" s="165">
        <v>36637</v>
      </c>
      <c r="L1321" s="364">
        <v>7</v>
      </c>
      <c r="M1321" s="21">
        <v>1</v>
      </c>
      <c r="N1321" s="293">
        <v>39359</v>
      </c>
      <c r="O1321" s="398">
        <v>884</v>
      </c>
      <c r="P1321" s="370">
        <v>8</v>
      </c>
      <c r="Q1321" s="294">
        <v>5</v>
      </c>
      <c r="R1321" s="293">
        <v>45375</v>
      </c>
      <c r="S1321" s="398">
        <v>884</v>
      </c>
      <c r="T1321" s="370">
        <v>8</v>
      </c>
      <c r="U1321" s="294">
        <v>5</v>
      </c>
      <c r="V1321" s="293">
        <v>45375</v>
      </c>
      <c r="W1321" s="398">
        <v>884</v>
      </c>
      <c r="X1321" s="370">
        <v>8</v>
      </c>
      <c r="Y1321" s="294">
        <v>5</v>
      </c>
      <c r="Z1321" s="293">
        <v>45375</v>
      </c>
      <c r="AA1321" s="398">
        <v>884</v>
      </c>
    </row>
    <row r="1322" spans="1:27" ht="14.1" customHeight="1" x14ac:dyDescent="0.2">
      <c r="A1322" s="357"/>
      <c r="B1322" s="14"/>
      <c r="C1322" s="302" t="s">
        <v>1098</v>
      </c>
      <c r="D1322" s="302"/>
      <c r="E1322" s="288" t="s">
        <v>1052</v>
      </c>
      <c r="F1322" s="8"/>
      <c r="G1322" s="8"/>
      <c r="H1322" s="8"/>
      <c r="I1322" s="4"/>
      <c r="J1322" s="4"/>
      <c r="K1322" s="4"/>
      <c r="L1322" s="364">
        <v>12</v>
      </c>
      <c r="M1322" s="21">
        <v>1</v>
      </c>
      <c r="N1322" s="293">
        <v>0</v>
      </c>
      <c r="O1322" s="398"/>
      <c r="P1322" s="370">
        <v>12</v>
      </c>
      <c r="Q1322" s="294">
        <v>1</v>
      </c>
      <c r="R1322" s="293">
        <v>0</v>
      </c>
      <c r="S1322" s="398">
        <v>884</v>
      </c>
      <c r="T1322" s="370">
        <v>12</v>
      </c>
      <c r="U1322" s="294">
        <v>1</v>
      </c>
      <c r="V1322" s="293">
        <v>0</v>
      </c>
      <c r="W1322" s="398">
        <v>884</v>
      </c>
      <c r="X1322" s="370">
        <v>12</v>
      </c>
      <c r="Y1322" s="294">
        <v>1</v>
      </c>
      <c r="Z1322" s="293">
        <v>0</v>
      </c>
      <c r="AA1322" s="398">
        <v>884</v>
      </c>
    </row>
    <row r="1323" spans="1:27" ht="14.1" customHeight="1" x14ac:dyDescent="0.2">
      <c r="A1323" s="357"/>
      <c r="B1323" s="14"/>
      <c r="C1323" s="302" t="s">
        <v>1105</v>
      </c>
      <c r="D1323" s="302"/>
      <c r="E1323" s="288" t="s">
        <v>268</v>
      </c>
      <c r="F1323" s="8"/>
      <c r="G1323" s="8"/>
      <c r="H1323" s="8"/>
      <c r="I1323" s="4"/>
      <c r="J1323" s="4"/>
      <c r="K1323" s="4"/>
      <c r="L1323" s="364">
        <v>7</v>
      </c>
      <c r="M1323" s="21">
        <v>5</v>
      </c>
      <c r="N1323" s="293">
        <v>0</v>
      </c>
      <c r="O1323" s="398"/>
      <c r="P1323" s="370">
        <v>7</v>
      </c>
      <c r="Q1323" s="294">
        <v>5</v>
      </c>
      <c r="R1323" s="293">
        <v>0</v>
      </c>
      <c r="S1323" s="398">
        <v>71</v>
      </c>
      <c r="T1323" s="370">
        <v>7</v>
      </c>
      <c r="U1323" s="294">
        <v>5</v>
      </c>
      <c r="V1323" s="293">
        <v>0</v>
      </c>
      <c r="W1323" s="398">
        <v>71</v>
      </c>
      <c r="X1323" s="370">
        <v>7</v>
      </c>
      <c r="Y1323" s="294">
        <v>5</v>
      </c>
      <c r="Z1323" s="293">
        <v>0</v>
      </c>
      <c r="AA1323" s="398">
        <v>71</v>
      </c>
    </row>
    <row r="1324" spans="1:27" ht="14.1" customHeight="1" x14ac:dyDescent="0.2">
      <c r="A1324" s="357"/>
      <c r="B1324" s="14"/>
      <c r="C1324" s="302" t="s">
        <v>1106</v>
      </c>
      <c r="D1324" s="302"/>
      <c r="E1324" s="288" t="s">
        <v>104</v>
      </c>
      <c r="F1324" s="8"/>
      <c r="G1324" s="8"/>
      <c r="H1324" s="8"/>
      <c r="I1324" s="4"/>
      <c r="J1324" s="4"/>
      <c r="K1324" s="4"/>
      <c r="L1324" s="364">
        <v>7</v>
      </c>
      <c r="M1324" s="21">
        <v>1</v>
      </c>
      <c r="N1324" s="293">
        <v>0</v>
      </c>
      <c r="O1324" s="398"/>
      <c r="P1324" s="370">
        <v>7</v>
      </c>
      <c r="Q1324" s="294">
        <v>1</v>
      </c>
      <c r="R1324" s="293">
        <v>0</v>
      </c>
      <c r="S1324" s="398">
        <v>71</v>
      </c>
      <c r="T1324" s="370">
        <v>7</v>
      </c>
      <c r="U1324" s="294">
        <v>1</v>
      </c>
      <c r="V1324" s="293">
        <v>0</v>
      </c>
      <c r="W1324" s="398">
        <v>71</v>
      </c>
      <c r="X1324" s="370">
        <v>7</v>
      </c>
      <c r="Y1324" s="294">
        <v>1</v>
      </c>
      <c r="Z1324" s="293">
        <v>0</v>
      </c>
      <c r="AA1324" s="398">
        <v>71</v>
      </c>
    </row>
    <row r="1325" spans="1:27" ht="14.1" customHeight="1" x14ac:dyDescent="0.2">
      <c r="A1325" s="357"/>
      <c r="B1325" s="14"/>
      <c r="C1325" s="302">
        <v>20002</v>
      </c>
      <c r="D1325" s="302"/>
      <c r="E1325" s="288" t="s">
        <v>268</v>
      </c>
      <c r="F1325" s="8"/>
      <c r="G1325" s="8"/>
      <c r="H1325" s="8"/>
      <c r="I1325" s="4"/>
      <c r="J1325" s="4"/>
      <c r="K1325" s="4"/>
      <c r="L1325" s="364"/>
      <c r="O1325" s="398"/>
      <c r="P1325" s="370">
        <v>7</v>
      </c>
      <c r="Q1325" s="294">
        <v>5</v>
      </c>
      <c r="R1325" s="293">
        <v>63754</v>
      </c>
      <c r="S1325" s="398">
        <v>71</v>
      </c>
      <c r="T1325" s="370">
        <v>7</v>
      </c>
      <c r="U1325" s="294">
        <v>5</v>
      </c>
      <c r="V1325" s="293">
        <v>63754</v>
      </c>
      <c r="W1325" s="398">
        <v>71</v>
      </c>
      <c r="X1325" s="370">
        <v>7</v>
      </c>
      <c r="Y1325" s="294">
        <v>5</v>
      </c>
      <c r="Z1325" s="293">
        <v>63754</v>
      </c>
      <c r="AA1325" s="398">
        <v>71</v>
      </c>
    </row>
    <row r="1326" spans="1:27" ht="14.1" customHeight="1" x14ac:dyDescent="0.2">
      <c r="A1326" s="357"/>
      <c r="B1326" s="14"/>
      <c r="C1326" s="302">
        <v>20003</v>
      </c>
      <c r="D1326" s="302"/>
      <c r="E1326" s="288" t="s">
        <v>268</v>
      </c>
      <c r="F1326" s="8"/>
      <c r="G1326" s="8"/>
      <c r="H1326" s="8"/>
      <c r="I1326" s="4"/>
      <c r="J1326" s="4"/>
      <c r="K1326" s="4"/>
      <c r="L1326" s="364"/>
      <c r="O1326" s="398"/>
      <c r="P1326" s="370">
        <v>7</v>
      </c>
      <c r="Q1326" s="294">
        <v>5</v>
      </c>
      <c r="R1326" s="293">
        <v>1</v>
      </c>
      <c r="S1326" s="398">
        <v>71</v>
      </c>
      <c r="T1326" s="370">
        <v>7</v>
      </c>
      <c r="U1326" s="294">
        <v>5</v>
      </c>
      <c r="V1326" s="293">
        <v>1</v>
      </c>
      <c r="W1326" s="398">
        <v>71</v>
      </c>
      <c r="X1326" s="370">
        <v>7</v>
      </c>
      <c r="Y1326" s="294">
        <v>5</v>
      </c>
      <c r="Z1326" s="293">
        <v>1</v>
      </c>
      <c r="AA1326" s="398">
        <v>71</v>
      </c>
    </row>
    <row r="1327" spans="1:27" ht="14.1" customHeight="1" x14ac:dyDescent="0.2">
      <c r="A1327" s="357"/>
      <c r="B1327" s="14"/>
      <c r="C1327" s="302">
        <v>20004</v>
      </c>
      <c r="D1327" s="302"/>
      <c r="E1327" s="288" t="s">
        <v>1052</v>
      </c>
      <c r="F1327" s="8"/>
      <c r="G1327" s="8"/>
      <c r="H1327" s="8"/>
      <c r="I1327" s="4"/>
      <c r="J1327" s="4"/>
      <c r="K1327" s="4"/>
      <c r="L1327" s="364"/>
      <c r="O1327" s="398"/>
      <c r="P1327" s="370">
        <v>12</v>
      </c>
      <c r="Q1327" s="294">
        <v>1</v>
      </c>
      <c r="R1327" s="293">
        <v>47957</v>
      </c>
      <c r="S1327" s="398">
        <v>884</v>
      </c>
      <c r="T1327" s="370">
        <v>12</v>
      </c>
      <c r="U1327" s="294">
        <v>1</v>
      </c>
      <c r="V1327" s="293">
        <v>47957</v>
      </c>
      <c r="W1327" s="398">
        <v>884</v>
      </c>
      <c r="X1327" s="370">
        <v>12</v>
      </c>
      <c r="Y1327" s="294">
        <v>1</v>
      </c>
      <c r="Z1327" s="293">
        <v>47957</v>
      </c>
      <c r="AA1327" s="398">
        <v>884</v>
      </c>
    </row>
    <row r="1328" spans="1:27" ht="14.1" hidden="1" customHeight="1" x14ac:dyDescent="0.2">
      <c r="A1328" s="357"/>
      <c r="B1328" s="14"/>
      <c r="C1328" s="302">
        <v>21001</v>
      </c>
      <c r="D1328" s="302"/>
      <c r="E1328" s="288" t="s">
        <v>268</v>
      </c>
      <c r="F1328" s="8"/>
      <c r="G1328" s="8"/>
      <c r="H1328" s="8"/>
      <c r="I1328" s="4"/>
      <c r="J1328" s="4"/>
      <c r="K1328" s="4"/>
      <c r="L1328" s="364"/>
      <c r="O1328" s="398"/>
      <c r="P1328" s="370"/>
      <c r="S1328" s="398"/>
      <c r="T1328" s="370"/>
      <c r="W1328" s="398"/>
      <c r="X1328" s="370">
        <v>7</v>
      </c>
      <c r="Y1328" s="294">
        <v>5</v>
      </c>
      <c r="Z1328" s="293">
        <f>IF(V1328=1,1,ROUNDUP(V1328*(1+(VLOOKUP(AA1328,pay,3,0))),0.1))</f>
        <v>0</v>
      </c>
      <c r="AA1328" s="398">
        <v>71</v>
      </c>
    </row>
    <row r="1329" spans="1:27" ht="6" customHeight="1" x14ac:dyDescent="0.2">
      <c r="A1329" s="357"/>
      <c r="B1329" s="14"/>
      <c r="C1329" s="302"/>
      <c r="D1329" s="302"/>
      <c r="E1329" s="288"/>
      <c r="F1329" s="8"/>
      <c r="G1329" s="8"/>
      <c r="H1329" s="8"/>
      <c r="L1329" s="364"/>
      <c r="O1329" s="398"/>
      <c r="P1329" s="370"/>
      <c r="S1329" s="398"/>
      <c r="T1329" s="370"/>
      <c r="W1329" s="398"/>
      <c r="X1329" s="370"/>
      <c r="AA1329" s="398"/>
    </row>
    <row r="1330" spans="1:27" ht="15" x14ac:dyDescent="0.25">
      <c r="A1330" s="357"/>
      <c r="B1330" s="14"/>
      <c r="C1330" s="292"/>
      <c r="D1330" s="292"/>
      <c r="E1330" s="479" t="s">
        <v>381</v>
      </c>
      <c r="F1330" s="343"/>
      <c r="G1330" s="343"/>
      <c r="H1330" s="343">
        <f>SUM(H1282:H1329)</f>
        <v>1659834</v>
      </c>
      <c r="I1330" s="261"/>
      <c r="J1330" s="261"/>
      <c r="K1330" s="344">
        <f>SUM(K1282:K1329)</f>
        <v>1688510</v>
      </c>
      <c r="L1330" s="420"/>
      <c r="M1330" s="421"/>
      <c r="N1330" s="407">
        <f>SUM(N1282:N1329)</f>
        <v>1719320</v>
      </c>
      <c r="O1330" s="408"/>
      <c r="P1330" s="423"/>
      <c r="Q1330" s="422"/>
      <c r="R1330" s="407">
        <f>SUM(R1282:R1329)</f>
        <v>1844527</v>
      </c>
      <c r="S1330" s="408"/>
      <c r="T1330" s="423"/>
      <c r="U1330" s="422"/>
      <c r="V1330" s="407">
        <f>SUM(V1282:V1329)</f>
        <v>1842697</v>
      </c>
      <c r="W1330" s="408"/>
      <c r="X1330" s="423"/>
      <c r="Y1330" s="422"/>
      <c r="Z1330" s="407">
        <f>SUM(Z1282:Z1329)</f>
        <v>1802353</v>
      </c>
      <c r="AA1330" s="408"/>
    </row>
    <row r="1331" spans="1:27" ht="15" x14ac:dyDescent="0.25">
      <c r="A1331" s="357"/>
      <c r="B1331" s="14"/>
      <c r="C1331" s="292"/>
      <c r="D1331" s="292"/>
      <c r="E1331" s="375" t="s">
        <v>1441</v>
      </c>
      <c r="F1331" s="8"/>
      <c r="G1331" s="8"/>
      <c r="H1331" s="8"/>
      <c r="I1331" s="4"/>
      <c r="J1331" s="4"/>
      <c r="L1331" s="12"/>
      <c r="M1331" s="13"/>
      <c r="N1331" s="293">
        <f>COUNTIFS($C$1283:$C$1329,"&gt;0",N1283:N1329,"&gt;0")</f>
        <v>39</v>
      </c>
      <c r="O1331" s="398"/>
      <c r="P1331" s="404"/>
      <c r="Q1331" s="403"/>
      <c r="R1331" s="293">
        <f>COUNTIFS($C$1283:$C$1329,"&gt;0",R1283:R1329,"&gt;0")</f>
        <v>41</v>
      </c>
      <c r="S1331" s="398"/>
      <c r="T1331" s="404"/>
      <c r="U1331" s="403"/>
      <c r="V1331" s="293">
        <f>COUNTIFS($C$1283:$C$1329,"&gt;0",V1283:V1329,"&gt;0")</f>
        <v>41</v>
      </c>
      <c r="W1331" s="398"/>
      <c r="X1331" s="404"/>
      <c r="Y1331" s="403"/>
      <c r="Z1331" s="293">
        <f>COUNTIFS($C$1283:$C$1329,"&gt;0",Z1283:Z1329,"&gt;0")</f>
        <v>39</v>
      </c>
      <c r="AA1331" s="398"/>
    </row>
    <row r="1332" spans="1:27" ht="15" x14ac:dyDescent="0.25">
      <c r="A1332" s="357"/>
      <c r="B1332" s="14"/>
      <c r="C1332" s="292"/>
      <c r="D1332" s="292"/>
      <c r="E1332" s="375" t="s">
        <v>1332</v>
      </c>
      <c r="F1332" s="8"/>
      <c r="G1332" s="8"/>
      <c r="H1332" s="8"/>
      <c r="I1332" s="4"/>
      <c r="J1332" s="4"/>
      <c r="L1332" s="12"/>
      <c r="M1332" s="13"/>
      <c r="N1332" s="293">
        <f>COUNTIFS($C$1283:$C$1329,"**",N1283:N1329,"&gt;0")</f>
        <v>0</v>
      </c>
      <c r="O1332" s="398"/>
      <c r="P1332" s="404"/>
      <c r="Q1332" s="403"/>
      <c r="R1332" s="293">
        <f>COUNTIFS($C$1283:$C$1329,"**",R1283:R1329,"&gt;0")</f>
        <v>0</v>
      </c>
      <c r="S1332" s="398"/>
      <c r="T1332" s="404"/>
      <c r="U1332" s="403"/>
      <c r="V1332" s="293">
        <f>COUNTIFS($C$1283:$C$1329,"**",V1283:V1329,"&gt;0")</f>
        <v>0</v>
      </c>
      <c r="W1332" s="398"/>
      <c r="X1332" s="404"/>
      <c r="Y1332" s="403"/>
      <c r="Z1332" s="293">
        <f>COUNTIFS($C$1283:$C$1329,"**",Z1283:Z1329,"&gt;0")</f>
        <v>0</v>
      </c>
      <c r="AA1332" s="398"/>
    </row>
    <row r="1333" spans="1:27" ht="8.25" customHeight="1" x14ac:dyDescent="0.2">
      <c r="A1333" s="357"/>
      <c r="B1333" s="14"/>
      <c r="C1333" s="292"/>
      <c r="D1333" s="292"/>
      <c r="E1333" s="288"/>
      <c r="F1333" s="8"/>
      <c r="G1333" s="8"/>
      <c r="H1333" s="8"/>
      <c r="I1333" s="4"/>
      <c r="J1333" s="4"/>
      <c r="L1333" s="12"/>
      <c r="M1333" s="13"/>
      <c r="O1333" s="398"/>
      <c r="P1333" s="404"/>
      <c r="Q1333" s="403"/>
      <c r="S1333" s="398"/>
      <c r="T1333" s="404"/>
      <c r="U1333" s="403"/>
      <c r="W1333" s="398"/>
      <c r="X1333" s="404"/>
      <c r="Y1333" s="403"/>
      <c r="AA1333" s="398"/>
    </row>
    <row r="1334" spans="1:27" ht="15" x14ac:dyDescent="0.25">
      <c r="A1334" s="357"/>
      <c r="B1334" s="286" t="s">
        <v>1289</v>
      </c>
      <c r="C1334" s="302"/>
      <c r="D1334" s="302"/>
      <c r="E1334" s="288"/>
      <c r="F1334" s="8"/>
      <c r="G1334" s="8"/>
      <c r="H1334" s="8"/>
      <c r="I1334" s="4"/>
      <c r="J1334" s="4"/>
      <c r="K1334" s="4"/>
      <c r="L1334" s="12"/>
      <c r="M1334" s="13"/>
      <c r="N1334" s="13"/>
      <c r="O1334" s="398"/>
      <c r="P1334" s="404"/>
      <c r="Q1334" s="403"/>
      <c r="R1334" s="414"/>
      <c r="S1334" s="398"/>
      <c r="T1334" s="404"/>
      <c r="U1334" s="403"/>
      <c r="V1334" s="414"/>
      <c r="W1334" s="398"/>
      <c r="X1334" s="404"/>
      <c r="Y1334" s="403"/>
      <c r="Z1334" s="414"/>
      <c r="AA1334" s="398"/>
    </row>
    <row r="1335" spans="1:27" ht="2.25" customHeight="1" x14ac:dyDescent="0.2">
      <c r="A1335" s="357"/>
      <c r="B1335" s="288"/>
      <c r="C1335" s="302"/>
      <c r="D1335" s="302"/>
      <c r="E1335" s="288"/>
      <c r="F1335" s="8"/>
      <c r="G1335" s="8"/>
      <c r="H1335" s="8"/>
      <c r="I1335" s="4"/>
      <c r="J1335" s="4"/>
      <c r="K1335" s="4"/>
      <c r="L1335" s="12"/>
      <c r="M1335" s="13"/>
      <c r="N1335" s="13"/>
      <c r="O1335" s="398"/>
      <c r="P1335" s="404"/>
      <c r="Q1335" s="403"/>
      <c r="R1335" s="414"/>
      <c r="S1335" s="398"/>
      <c r="T1335" s="404"/>
      <c r="U1335" s="403"/>
      <c r="V1335" s="414"/>
      <c r="W1335" s="398"/>
      <c r="X1335" s="404"/>
      <c r="Y1335" s="403"/>
      <c r="Z1335" s="414"/>
      <c r="AA1335" s="398"/>
    </row>
    <row r="1336" spans="1:27" ht="14.1" customHeight="1" x14ac:dyDescent="0.2">
      <c r="A1336" s="357"/>
      <c r="B1336" s="14"/>
      <c r="C1336" s="302">
        <v>5140</v>
      </c>
      <c r="D1336" s="302">
        <v>120121301</v>
      </c>
      <c r="E1336" s="288" t="s">
        <v>256</v>
      </c>
      <c r="F1336" s="8">
        <v>1</v>
      </c>
      <c r="G1336" s="8">
        <v>1</v>
      </c>
      <c r="H1336" s="8">
        <v>37672</v>
      </c>
      <c r="I1336" s="18">
        <v>1</v>
      </c>
      <c r="J1336" s="18">
        <v>1</v>
      </c>
      <c r="K1336" s="165">
        <v>39578</v>
      </c>
      <c r="L1336" s="364">
        <v>1</v>
      </c>
      <c r="M1336" s="21">
        <v>1</v>
      </c>
      <c r="N1336" s="293">
        <v>40469</v>
      </c>
      <c r="O1336" s="398">
        <v>71</v>
      </c>
      <c r="P1336" s="370">
        <v>1</v>
      </c>
      <c r="Q1336" s="294">
        <v>1</v>
      </c>
      <c r="R1336" s="293">
        <v>41481</v>
      </c>
      <c r="S1336" s="398">
        <v>71</v>
      </c>
      <c r="T1336" s="370">
        <v>1</v>
      </c>
      <c r="U1336" s="294">
        <v>1</v>
      </c>
      <c r="V1336" s="293">
        <v>41481</v>
      </c>
      <c r="W1336" s="398">
        <v>71</v>
      </c>
      <c r="X1336" s="370">
        <v>1</v>
      </c>
      <c r="Y1336" s="294">
        <v>1</v>
      </c>
      <c r="Z1336" s="293">
        <v>41481</v>
      </c>
      <c r="AA1336" s="398">
        <v>71</v>
      </c>
    </row>
    <row r="1337" spans="1:27" ht="14.1" customHeight="1" x14ac:dyDescent="0.2">
      <c r="A1337" s="357"/>
      <c r="B1337" s="14"/>
      <c r="C1337" s="302">
        <v>9980</v>
      </c>
      <c r="D1337" s="302">
        <v>120121302</v>
      </c>
      <c r="E1337" s="288" t="s">
        <v>256</v>
      </c>
      <c r="F1337" s="8">
        <v>1</v>
      </c>
      <c r="G1337" s="8">
        <v>1</v>
      </c>
      <c r="H1337" s="8">
        <v>37672</v>
      </c>
      <c r="I1337" s="18">
        <v>1</v>
      </c>
      <c r="J1337" s="18">
        <v>1</v>
      </c>
      <c r="K1337" s="165">
        <v>39578</v>
      </c>
      <c r="L1337" s="364">
        <v>1</v>
      </c>
      <c r="M1337" s="21">
        <v>1</v>
      </c>
      <c r="N1337" s="293">
        <v>47719</v>
      </c>
      <c r="O1337" s="398">
        <v>71</v>
      </c>
      <c r="P1337" s="370">
        <v>1</v>
      </c>
      <c r="Q1337" s="294">
        <v>1</v>
      </c>
      <c r="R1337" s="293">
        <v>41481</v>
      </c>
      <c r="S1337" s="398">
        <v>71</v>
      </c>
      <c r="T1337" s="370">
        <v>1</v>
      </c>
      <c r="U1337" s="294">
        <v>1</v>
      </c>
      <c r="V1337" s="293">
        <v>41481</v>
      </c>
      <c r="W1337" s="398">
        <v>71</v>
      </c>
      <c r="X1337" s="370">
        <v>1</v>
      </c>
      <c r="Y1337" s="294">
        <v>1</v>
      </c>
      <c r="Z1337" s="293">
        <v>41481</v>
      </c>
      <c r="AA1337" s="398">
        <v>71</v>
      </c>
    </row>
    <row r="1338" spans="1:27" ht="14.1" customHeight="1" x14ac:dyDescent="0.2">
      <c r="A1338" s="357"/>
      <c r="B1338" s="14"/>
      <c r="C1338" s="302">
        <v>9900</v>
      </c>
      <c r="D1338" s="302">
        <v>120121303</v>
      </c>
      <c r="E1338" s="288" t="s">
        <v>926</v>
      </c>
      <c r="F1338" s="8">
        <v>3</v>
      </c>
      <c r="G1338" s="8">
        <v>1</v>
      </c>
      <c r="H1338" s="8">
        <v>44421</v>
      </c>
      <c r="I1338" s="18">
        <v>3</v>
      </c>
      <c r="J1338" s="18">
        <v>1</v>
      </c>
      <c r="K1338" s="165">
        <v>46669</v>
      </c>
      <c r="L1338" s="364">
        <v>1</v>
      </c>
      <c r="M1338" s="21">
        <v>1</v>
      </c>
      <c r="N1338" s="293">
        <v>40469</v>
      </c>
      <c r="O1338" s="398">
        <v>71</v>
      </c>
      <c r="P1338" s="370">
        <v>3</v>
      </c>
      <c r="Q1338" s="294">
        <v>1</v>
      </c>
      <c r="R1338" s="293">
        <v>48912</v>
      </c>
      <c r="S1338" s="398">
        <v>71</v>
      </c>
      <c r="T1338" s="370">
        <v>3</v>
      </c>
      <c r="U1338" s="294">
        <v>1</v>
      </c>
      <c r="V1338" s="293">
        <v>48912</v>
      </c>
      <c r="W1338" s="398">
        <v>71</v>
      </c>
      <c r="X1338" s="370">
        <v>3</v>
      </c>
      <c r="Y1338" s="294">
        <v>1</v>
      </c>
      <c r="Z1338" s="293">
        <v>48912</v>
      </c>
      <c r="AA1338" s="398">
        <v>71</v>
      </c>
    </row>
    <row r="1339" spans="1:27" ht="14.1" customHeight="1" x14ac:dyDescent="0.2">
      <c r="A1339" s="357"/>
      <c r="B1339" s="14"/>
      <c r="C1339" s="302">
        <v>10027</v>
      </c>
      <c r="D1339" s="302">
        <v>120121304</v>
      </c>
      <c r="E1339" s="288" t="s">
        <v>926</v>
      </c>
      <c r="F1339" s="8">
        <v>3</v>
      </c>
      <c r="G1339" s="8">
        <v>1</v>
      </c>
      <c r="H1339" s="8">
        <v>44421</v>
      </c>
      <c r="I1339" s="18">
        <v>3</v>
      </c>
      <c r="J1339" s="18">
        <v>1</v>
      </c>
      <c r="K1339" s="165">
        <v>46669</v>
      </c>
      <c r="L1339" s="364">
        <v>3</v>
      </c>
      <c r="M1339" s="21">
        <v>1</v>
      </c>
      <c r="N1339" s="293">
        <v>47719</v>
      </c>
      <c r="O1339" s="398">
        <v>71</v>
      </c>
      <c r="P1339" s="370">
        <v>3</v>
      </c>
      <c r="Q1339" s="294">
        <v>1</v>
      </c>
      <c r="R1339" s="293">
        <v>48912</v>
      </c>
      <c r="S1339" s="398">
        <v>71</v>
      </c>
      <c r="T1339" s="370">
        <v>3</v>
      </c>
      <c r="U1339" s="294">
        <v>1</v>
      </c>
      <c r="V1339" s="293">
        <v>48912</v>
      </c>
      <c r="W1339" s="398">
        <v>71</v>
      </c>
      <c r="X1339" s="370">
        <v>3</v>
      </c>
      <c r="Y1339" s="294">
        <v>1</v>
      </c>
      <c r="Z1339" s="293">
        <v>48912</v>
      </c>
      <c r="AA1339" s="398">
        <v>71</v>
      </c>
    </row>
    <row r="1340" spans="1:27" ht="6" customHeight="1" x14ac:dyDescent="0.2">
      <c r="A1340" s="357"/>
      <c r="B1340" s="14"/>
      <c r="C1340" s="302"/>
      <c r="D1340" s="302"/>
      <c r="E1340" s="288"/>
      <c r="F1340" s="8"/>
      <c r="G1340" s="8"/>
      <c r="H1340" s="8"/>
      <c r="L1340" s="364"/>
      <c r="O1340" s="398"/>
      <c r="P1340" s="370"/>
      <c r="S1340" s="398"/>
      <c r="T1340" s="370"/>
      <c r="W1340" s="398"/>
      <c r="X1340" s="370"/>
      <c r="AA1340" s="398"/>
    </row>
    <row r="1341" spans="1:27" ht="15" x14ac:dyDescent="0.25">
      <c r="A1341" s="357"/>
      <c r="B1341" s="14"/>
      <c r="C1341" s="292"/>
      <c r="D1341" s="292"/>
      <c r="E1341" s="479" t="s">
        <v>381</v>
      </c>
      <c r="F1341" s="343"/>
      <c r="G1341" s="343"/>
      <c r="H1341" s="343">
        <f>SUM(H1336:H1340)</f>
        <v>164186</v>
      </c>
      <c r="I1341" s="261"/>
      <c r="J1341" s="261"/>
      <c r="K1341" s="344">
        <f>SUM(K1336:K1340)</f>
        <v>172494</v>
      </c>
      <c r="L1341" s="420"/>
      <c r="M1341" s="421"/>
      <c r="N1341" s="407">
        <f>SUM(N1336:N1340)</f>
        <v>176376</v>
      </c>
      <c r="O1341" s="408"/>
      <c r="P1341" s="423"/>
      <c r="Q1341" s="422"/>
      <c r="R1341" s="407">
        <f>SUM(R1336:R1340)</f>
        <v>180786</v>
      </c>
      <c r="S1341" s="408"/>
      <c r="T1341" s="423"/>
      <c r="U1341" s="422"/>
      <c r="V1341" s="407">
        <f>SUM(V1336:V1340)</f>
        <v>180786</v>
      </c>
      <c r="W1341" s="408"/>
      <c r="X1341" s="423"/>
      <c r="Y1341" s="422"/>
      <c r="Z1341" s="407">
        <f>SUM(Z1336:Z1340)</f>
        <v>180786</v>
      </c>
      <c r="AA1341" s="408"/>
    </row>
    <row r="1342" spans="1:27" ht="9.75" customHeight="1" x14ac:dyDescent="0.2">
      <c r="A1342" s="357"/>
      <c r="B1342" s="14"/>
      <c r="C1342" s="292"/>
      <c r="D1342" s="292"/>
      <c r="E1342" s="288"/>
      <c r="F1342" s="8"/>
      <c r="G1342" s="8"/>
      <c r="H1342" s="8"/>
      <c r="I1342" s="4"/>
      <c r="J1342" s="4"/>
      <c r="K1342" s="4"/>
      <c r="L1342" s="12"/>
      <c r="M1342" s="13"/>
      <c r="N1342" s="13"/>
      <c r="O1342" s="398"/>
      <c r="P1342" s="404"/>
      <c r="Q1342" s="403"/>
      <c r="R1342" s="414"/>
      <c r="S1342" s="398"/>
      <c r="T1342" s="404"/>
      <c r="U1342" s="403"/>
      <c r="V1342" s="414"/>
      <c r="W1342" s="398"/>
      <c r="X1342" s="404"/>
      <c r="Y1342" s="403"/>
      <c r="Z1342" s="414"/>
      <c r="AA1342" s="398"/>
    </row>
    <row r="1343" spans="1:27" ht="15" x14ac:dyDescent="0.25">
      <c r="A1343" s="357"/>
      <c r="B1343" s="14"/>
      <c r="C1343" s="292"/>
      <c r="D1343" s="292"/>
      <c r="E1343" s="375" t="s">
        <v>1441</v>
      </c>
      <c r="F1343" s="8"/>
      <c r="G1343" s="8"/>
      <c r="H1343" s="8"/>
      <c r="I1343" s="4"/>
      <c r="J1343" s="4"/>
      <c r="L1343" s="12"/>
      <c r="M1343" s="13"/>
      <c r="N1343" s="293">
        <f>COUNTIFS($C$1336:$C$1340,"&gt;0",N1336:N1340,"&gt;0")</f>
        <v>4</v>
      </c>
      <c r="O1343" s="398"/>
      <c r="P1343" s="404"/>
      <c r="Q1343" s="403"/>
      <c r="R1343" s="293">
        <f>COUNTIFS($C$1336:$C$1340,"&gt;0",R1336:R1340,"&gt;0")</f>
        <v>4</v>
      </c>
      <c r="S1343" s="398"/>
      <c r="T1343" s="404"/>
      <c r="U1343" s="403"/>
      <c r="V1343" s="293">
        <f>COUNTIFS($C$1336:$C$1340,"&gt;0",V1336:V1340,"&gt;0")</f>
        <v>4</v>
      </c>
      <c r="W1343" s="398"/>
      <c r="X1343" s="404"/>
      <c r="Y1343" s="403"/>
      <c r="Z1343" s="293">
        <f>COUNTIFS($C$1336:$C$1340,"&gt;0",Z1336:Z1340,"&gt;0")</f>
        <v>4</v>
      </c>
      <c r="AA1343" s="398"/>
    </row>
    <row r="1344" spans="1:27" ht="15" x14ac:dyDescent="0.25">
      <c r="A1344" s="357"/>
      <c r="B1344" s="14"/>
      <c r="C1344" s="292"/>
      <c r="D1344" s="292"/>
      <c r="E1344" s="375" t="s">
        <v>1332</v>
      </c>
      <c r="F1344" s="8"/>
      <c r="G1344" s="8"/>
      <c r="H1344" s="8"/>
      <c r="I1344" s="4"/>
      <c r="J1344" s="4"/>
      <c r="L1344" s="12"/>
      <c r="M1344" s="13"/>
      <c r="N1344" s="293">
        <f>COUNTIFS($C$1336:$C$1340,"**",N1336:N1340,"&gt;0")</f>
        <v>0</v>
      </c>
      <c r="O1344" s="398"/>
      <c r="P1344" s="404"/>
      <c r="Q1344" s="403"/>
      <c r="R1344" s="293">
        <f>COUNTIFS($C$1336:$C$1340,"**",R1336:R1340,"&gt;0")</f>
        <v>0</v>
      </c>
      <c r="S1344" s="398"/>
      <c r="T1344" s="404"/>
      <c r="U1344" s="403"/>
      <c r="V1344" s="293">
        <f>COUNTIFS($C$1336:$C$1340,"**",V1336:V1340,"&gt;0")</f>
        <v>0</v>
      </c>
      <c r="W1344" s="398"/>
      <c r="X1344" s="404"/>
      <c r="Y1344" s="403"/>
      <c r="Z1344" s="293">
        <f>COUNTIFS($C$1336:$C$1340,"**",Z1336:Z1340,"&gt;0")</f>
        <v>0</v>
      </c>
      <c r="AA1344" s="398"/>
    </row>
    <row r="1345" spans="1:27" x14ac:dyDescent="0.2">
      <c r="A1345" s="357"/>
      <c r="B1345" s="14"/>
      <c r="C1345" s="292"/>
      <c r="D1345" s="292"/>
      <c r="E1345" s="281"/>
      <c r="F1345" s="8"/>
      <c r="G1345" s="8"/>
      <c r="H1345" s="8"/>
      <c r="I1345" s="4"/>
      <c r="J1345" s="4"/>
      <c r="K1345" s="4"/>
      <c r="L1345" s="12"/>
      <c r="M1345" s="13"/>
      <c r="N1345" s="13"/>
      <c r="O1345" s="398"/>
      <c r="P1345" s="404"/>
      <c r="Q1345" s="403"/>
      <c r="R1345" s="414"/>
      <c r="S1345" s="398"/>
      <c r="T1345" s="404"/>
      <c r="U1345" s="403"/>
      <c r="V1345" s="414"/>
      <c r="W1345" s="398"/>
      <c r="X1345" s="404"/>
      <c r="Y1345" s="403"/>
      <c r="Z1345" s="414"/>
      <c r="AA1345" s="398"/>
    </row>
    <row r="1346" spans="1:27" ht="20.25" x14ac:dyDescent="0.55000000000000004">
      <c r="A1346" s="357"/>
      <c r="B1346" s="14"/>
      <c r="C1346" s="292"/>
      <c r="D1346" s="292"/>
      <c r="E1346" s="376" t="s">
        <v>1333</v>
      </c>
      <c r="F1346" s="295"/>
      <c r="G1346" s="295"/>
      <c r="H1346" s="295"/>
      <c r="I1346" s="296"/>
      <c r="J1346" s="296"/>
      <c r="K1346" s="297"/>
      <c r="L1346" s="364"/>
      <c r="O1346" s="398"/>
      <c r="P1346" s="370"/>
      <c r="S1346" s="398"/>
      <c r="T1346" s="370"/>
      <c r="W1346" s="398"/>
      <c r="X1346" s="370"/>
      <c r="AA1346" s="398"/>
    </row>
    <row r="1347" spans="1:27" ht="15" x14ac:dyDescent="0.2">
      <c r="A1347" s="357"/>
      <c r="B1347" s="14"/>
      <c r="C1347" s="292"/>
      <c r="D1347" s="292"/>
      <c r="E1347" s="281" t="s">
        <v>1441</v>
      </c>
      <c r="F1347" s="295"/>
      <c r="G1347" s="295"/>
      <c r="H1347" s="295"/>
      <c r="I1347" s="296"/>
      <c r="J1347" s="296"/>
      <c r="K1347" s="297"/>
      <c r="L1347" s="364"/>
      <c r="N1347" s="293">
        <f>+N737+N1254+N1279+N1331+N1343</f>
        <v>552</v>
      </c>
      <c r="O1347" s="398"/>
      <c r="P1347" s="370"/>
      <c r="R1347" s="293">
        <f>+R737+R1254+R1279+R1331+R1343</f>
        <v>494</v>
      </c>
      <c r="S1347" s="398"/>
      <c r="T1347" s="370"/>
      <c r="V1347" s="293">
        <f>+V737+V1254+V1279+V1331+V1343</f>
        <v>494</v>
      </c>
      <c r="W1347" s="398"/>
      <c r="X1347" s="370"/>
      <c r="Z1347" s="293">
        <f>+Z737+Z1254+Z1279+Z1331+Z1343</f>
        <v>462</v>
      </c>
      <c r="AA1347" s="398"/>
    </row>
    <row r="1348" spans="1:27" ht="15" customHeight="1" x14ac:dyDescent="0.2">
      <c r="A1348" s="357"/>
      <c r="B1348" s="14"/>
      <c r="C1348" s="292"/>
      <c r="D1348" s="292"/>
      <c r="E1348" s="281" t="s">
        <v>1332</v>
      </c>
      <c r="F1348" s="295"/>
      <c r="G1348" s="295"/>
      <c r="H1348" s="295"/>
      <c r="I1348" s="296"/>
      <c r="J1348" s="296"/>
      <c r="K1348" s="297"/>
      <c r="L1348" s="364"/>
      <c r="N1348" s="293">
        <f>+N738+N1255+N1280+N1332+N1344</f>
        <v>0</v>
      </c>
      <c r="O1348" s="398"/>
      <c r="P1348" s="370"/>
      <c r="R1348" s="293">
        <f>+R738+R1255+R1280+R1332+R1344</f>
        <v>0</v>
      </c>
      <c r="S1348" s="398"/>
      <c r="T1348" s="370"/>
      <c r="V1348" s="293">
        <f>+V738+V1255+V1280+V1332+V1344</f>
        <v>0</v>
      </c>
      <c r="W1348" s="398"/>
      <c r="X1348" s="370"/>
      <c r="Z1348" s="293">
        <f>+Z738+Z1255+Z1280+Z1332+Z1344</f>
        <v>0</v>
      </c>
      <c r="AA1348" s="398"/>
    </row>
    <row r="1349" spans="1:27" ht="9" customHeight="1" x14ac:dyDescent="0.2">
      <c r="A1349" s="359"/>
      <c r="B1349" s="20"/>
      <c r="C1349" s="306"/>
      <c r="D1349" s="306"/>
      <c r="E1349" s="304"/>
      <c r="F1349" s="306"/>
      <c r="G1349" s="306"/>
      <c r="H1349" s="306"/>
      <c r="I1349" s="307"/>
      <c r="J1349" s="307"/>
      <c r="K1349" s="308"/>
      <c r="L1349" s="366"/>
      <c r="M1349" s="307"/>
      <c r="N1349" s="308"/>
      <c r="O1349" s="462"/>
      <c r="P1349" s="372"/>
      <c r="Q1349" s="326"/>
      <c r="R1349" s="308"/>
      <c r="S1349" s="462"/>
      <c r="T1349" s="372"/>
      <c r="U1349" s="326"/>
      <c r="V1349" s="308"/>
      <c r="W1349" s="462"/>
      <c r="X1349" s="372"/>
      <c r="Y1349" s="326"/>
      <c r="Z1349" s="308"/>
      <c r="AA1349" s="462"/>
    </row>
    <row r="1350" spans="1:27" ht="15.75" x14ac:dyDescent="0.25">
      <c r="A1350" s="321" t="s">
        <v>371</v>
      </c>
      <c r="B1350" s="285"/>
      <c r="C1350" s="309"/>
      <c r="D1350" s="309"/>
      <c r="E1350" s="274"/>
      <c r="F1350" s="257"/>
      <c r="G1350" s="257"/>
      <c r="H1350" s="257"/>
      <c r="I1350" s="270"/>
      <c r="J1350" s="270"/>
      <c r="K1350" s="270"/>
      <c r="L1350" s="10"/>
      <c r="M1350" s="11"/>
      <c r="N1350" s="11"/>
      <c r="O1350" s="401"/>
      <c r="P1350" s="426"/>
      <c r="Q1350" s="425"/>
      <c r="R1350" s="427"/>
      <c r="S1350" s="401"/>
      <c r="T1350" s="426"/>
      <c r="U1350" s="425"/>
      <c r="V1350" s="427"/>
      <c r="W1350" s="401"/>
      <c r="X1350" s="426"/>
      <c r="Y1350" s="425"/>
      <c r="Z1350" s="427"/>
      <c r="AA1350" s="401"/>
    </row>
    <row r="1351" spans="1:27" ht="15" x14ac:dyDescent="0.25">
      <c r="A1351" s="357"/>
      <c r="B1351" s="286" t="s">
        <v>1290</v>
      </c>
      <c r="C1351" s="302"/>
      <c r="D1351" s="302"/>
      <c r="E1351" s="288"/>
      <c r="F1351" s="8"/>
      <c r="G1351" s="8"/>
      <c r="H1351" s="8"/>
      <c r="I1351" s="4"/>
      <c r="J1351" s="4"/>
      <c r="K1351" s="4"/>
      <c r="L1351" s="12"/>
      <c r="M1351" s="13"/>
      <c r="N1351" s="13"/>
      <c r="O1351" s="398"/>
      <c r="P1351" s="404"/>
      <c r="Q1351" s="403"/>
      <c r="R1351" s="414"/>
      <c r="S1351" s="398"/>
      <c r="T1351" s="404"/>
      <c r="U1351" s="403"/>
      <c r="V1351" s="414"/>
      <c r="W1351" s="398"/>
      <c r="X1351" s="404"/>
      <c r="Y1351" s="403"/>
      <c r="Z1351" s="414"/>
      <c r="AA1351" s="398"/>
    </row>
    <row r="1352" spans="1:27" ht="14.1" customHeight="1" x14ac:dyDescent="0.2">
      <c r="A1352" s="357"/>
      <c r="B1352" s="14"/>
      <c r="C1352" s="302">
        <v>100</v>
      </c>
      <c r="D1352" s="302">
        <v>120210101</v>
      </c>
      <c r="E1352" s="288" t="s">
        <v>60</v>
      </c>
      <c r="F1352" s="8">
        <v>8</v>
      </c>
      <c r="G1352" s="8"/>
      <c r="H1352" s="8">
        <v>125000</v>
      </c>
      <c r="I1352" s="18" t="s">
        <v>670</v>
      </c>
      <c r="J1352" s="4"/>
      <c r="K1352" s="165">
        <v>158500</v>
      </c>
      <c r="L1352" s="364" t="s">
        <v>670</v>
      </c>
      <c r="M1352" s="13"/>
      <c r="N1352" s="293">
        <v>158500</v>
      </c>
      <c r="O1352" s="398" t="s">
        <v>1124</v>
      </c>
      <c r="P1352" s="370" t="s">
        <v>670</v>
      </c>
      <c r="Q1352" s="403"/>
      <c r="R1352" s="293">
        <v>158500</v>
      </c>
      <c r="S1352" s="398" t="s">
        <v>1124</v>
      </c>
      <c r="T1352" s="370" t="s">
        <v>670</v>
      </c>
      <c r="U1352" s="403"/>
      <c r="V1352" s="293">
        <v>158500</v>
      </c>
      <c r="W1352" s="398" t="s">
        <v>1124</v>
      </c>
      <c r="X1352" s="370" t="s">
        <v>670</v>
      </c>
      <c r="Y1352" s="403"/>
      <c r="Z1352" s="293">
        <v>158500</v>
      </c>
      <c r="AA1352" s="398" t="s">
        <v>1124</v>
      </c>
    </row>
    <row r="1353" spans="1:27" ht="14.1" customHeight="1" x14ac:dyDescent="0.2">
      <c r="A1353" s="357"/>
      <c r="B1353" s="14"/>
      <c r="C1353" s="302">
        <v>110</v>
      </c>
      <c r="D1353" s="302">
        <v>120210102</v>
      </c>
      <c r="E1353" s="288" t="s">
        <v>440</v>
      </c>
      <c r="F1353" s="8">
        <v>7</v>
      </c>
      <c r="G1353" s="8"/>
      <c r="H1353" s="8">
        <v>109172</v>
      </c>
      <c r="I1353" s="18" t="s">
        <v>1133</v>
      </c>
      <c r="J1353" s="4"/>
      <c r="K1353" s="165">
        <v>109172</v>
      </c>
      <c r="L1353" s="364" t="s">
        <v>1133</v>
      </c>
      <c r="M1353" s="13"/>
      <c r="N1353" s="293">
        <v>125426</v>
      </c>
      <c r="O1353" s="398" t="s">
        <v>1124</v>
      </c>
      <c r="P1353" s="370" t="s">
        <v>1133</v>
      </c>
      <c r="Q1353" s="403"/>
      <c r="R1353" s="293">
        <v>125426</v>
      </c>
      <c r="S1353" s="398" t="s">
        <v>1124</v>
      </c>
      <c r="T1353" s="370" t="s">
        <v>1133</v>
      </c>
      <c r="U1353" s="403"/>
      <c r="V1353" s="293">
        <v>125426</v>
      </c>
      <c r="W1353" s="398" t="s">
        <v>1124</v>
      </c>
      <c r="X1353" s="370" t="s">
        <v>1133</v>
      </c>
      <c r="Y1353" s="403"/>
      <c r="Z1353" s="293">
        <v>125426</v>
      </c>
      <c r="AA1353" s="398" t="s">
        <v>1124</v>
      </c>
    </row>
    <row r="1354" spans="1:27" ht="14.1" customHeight="1" x14ac:dyDescent="0.2">
      <c r="A1354" s="357"/>
      <c r="B1354" s="14"/>
      <c r="C1354" s="302" t="s">
        <v>1045</v>
      </c>
      <c r="D1354" s="302">
        <v>120210103</v>
      </c>
      <c r="E1354" s="288" t="s">
        <v>430</v>
      </c>
      <c r="F1354" s="8">
        <v>6</v>
      </c>
      <c r="G1354" s="8">
        <v>5</v>
      </c>
      <c r="H1354" s="8">
        <v>49579</v>
      </c>
      <c r="I1354" s="18">
        <v>6</v>
      </c>
      <c r="J1354" s="18">
        <v>5</v>
      </c>
      <c r="K1354" s="165">
        <v>49579</v>
      </c>
      <c r="L1354" s="364">
        <v>6</v>
      </c>
      <c r="M1354" s="21">
        <v>5</v>
      </c>
      <c r="N1354" s="293">
        <v>0</v>
      </c>
      <c r="O1354" s="398">
        <v>3144</v>
      </c>
      <c r="P1354" s="370">
        <v>6</v>
      </c>
      <c r="Q1354" s="294">
        <v>5</v>
      </c>
      <c r="R1354" s="293">
        <v>0</v>
      </c>
      <c r="S1354" s="398">
        <v>3144</v>
      </c>
      <c r="T1354" s="370">
        <v>6</v>
      </c>
      <c r="U1354" s="294">
        <v>5</v>
      </c>
      <c r="V1354" s="293">
        <v>0</v>
      </c>
      <c r="W1354" s="398">
        <v>3144</v>
      </c>
      <c r="X1354" s="370">
        <v>6</v>
      </c>
      <c r="Y1354" s="294">
        <v>5</v>
      </c>
      <c r="Z1354" s="293">
        <v>0</v>
      </c>
      <c r="AA1354" s="398">
        <v>3144</v>
      </c>
    </row>
    <row r="1355" spans="1:27" ht="14.1" customHeight="1" x14ac:dyDescent="0.2">
      <c r="A1355" s="357"/>
      <c r="B1355" s="14"/>
      <c r="C1355" s="302">
        <v>18120</v>
      </c>
      <c r="D1355" s="302"/>
      <c r="E1355" s="288" t="s">
        <v>1088</v>
      </c>
      <c r="F1355" s="8"/>
      <c r="G1355" s="8"/>
      <c r="H1355" s="8"/>
      <c r="I1355" s="4"/>
      <c r="J1355" s="4"/>
      <c r="K1355" s="4"/>
      <c r="L1355" s="364">
        <v>7</v>
      </c>
      <c r="M1355" s="21">
        <v>6</v>
      </c>
      <c r="N1355" s="293">
        <v>57149</v>
      </c>
      <c r="O1355" s="398">
        <v>3144</v>
      </c>
      <c r="P1355" s="370">
        <v>7</v>
      </c>
      <c r="Q1355" s="294">
        <v>6</v>
      </c>
      <c r="R1355" s="293">
        <v>62926</v>
      </c>
      <c r="S1355" s="398">
        <v>3144</v>
      </c>
      <c r="T1355" s="370">
        <v>7</v>
      </c>
      <c r="U1355" s="294">
        <v>6</v>
      </c>
      <c r="V1355" s="293">
        <v>62926</v>
      </c>
      <c r="W1355" s="398">
        <v>3144</v>
      </c>
      <c r="X1355" s="370">
        <v>7</v>
      </c>
      <c r="Y1355" s="294">
        <v>6</v>
      </c>
      <c r="Z1355" s="293">
        <v>62926</v>
      </c>
      <c r="AA1355" s="398">
        <v>3144</v>
      </c>
    </row>
    <row r="1356" spans="1:27" ht="14.1" customHeight="1" x14ac:dyDescent="0.2">
      <c r="A1356" s="357"/>
      <c r="B1356" s="14"/>
      <c r="C1356" s="302">
        <v>130</v>
      </c>
      <c r="D1356" s="302">
        <v>120210104</v>
      </c>
      <c r="E1356" s="288" t="s">
        <v>187</v>
      </c>
      <c r="F1356" s="8"/>
      <c r="G1356" s="8"/>
      <c r="H1356" s="8">
        <v>115879</v>
      </c>
      <c r="I1356" s="4"/>
      <c r="J1356" s="4"/>
      <c r="K1356" s="165">
        <v>118776</v>
      </c>
      <c r="L1356" s="364">
        <v>3</v>
      </c>
      <c r="M1356" s="21">
        <v>2</v>
      </c>
      <c r="N1356" s="293">
        <v>118776</v>
      </c>
      <c r="O1356" s="398" t="s">
        <v>356</v>
      </c>
      <c r="P1356" s="370">
        <v>3</v>
      </c>
      <c r="Q1356" s="294">
        <v>2</v>
      </c>
      <c r="R1356" s="293">
        <v>118776</v>
      </c>
      <c r="S1356" s="398" t="s">
        <v>356</v>
      </c>
      <c r="T1356" s="370">
        <v>3</v>
      </c>
      <c r="U1356" s="294">
        <v>2</v>
      </c>
      <c r="V1356" s="293">
        <v>122364</v>
      </c>
      <c r="W1356" s="398" t="s">
        <v>356</v>
      </c>
      <c r="X1356" s="370">
        <v>3</v>
      </c>
      <c r="Y1356" s="294">
        <v>2</v>
      </c>
      <c r="Z1356" s="293">
        <v>124812</v>
      </c>
      <c r="AA1356" s="398" t="s">
        <v>356</v>
      </c>
    </row>
    <row r="1357" spans="1:27" ht="14.1" customHeight="1" x14ac:dyDescent="0.2">
      <c r="A1357" s="357"/>
      <c r="B1357" s="14"/>
      <c r="C1357" s="302">
        <v>310</v>
      </c>
      <c r="D1357" s="302">
        <v>120210105</v>
      </c>
      <c r="E1357" s="288" t="s">
        <v>265</v>
      </c>
      <c r="F1357" s="8">
        <v>4</v>
      </c>
      <c r="G1357" s="8">
        <v>10</v>
      </c>
      <c r="H1357" s="8">
        <v>54005</v>
      </c>
      <c r="I1357" s="18">
        <v>4</v>
      </c>
      <c r="J1357" s="18">
        <v>10</v>
      </c>
      <c r="K1357" s="165">
        <v>54005</v>
      </c>
      <c r="L1357" s="364">
        <v>4</v>
      </c>
      <c r="M1357" s="21">
        <v>10</v>
      </c>
      <c r="N1357" s="293">
        <v>54005</v>
      </c>
      <c r="O1357" s="398">
        <v>3144</v>
      </c>
      <c r="P1357" s="370">
        <v>4</v>
      </c>
      <c r="Q1357" s="294">
        <v>10</v>
      </c>
      <c r="R1357" s="293">
        <v>59466</v>
      </c>
      <c r="S1357" s="398">
        <v>3144</v>
      </c>
      <c r="T1357" s="370">
        <v>4</v>
      </c>
      <c r="U1357" s="294">
        <v>10</v>
      </c>
      <c r="V1357" s="293">
        <v>0</v>
      </c>
      <c r="W1357" s="398">
        <v>3144</v>
      </c>
      <c r="X1357" s="370">
        <v>4</v>
      </c>
      <c r="Y1357" s="294">
        <v>10</v>
      </c>
      <c r="Z1357" s="293">
        <v>0</v>
      </c>
      <c r="AA1357" s="398">
        <v>3144</v>
      </c>
    </row>
    <row r="1358" spans="1:27" ht="14.1" customHeight="1" x14ac:dyDescent="0.2">
      <c r="A1358" s="357"/>
      <c r="B1358" s="14"/>
      <c r="C1358" s="302">
        <v>311</v>
      </c>
      <c r="D1358" s="302"/>
      <c r="E1358" s="288" t="s">
        <v>403</v>
      </c>
      <c r="F1358" s="8"/>
      <c r="G1358" s="8"/>
      <c r="H1358" s="8"/>
      <c r="L1358" s="364"/>
      <c r="O1358" s="398"/>
      <c r="P1358" s="370"/>
      <c r="S1358" s="398"/>
      <c r="T1358" s="370">
        <v>9</v>
      </c>
      <c r="U1358" s="294">
        <v>1</v>
      </c>
      <c r="V1358" s="293">
        <v>43085</v>
      </c>
      <c r="W1358" s="398">
        <v>884</v>
      </c>
      <c r="X1358" s="370">
        <v>9</v>
      </c>
      <c r="Y1358" s="294">
        <v>1</v>
      </c>
      <c r="Z1358" s="293">
        <v>43085</v>
      </c>
      <c r="AA1358" s="398">
        <v>884</v>
      </c>
    </row>
    <row r="1359" spans="1:27" ht="14.1" customHeight="1" x14ac:dyDescent="0.2">
      <c r="A1359" s="357"/>
      <c r="B1359" s="14"/>
      <c r="C1359" s="302">
        <v>500</v>
      </c>
      <c r="D1359" s="302">
        <v>120210106</v>
      </c>
      <c r="E1359" s="288" t="s">
        <v>385</v>
      </c>
      <c r="F1359" s="8"/>
      <c r="G1359" s="8"/>
      <c r="H1359" s="8">
        <v>106123</v>
      </c>
      <c r="I1359" s="4"/>
      <c r="J1359" s="4"/>
      <c r="K1359" s="165">
        <v>108776</v>
      </c>
      <c r="L1359" s="364">
        <v>3</v>
      </c>
      <c r="M1359" s="21">
        <v>3</v>
      </c>
      <c r="N1359" s="293">
        <v>108776</v>
      </c>
      <c r="O1359" s="398" t="s">
        <v>356</v>
      </c>
      <c r="P1359" s="370">
        <v>3</v>
      </c>
      <c r="Q1359" s="294">
        <v>3</v>
      </c>
      <c r="R1359" s="293">
        <v>108776</v>
      </c>
      <c r="S1359" s="398" t="s">
        <v>356</v>
      </c>
      <c r="T1359" s="370">
        <v>3</v>
      </c>
      <c r="U1359" s="294">
        <v>3</v>
      </c>
      <c r="V1359" s="293">
        <v>112064</v>
      </c>
      <c r="W1359" s="398" t="s">
        <v>356</v>
      </c>
      <c r="X1359" s="370">
        <v>3</v>
      </c>
      <c r="Y1359" s="294">
        <v>3</v>
      </c>
      <c r="Z1359" s="293">
        <v>114306</v>
      </c>
      <c r="AA1359" s="398" t="s">
        <v>356</v>
      </c>
    </row>
    <row r="1360" spans="1:27" ht="14.1" customHeight="1" x14ac:dyDescent="0.2">
      <c r="A1360" s="357"/>
      <c r="B1360" s="14"/>
      <c r="C1360" s="302">
        <v>510</v>
      </c>
      <c r="D1360" s="302">
        <v>120210107</v>
      </c>
      <c r="E1360" s="288" t="s">
        <v>17</v>
      </c>
      <c r="F1360" s="8"/>
      <c r="G1360" s="8"/>
      <c r="H1360" s="8">
        <v>99122</v>
      </c>
      <c r="I1360" s="4"/>
      <c r="J1360" s="4"/>
      <c r="K1360" s="165">
        <v>101600</v>
      </c>
      <c r="L1360" s="364">
        <v>3</v>
      </c>
      <c r="M1360" s="21">
        <v>5</v>
      </c>
      <c r="N1360" s="293">
        <v>101600</v>
      </c>
      <c r="O1360" s="398" t="s">
        <v>356</v>
      </c>
      <c r="P1360" s="370">
        <v>3</v>
      </c>
      <c r="Q1360" s="294">
        <v>5</v>
      </c>
      <c r="R1360" s="293">
        <v>101600</v>
      </c>
      <c r="S1360" s="398" t="s">
        <v>356</v>
      </c>
      <c r="T1360" s="370">
        <v>3</v>
      </c>
      <c r="U1360" s="294">
        <v>5</v>
      </c>
      <c r="V1360" s="293">
        <v>104669</v>
      </c>
      <c r="W1360" s="398" t="s">
        <v>356</v>
      </c>
      <c r="X1360" s="370">
        <v>3</v>
      </c>
      <c r="Y1360" s="294">
        <v>5</v>
      </c>
      <c r="Z1360" s="293">
        <v>106763</v>
      </c>
      <c r="AA1360" s="398" t="s">
        <v>356</v>
      </c>
    </row>
    <row r="1361" spans="1:27" ht="14.1" customHeight="1" x14ac:dyDescent="0.2">
      <c r="A1361" s="357"/>
      <c r="B1361" s="14"/>
      <c r="C1361" s="302">
        <v>520</v>
      </c>
      <c r="D1361" s="302">
        <v>120210108</v>
      </c>
      <c r="E1361" s="288" t="s">
        <v>278</v>
      </c>
      <c r="F1361" s="8"/>
      <c r="G1361" s="8"/>
      <c r="H1361" s="8">
        <v>90326</v>
      </c>
      <c r="I1361" s="4"/>
      <c r="J1361" s="4"/>
      <c r="K1361" s="165">
        <v>92584</v>
      </c>
      <c r="L1361" s="364">
        <v>3</v>
      </c>
      <c r="M1361" s="21">
        <v>6</v>
      </c>
      <c r="N1361" s="293">
        <v>92584</v>
      </c>
      <c r="O1361" s="398" t="s">
        <v>356</v>
      </c>
      <c r="P1361" s="370">
        <v>3</v>
      </c>
      <c r="Q1361" s="294">
        <v>6</v>
      </c>
      <c r="R1361" s="293">
        <v>92584</v>
      </c>
      <c r="S1361" s="398" t="s">
        <v>356</v>
      </c>
      <c r="T1361" s="370">
        <v>3</v>
      </c>
      <c r="U1361" s="294">
        <v>6</v>
      </c>
      <c r="V1361" s="293">
        <v>95381</v>
      </c>
      <c r="W1361" s="398" t="s">
        <v>356</v>
      </c>
      <c r="X1361" s="370">
        <v>3</v>
      </c>
      <c r="Y1361" s="294">
        <v>6</v>
      </c>
      <c r="Z1361" s="293">
        <v>97289</v>
      </c>
      <c r="AA1361" s="398" t="s">
        <v>356</v>
      </c>
    </row>
    <row r="1362" spans="1:27" ht="14.1" customHeight="1" x14ac:dyDescent="0.2">
      <c r="A1362" s="357"/>
      <c r="B1362" s="14"/>
      <c r="C1362" s="302">
        <v>530</v>
      </c>
      <c r="D1362" s="302">
        <v>120210109</v>
      </c>
      <c r="E1362" s="288" t="s">
        <v>278</v>
      </c>
      <c r="F1362" s="8"/>
      <c r="G1362" s="8"/>
      <c r="H1362" s="8">
        <v>90326</v>
      </c>
      <c r="I1362" s="4"/>
      <c r="J1362" s="4"/>
      <c r="K1362" s="165">
        <v>92584</v>
      </c>
      <c r="L1362" s="364">
        <v>3</v>
      </c>
      <c r="M1362" s="21">
        <v>6</v>
      </c>
      <c r="N1362" s="293">
        <v>92584</v>
      </c>
      <c r="O1362" s="398" t="s">
        <v>356</v>
      </c>
      <c r="P1362" s="370">
        <v>3</v>
      </c>
      <c r="Q1362" s="294">
        <v>6</v>
      </c>
      <c r="R1362" s="293">
        <v>92584</v>
      </c>
      <c r="S1362" s="398" t="s">
        <v>356</v>
      </c>
      <c r="T1362" s="370">
        <v>3</v>
      </c>
      <c r="U1362" s="294">
        <v>6</v>
      </c>
      <c r="V1362" s="293">
        <v>95381</v>
      </c>
      <c r="W1362" s="398" t="s">
        <v>356</v>
      </c>
      <c r="X1362" s="370">
        <v>3</v>
      </c>
      <c r="Y1362" s="294">
        <v>6</v>
      </c>
      <c r="Z1362" s="293">
        <v>97289</v>
      </c>
      <c r="AA1362" s="398" t="s">
        <v>356</v>
      </c>
    </row>
    <row r="1363" spans="1:27" ht="14.1" customHeight="1" x14ac:dyDescent="0.2">
      <c r="A1363" s="357"/>
      <c r="B1363" s="14"/>
      <c r="C1363" s="302">
        <v>540</v>
      </c>
      <c r="D1363" s="302">
        <v>120210110</v>
      </c>
      <c r="E1363" s="288" t="s">
        <v>278</v>
      </c>
      <c r="F1363" s="8"/>
      <c r="G1363" s="8"/>
      <c r="H1363" s="8">
        <v>90326</v>
      </c>
      <c r="I1363" s="4"/>
      <c r="J1363" s="4"/>
      <c r="K1363" s="165">
        <v>92584</v>
      </c>
      <c r="L1363" s="364">
        <v>0</v>
      </c>
      <c r="M1363" s="21">
        <v>0</v>
      </c>
      <c r="N1363" s="293">
        <v>1</v>
      </c>
      <c r="O1363" s="398" t="s">
        <v>356</v>
      </c>
      <c r="P1363" s="370">
        <v>0</v>
      </c>
      <c r="Q1363" s="294">
        <v>0</v>
      </c>
      <c r="R1363" s="293">
        <v>1</v>
      </c>
      <c r="S1363" s="398" t="s">
        <v>356</v>
      </c>
      <c r="T1363" s="370">
        <v>0</v>
      </c>
      <c r="U1363" s="294">
        <v>0</v>
      </c>
      <c r="V1363" s="293">
        <v>1</v>
      </c>
      <c r="W1363" s="398" t="s">
        <v>356</v>
      </c>
      <c r="X1363" s="370">
        <v>0</v>
      </c>
      <c r="Y1363" s="294">
        <v>0</v>
      </c>
      <c r="Z1363" s="293">
        <v>1</v>
      </c>
      <c r="AA1363" s="398" t="s">
        <v>356</v>
      </c>
    </row>
    <row r="1364" spans="1:27" ht="14.1" customHeight="1" x14ac:dyDescent="0.2">
      <c r="A1364" s="357"/>
      <c r="B1364" s="14"/>
      <c r="C1364" s="302">
        <v>1490</v>
      </c>
      <c r="D1364" s="302">
        <v>120210111</v>
      </c>
      <c r="E1364" s="288" t="s">
        <v>278</v>
      </c>
      <c r="F1364" s="8"/>
      <c r="G1364" s="8"/>
      <c r="H1364" s="8">
        <v>90326</v>
      </c>
      <c r="I1364" s="4"/>
      <c r="J1364" s="4"/>
      <c r="K1364" s="165">
        <v>92584</v>
      </c>
      <c r="L1364" s="364">
        <v>3</v>
      </c>
      <c r="M1364" s="21">
        <v>6</v>
      </c>
      <c r="N1364" s="293">
        <v>1</v>
      </c>
      <c r="O1364" s="398" t="s">
        <v>356</v>
      </c>
      <c r="P1364" s="370">
        <v>3</v>
      </c>
      <c r="Q1364" s="294">
        <v>6</v>
      </c>
      <c r="R1364" s="293">
        <v>1</v>
      </c>
      <c r="S1364" s="398" t="s">
        <v>356</v>
      </c>
      <c r="T1364" s="370">
        <v>3</v>
      </c>
      <c r="U1364" s="294">
        <v>6</v>
      </c>
      <c r="V1364" s="293">
        <v>1</v>
      </c>
      <c r="W1364" s="398" t="s">
        <v>356</v>
      </c>
      <c r="X1364" s="370">
        <v>3</v>
      </c>
      <c r="Y1364" s="294">
        <v>6</v>
      </c>
      <c r="Z1364" s="293">
        <v>1</v>
      </c>
      <c r="AA1364" s="398" t="s">
        <v>356</v>
      </c>
    </row>
    <row r="1365" spans="1:27" ht="14.1" customHeight="1" x14ac:dyDescent="0.2">
      <c r="A1365" s="357"/>
      <c r="B1365" s="14"/>
      <c r="C1365" s="302">
        <v>1550</v>
      </c>
      <c r="D1365" s="302">
        <v>120210112</v>
      </c>
      <c r="E1365" s="288" t="s">
        <v>278</v>
      </c>
      <c r="F1365" s="8"/>
      <c r="G1365" s="8"/>
      <c r="H1365" s="8">
        <v>90326</v>
      </c>
      <c r="I1365" s="4"/>
      <c r="J1365" s="4"/>
      <c r="K1365" s="165">
        <v>92584</v>
      </c>
      <c r="L1365" s="364">
        <v>0</v>
      </c>
      <c r="M1365" s="21">
        <v>0</v>
      </c>
      <c r="N1365" s="293">
        <v>92584</v>
      </c>
      <c r="O1365" s="398" t="s">
        <v>356</v>
      </c>
      <c r="P1365" s="370">
        <v>0</v>
      </c>
      <c r="Q1365" s="294">
        <v>0</v>
      </c>
      <c r="R1365" s="293">
        <v>92584</v>
      </c>
      <c r="S1365" s="398" t="s">
        <v>356</v>
      </c>
      <c r="T1365" s="370">
        <v>0</v>
      </c>
      <c r="U1365" s="294">
        <v>0</v>
      </c>
      <c r="V1365" s="293">
        <v>95381</v>
      </c>
      <c r="W1365" s="398" t="s">
        <v>356</v>
      </c>
      <c r="X1365" s="370">
        <v>0</v>
      </c>
      <c r="Y1365" s="294">
        <v>0</v>
      </c>
      <c r="Z1365" s="293">
        <v>97289</v>
      </c>
      <c r="AA1365" s="398" t="s">
        <v>356</v>
      </c>
    </row>
    <row r="1366" spans="1:27" ht="14.1" customHeight="1" x14ac:dyDescent="0.2">
      <c r="A1366" s="362"/>
      <c r="C1366" s="302">
        <v>5030</v>
      </c>
      <c r="D1366" s="302">
        <v>120210113</v>
      </c>
      <c r="E1366" s="288" t="s">
        <v>513</v>
      </c>
      <c r="F1366" s="8"/>
      <c r="G1366" s="8"/>
      <c r="H1366" s="8">
        <v>99122</v>
      </c>
      <c r="I1366" s="4"/>
      <c r="J1366" s="4"/>
      <c r="K1366" s="165">
        <v>101600</v>
      </c>
      <c r="L1366" s="364">
        <v>3</v>
      </c>
      <c r="M1366" s="21">
        <v>5</v>
      </c>
      <c r="N1366" s="293">
        <v>101600</v>
      </c>
      <c r="O1366" s="398" t="s">
        <v>356</v>
      </c>
      <c r="P1366" s="370">
        <v>3</v>
      </c>
      <c r="Q1366" s="294">
        <v>5</v>
      </c>
      <c r="R1366" s="293">
        <v>101601</v>
      </c>
      <c r="S1366" s="398" t="s">
        <v>356</v>
      </c>
      <c r="T1366" s="370">
        <v>3</v>
      </c>
      <c r="U1366" s="294">
        <v>5</v>
      </c>
      <c r="V1366" s="293">
        <v>104669</v>
      </c>
      <c r="W1366" s="398" t="s">
        <v>356</v>
      </c>
      <c r="X1366" s="370">
        <v>3</v>
      </c>
      <c r="Y1366" s="294">
        <v>5</v>
      </c>
      <c r="Z1366" s="293">
        <v>106763</v>
      </c>
      <c r="AA1366" s="398" t="s">
        <v>356</v>
      </c>
    </row>
    <row r="1367" spans="1:27" ht="14.1" customHeight="1" x14ac:dyDescent="0.2">
      <c r="A1367" s="362"/>
      <c r="C1367" s="302">
        <v>5040</v>
      </c>
      <c r="D1367" s="302">
        <v>120210114</v>
      </c>
      <c r="E1367" s="283" t="s">
        <v>110</v>
      </c>
      <c r="F1367" s="8">
        <v>8</v>
      </c>
      <c r="G1367" s="8">
        <v>9</v>
      </c>
      <c r="H1367" s="8">
        <v>74150</v>
      </c>
      <c r="I1367" s="18">
        <v>8</v>
      </c>
      <c r="J1367" s="18">
        <v>9</v>
      </c>
      <c r="K1367" s="165">
        <v>74150</v>
      </c>
      <c r="L1367" s="364">
        <v>8</v>
      </c>
      <c r="M1367" s="21">
        <v>9</v>
      </c>
      <c r="N1367" s="293">
        <v>74150</v>
      </c>
      <c r="O1367" s="398">
        <v>3144</v>
      </c>
      <c r="P1367" s="370">
        <v>8</v>
      </c>
      <c r="Q1367" s="294">
        <v>9</v>
      </c>
      <c r="R1367" s="293">
        <v>81647</v>
      </c>
      <c r="S1367" s="398">
        <v>3144</v>
      </c>
      <c r="T1367" s="370">
        <v>8</v>
      </c>
      <c r="U1367" s="294">
        <v>9</v>
      </c>
      <c r="V1367" s="293">
        <v>81647</v>
      </c>
      <c r="W1367" s="398">
        <v>3144</v>
      </c>
      <c r="X1367" s="370">
        <v>8</v>
      </c>
      <c r="Y1367" s="294">
        <v>9</v>
      </c>
      <c r="Z1367" s="293">
        <v>0</v>
      </c>
      <c r="AA1367" s="398">
        <v>3144</v>
      </c>
    </row>
    <row r="1368" spans="1:27" ht="14.1" customHeight="1" x14ac:dyDescent="0.2">
      <c r="A1368" s="362"/>
      <c r="C1368" s="302">
        <v>21001</v>
      </c>
      <c r="D1368" s="302"/>
      <c r="E1368" s="283" t="s">
        <v>572</v>
      </c>
      <c r="F1368" s="8"/>
      <c r="G1368" s="8"/>
      <c r="H1368" s="8"/>
      <c r="L1368" s="364"/>
      <c r="O1368" s="398"/>
      <c r="P1368" s="370"/>
      <c r="S1368" s="398"/>
      <c r="T1368" s="370"/>
      <c r="W1368" s="398"/>
      <c r="X1368" s="370">
        <v>8</v>
      </c>
      <c r="Y1368" s="294">
        <v>5</v>
      </c>
      <c r="Z1368" s="293">
        <v>66227</v>
      </c>
      <c r="AA1368" s="398">
        <v>3144</v>
      </c>
    </row>
    <row r="1369" spans="1:27" ht="14.1" hidden="1" customHeight="1" x14ac:dyDescent="0.2">
      <c r="A1369" s="362"/>
      <c r="C1369" s="302" t="s">
        <v>1108</v>
      </c>
      <c r="D1369" s="302"/>
      <c r="E1369" s="283" t="s">
        <v>1054</v>
      </c>
      <c r="F1369" s="8"/>
      <c r="G1369" s="8"/>
      <c r="H1369" s="8"/>
      <c r="I1369" s="4"/>
      <c r="J1369" s="4"/>
      <c r="K1369" s="4"/>
      <c r="L1369" s="12"/>
      <c r="M1369" s="13"/>
      <c r="N1369" s="293">
        <v>0</v>
      </c>
      <c r="O1369" s="398" t="s">
        <v>356</v>
      </c>
      <c r="P1369" s="404"/>
      <c r="Q1369" s="403"/>
      <c r="R1369" s="293">
        <v>0</v>
      </c>
      <c r="S1369" s="398" t="s">
        <v>356</v>
      </c>
      <c r="T1369" s="404"/>
      <c r="U1369" s="403"/>
      <c r="V1369" s="293">
        <v>0</v>
      </c>
      <c r="W1369" s="398" t="s">
        <v>356</v>
      </c>
      <c r="X1369" s="404"/>
      <c r="Y1369" s="403"/>
      <c r="Z1369" s="293">
        <f>IF(V1369&lt;=1,V1369,ROUNDUP(V1369*(1+(VLOOKUP(AA1369,pay,3,0))),0.1))</f>
        <v>0</v>
      </c>
      <c r="AA1369" s="398" t="s">
        <v>356</v>
      </c>
    </row>
    <row r="1370" spans="1:27" ht="7.5" customHeight="1" x14ac:dyDescent="0.2">
      <c r="A1370" s="357"/>
      <c r="B1370" s="14"/>
      <c r="C1370" s="302"/>
      <c r="D1370" s="302"/>
      <c r="E1370" s="288"/>
      <c r="F1370" s="8"/>
      <c r="G1370" s="8"/>
      <c r="H1370" s="8"/>
      <c r="L1370" s="364"/>
      <c r="O1370" s="398"/>
      <c r="P1370" s="370"/>
      <c r="S1370" s="398"/>
      <c r="T1370" s="370"/>
      <c r="W1370" s="398"/>
      <c r="X1370" s="370"/>
      <c r="AA1370" s="398"/>
    </row>
    <row r="1371" spans="1:27" ht="15" x14ac:dyDescent="0.25">
      <c r="A1371" s="357"/>
      <c r="B1371" s="14"/>
      <c r="C1371" s="302"/>
      <c r="D1371" s="302"/>
      <c r="E1371" s="479" t="s">
        <v>381</v>
      </c>
      <c r="F1371" s="343"/>
      <c r="G1371" s="343"/>
      <c r="H1371" s="343">
        <f>SUM(H1352:H1370)</f>
        <v>1283782</v>
      </c>
      <c r="I1371" s="261"/>
      <c r="J1371" s="261"/>
      <c r="K1371" s="344">
        <f>SUM(K1352:K1370)</f>
        <v>1339078</v>
      </c>
      <c r="L1371" s="420"/>
      <c r="M1371" s="421"/>
      <c r="N1371" s="407">
        <f>SUM(N1352:N1370)</f>
        <v>1177736</v>
      </c>
      <c r="O1371" s="408"/>
      <c r="P1371" s="423"/>
      <c r="Q1371" s="422"/>
      <c r="R1371" s="407">
        <f>SUM(R1352:R1370)</f>
        <v>1196472</v>
      </c>
      <c r="S1371" s="408"/>
      <c r="T1371" s="423"/>
      <c r="U1371" s="422"/>
      <c r="V1371" s="407">
        <f>SUM(V1352:V1370)</f>
        <v>1201495</v>
      </c>
      <c r="W1371" s="408"/>
      <c r="X1371" s="423"/>
      <c r="Y1371" s="422"/>
      <c r="Z1371" s="407">
        <f>SUM(Z1352:Z1370)</f>
        <v>1200677</v>
      </c>
      <c r="AA1371" s="408"/>
    </row>
    <row r="1372" spans="1:27" x14ac:dyDescent="0.2">
      <c r="A1372" s="357"/>
      <c r="B1372" s="14"/>
      <c r="C1372" s="302"/>
      <c r="D1372" s="302"/>
      <c r="E1372" s="288"/>
      <c r="F1372" s="8"/>
      <c r="G1372" s="8"/>
      <c r="H1372" s="8"/>
      <c r="I1372" s="4"/>
      <c r="J1372" s="4"/>
      <c r="L1372" s="12"/>
      <c r="M1372" s="13"/>
      <c r="O1372" s="398"/>
      <c r="P1372" s="404"/>
      <c r="Q1372" s="403"/>
      <c r="S1372" s="398"/>
      <c r="T1372" s="404"/>
      <c r="U1372" s="403"/>
      <c r="W1372" s="398"/>
      <c r="X1372" s="404"/>
      <c r="Y1372" s="403"/>
      <c r="AA1372" s="398"/>
    </row>
    <row r="1373" spans="1:27" ht="15" x14ac:dyDescent="0.25">
      <c r="A1373" s="357"/>
      <c r="B1373" s="14"/>
      <c r="C1373" s="302"/>
      <c r="D1373" s="302"/>
      <c r="E1373" s="375" t="s">
        <v>1441</v>
      </c>
      <c r="F1373" s="8"/>
      <c r="G1373" s="8"/>
      <c r="H1373" s="8"/>
      <c r="I1373" s="4"/>
      <c r="J1373" s="4"/>
      <c r="L1373" s="12"/>
      <c r="M1373" s="13"/>
      <c r="N1373" s="293">
        <f>COUNTIFS($C$1352:$C$1370,"&gt;0",N1352:N1370,"&gt;0")</f>
        <v>14</v>
      </c>
      <c r="O1373" s="398"/>
      <c r="P1373" s="404"/>
      <c r="Q1373" s="403"/>
      <c r="R1373" s="293">
        <f>COUNTIFS($C$1352:$C$1370,"&gt;0",R1352:R1370,"&gt;0")</f>
        <v>14</v>
      </c>
      <c r="S1373" s="398"/>
      <c r="T1373" s="404"/>
      <c r="U1373" s="403"/>
      <c r="V1373" s="293">
        <f>COUNTIFS($C$1352:$C$1370,"&gt;0",V1352:V1370,"&gt;0")</f>
        <v>14</v>
      </c>
      <c r="W1373" s="398"/>
      <c r="X1373" s="404"/>
      <c r="Y1373" s="403"/>
      <c r="Z1373" s="293">
        <f>COUNTIFS($C$1352:$C$1370,"&gt;0",Z1352:Z1370,"&gt;0")</f>
        <v>14</v>
      </c>
      <c r="AA1373" s="398"/>
    </row>
    <row r="1374" spans="1:27" ht="15" x14ac:dyDescent="0.25">
      <c r="A1374" s="357"/>
      <c r="B1374" s="14"/>
      <c r="C1374" s="302"/>
      <c r="D1374" s="302"/>
      <c r="E1374" s="375" t="s">
        <v>1332</v>
      </c>
      <c r="F1374" s="8"/>
      <c r="G1374" s="8"/>
      <c r="H1374" s="8"/>
      <c r="I1374" s="4"/>
      <c r="J1374" s="4"/>
      <c r="L1374" s="12"/>
      <c r="M1374" s="13"/>
      <c r="N1374" s="293">
        <f>COUNTIFS($C$1352:$C$1370,"**",N1352:N1370,"&gt;0")</f>
        <v>0</v>
      </c>
      <c r="O1374" s="398"/>
      <c r="P1374" s="404"/>
      <c r="Q1374" s="403"/>
      <c r="R1374" s="293">
        <f>COUNTIFS($C$1352:$C$1370,"**",R1352:R1370,"&gt;0")</f>
        <v>0</v>
      </c>
      <c r="S1374" s="398"/>
      <c r="T1374" s="404"/>
      <c r="U1374" s="403"/>
      <c r="V1374" s="293">
        <f>COUNTIFS($C$1352:$C$1370,"**",V1352:V1370,"&gt;0")</f>
        <v>0</v>
      </c>
      <c r="W1374" s="398"/>
      <c r="X1374" s="404"/>
      <c r="Y1374" s="403"/>
      <c r="Z1374" s="293">
        <f>COUNTIFS($C$1352:$C$1370,"**",Z1352:Z1370,"&gt;0")</f>
        <v>0</v>
      </c>
      <c r="AA1374" s="398"/>
    </row>
    <row r="1375" spans="1:27" ht="10.5" customHeight="1" x14ac:dyDescent="0.2">
      <c r="A1375" s="357"/>
      <c r="B1375" s="14"/>
      <c r="C1375" s="302"/>
      <c r="D1375" s="302"/>
      <c r="E1375" s="288"/>
      <c r="F1375" s="292"/>
      <c r="G1375" s="292"/>
      <c r="H1375" s="292"/>
      <c r="I1375" s="21"/>
      <c r="J1375" s="21"/>
      <c r="K1375" s="293"/>
      <c r="L1375" s="364"/>
      <c r="O1375" s="398"/>
      <c r="P1375" s="370"/>
      <c r="S1375" s="398"/>
      <c r="T1375" s="370"/>
      <c r="W1375" s="398"/>
      <c r="X1375" s="370"/>
      <c r="AA1375" s="398"/>
    </row>
    <row r="1376" spans="1:27" ht="15" x14ac:dyDescent="0.25">
      <c r="A1376" s="357"/>
      <c r="B1376" s="286" t="s">
        <v>1291</v>
      </c>
      <c r="C1376" s="302"/>
      <c r="D1376" s="302"/>
      <c r="E1376" s="288"/>
      <c r="F1376" s="8"/>
      <c r="G1376" s="8"/>
      <c r="H1376" s="8"/>
      <c r="I1376" s="4"/>
      <c r="J1376" s="4"/>
      <c r="K1376" s="4"/>
      <c r="L1376" s="12"/>
      <c r="M1376" s="13"/>
      <c r="N1376" s="414"/>
      <c r="O1376" s="398"/>
      <c r="P1376" s="404"/>
      <c r="Q1376" s="403"/>
      <c r="R1376" s="414"/>
      <c r="S1376" s="398"/>
      <c r="T1376" s="404"/>
      <c r="U1376" s="403"/>
      <c r="V1376" s="414"/>
      <c r="W1376" s="398"/>
      <c r="X1376" s="404"/>
      <c r="Y1376" s="403"/>
      <c r="Z1376" s="414"/>
      <c r="AA1376" s="398"/>
    </row>
    <row r="1377" spans="1:27" ht="14.1" customHeight="1" x14ac:dyDescent="0.2">
      <c r="A1377" s="357"/>
      <c r="B1377" s="14"/>
      <c r="C1377" s="302">
        <v>175</v>
      </c>
      <c r="D1377" s="302">
        <v>120222601</v>
      </c>
      <c r="E1377" s="288" t="s">
        <v>430</v>
      </c>
      <c r="F1377" s="8">
        <v>6</v>
      </c>
      <c r="G1377" s="8">
        <v>1</v>
      </c>
      <c r="H1377" s="8">
        <v>40703</v>
      </c>
      <c r="I1377" s="18">
        <v>6</v>
      </c>
      <c r="J1377" s="18">
        <v>1</v>
      </c>
      <c r="K1377" s="165">
        <v>40703</v>
      </c>
      <c r="L1377" s="364">
        <v>6</v>
      </c>
      <c r="M1377" s="21">
        <v>1</v>
      </c>
      <c r="N1377" s="293">
        <v>40703</v>
      </c>
      <c r="O1377" s="398">
        <v>3144</v>
      </c>
      <c r="P1377" s="370">
        <v>6</v>
      </c>
      <c r="Q1377" s="294">
        <v>1</v>
      </c>
      <c r="R1377" s="293">
        <v>44819</v>
      </c>
      <c r="S1377" s="398">
        <v>3144</v>
      </c>
      <c r="T1377" s="370">
        <v>6</v>
      </c>
      <c r="U1377" s="294">
        <v>1</v>
      </c>
      <c r="V1377" s="293">
        <v>0</v>
      </c>
      <c r="W1377" s="398">
        <v>3144</v>
      </c>
      <c r="X1377" s="370">
        <v>6</v>
      </c>
      <c r="Y1377" s="294">
        <v>1</v>
      </c>
      <c r="Z1377" s="293">
        <v>0</v>
      </c>
      <c r="AA1377" s="398">
        <v>3144</v>
      </c>
    </row>
    <row r="1378" spans="1:27" ht="14.1" customHeight="1" x14ac:dyDescent="0.2">
      <c r="A1378" s="357"/>
      <c r="B1378" s="14"/>
      <c r="C1378" s="302">
        <v>176</v>
      </c>
      <c r="D1378" s="302"/>
      <c r="E1378" s="288" t="s">
        <v>403</v>
      </c>
      <c r="F1378" s="8"/>
      <c r="G1378" s="8"/>
      <c r="H1378" s="8"/>
      <c r="L1378" s="364"/>
      <c r="O1378" s="398"/>
      <c r="P1378" s="370"/>
      <c r="R1378" s="293">
        <v>0</v>
      </c>
      <c r="S1378" s="398"/>
      <c r="T1378" s="370">
        <v>9</v>
      </c>
      <c r="U1378" s="294">
        <v>4</v>
      </c>
      <c r="V1378" s="293">
        <v>45826</v>
      </c>
      <c r="W1378" s="398">
        <v>884</v>
      </c>
      <c r="X1378" s="370">
        <v>9</v>
      </c>
      <c r="Y1378" s="294">
        <v>4</v>
      </c>
      <c r="Z1378" s="293">
        <v>45826</v>
      </c>
      <c r="AA1378" s="398">
        <v>884</v>
      </c>
    </row>
    <row r="1379" spans="1:27" ht="14.1" customHeight="1" x14ac:dyDescent="0.2">
      <c r="A1379" s="357"/>
      <c r="B1379" s="14"/>
      <c r="C1379" s="302">
        <v>180</v>
      </c>
      <c r="D1379" s="302">
        <v>120222602</v>
      </c>
      <c r="E1379" s="288" t="s">
        <v>231</v>
      </c>
      <c r="F1379" s="8"/>
      <c r="G1379" s="8"/>
      <c r="H1379" s="8">
        <v>111261</v>
      </c>
      <c r="I1379" s="4"/>
      <c r="J1379" s="4"/>
      <c r="K1379" s="165">
        <v>111261</v>
      </c>
      <c r="L1379" s="364">
        <v>2</v>
      </c>
      <c r="M1379" s="21">
        <v>2</v>
      </c>
      <c r="N1379" s="293">
        <v>114042</v>
      </c>
      <c r="O1379" s="398" t="s">
        <v>356</v>
      </c>
      <c r="P1379" s="370">
        <v>2</v>
      </c>
      <c r="Q1379" s="294">
        <v>2</v>
      </c>
      <c r="R1379" s="293">
        <v>114043</v>
      </c>
      <c r="S1379" s="398" t="s">
        <v>356</v>
      </c>
      <c r="T1379" s="370">
        <v>2</v>
      </c>
      <c r="U1379" s="294">
        <v>2</v>
      </c>
      <c r="V1379" s="293">
        <v>117488</v>
      </c>
      <c r="W1379" s="398" t="s">
        <v>356</v>
      </c>
      <c r="X1379" s="370">
        <v>2</v>
      </c>
      <c r="Y1379" s="294">
        <v>2</v>
      </c>
      <c r="Z1379" s="293">
        <v>119838</v>
      </c>
      <c r="AA1379" s="398" t="s">
        <v>356</v>
      </c>
    </row>
    <row r="1380" spans="1:27" ht="14.1" customHeight="1" x14ac:dyDescent="0.2">
      <c r="A1380" s="357"/>
      <c r="B1380" s="14"/>
      <c r="C1380" s="302">
        <v>190</v>
      </c>
      <c r="D1380" s="302">
        <v>120222603</v>
      </c>
      <c r="E1380" s="288" t="s">
        <v>267</v>
      </c>
      <c r="F1380" s="8"/>
      <c r="G1380" s="8"/>
      <c r="H1380" s="8">
        <v>102400</v>
      </c>
      <c r="I1380" s="4"/>
      <c r="J1380" s="4"/>
      <c r="K1380" s="165">
        <v>102400</v>
      </c>
      <c r="L1380" s="364">
        <v>3</v>
      </c>
      <c r="M1380" s="21">
        <v>4</v>
      </c>
      <c r="N1380" s="293">
        <v>104960</v>
      </c>
      <c r="O1380" s="398" t="s">
        <v>356</v>
      </c>
      <c r="P1380" s="370">
        <v>3</v>
      </c>
      <c r="Q1380" s="294">
        <v>4</v>
      </c>
      <c r="R1380" s="293">
        <v>104960</v>
      </c>
      <c r="S1380" s="398" t="s">
        <v>356</v>
      </c>
      <c r="T1380" s="370">
        <v>3</v>
      </c>
      <c r="U1380" s="294">
        <v>4</v>
      </c>
      <c r="V1380" s="293">
        <v>108131</v>
      </c>
      <c r="W1380" s="398" t="s">
        <v>356</v>
      </c>
      <c r="X1380" s="370">
        <v>3</v>
      </c>
      <c r="Y1380" s="294">
        <v>4</v>
      </c>
      <c r="Z1380" s="293">
        <v>110294</v>
      </c>
      <c r="AA1380" s="398" t="s">
        <v>356</v>
      </c>
    </row>
    <row r="1381" spans="1:27" ht="14.1" customHeight="1" x14ac:dyDescent="0.2">
      <c r="A1381" s="357"/>
      <c r="B1381" s="14"/>
      <c r="C1381" s="302">
        <v>200</v>
      </c>
      <c r="D1381" s="302">
        <v>120222604</v>
      </c>
      <c r="E1381" s="288" t="s">
        <v>421</v>
      </c>
      <c r="F1381" s="8"/>
      <c r="G1381" s="8"/>
      <c r="H1381" s="8">
        <v>99122</v>
      </c>
      <c r="I1381" s="4"/>
      <c r="J1381" s="4"/>
      <c r="K1381" s="165">
        <v>99122</v>
      </c>
      <c r="L1381" s="364">
        <v>3</v>
      </c>
      <c r="M1381" s="21">
        <v>5</v>
      </c>
      <c r="N1381" s="293">
        <v>101600</v>
      </c>
      <c r="O1381" s="398" t="s">
        <v>356</v>
      </c>
      <c r="P1381" s="370">
        <v>3</v>
      </c>
      <c r="Q1381" s="294">
        <v>5</v>
      </c>
      <c r="R1381" s="293">
        <v>101600</v>
      </c>
      <c r="S1381" s="398" t="s">
        <v>356</v>
      </c>
      <c r="T1381" s="370">
        <v>3</v>
      </c>
      <c r="U1381" s="294">
        <v>5</v>
      </c>
      <c r="V1381" s="293">
        <v>104669</v>
      </c>
      <c r="W1381" s="398" t="s">
        <v>356</v>
      </c>
      <c r="X1381" s="370">
        <v>3</v>
      </c>
      <c r="Y1381" s="294">
        <v>5</v>
      </c>
      <c r="Z1381" s="293">
        <v>106763</v>
      </c>
      <c r="AA1381" s="398" t="s">
        <v>356</v>
      </c>
    </row>
    <row r="1382" spans="1:27" ht="14.1" customHeight="1" x14ac:dyDescent="0.2">
      <c r="A1382" s="357"/>
      <c r="B1382" s="14"/>
      <c r="C1382" s="302">
        <v>210</v>
      </c>
      <c r="D1382" s="302">
        <v>120222605</v>
      </c>
      <c r="E1382" s="288" t="s">
        <v>143</v>
      </c>
      <c r="F1382" s="8"/>
      <c r="G1382" s="8"/>
      <c r="H1382" s="8">
        <v>90326</v>
      </c>
      <c r="I1382" s="4"/>
      <c r="J1382" s="4"/>
      <c r="K1382" s="165">
        <v>90326</v>
      </c>
      <c r="L1382" s="364">
        <v>3</v>
      </c>
      <c r="M1382" s="21">
        <v>6</v>
      </c>
      <c r="N1382" s="293">
        <v>92584</v>
      </c>
      <c r="O1382" s="398" t="s">
        <v>356</v>
      </c>
      <c r="P1382" s="370">
        <v>3</v>
      </c>
      <c r="Q1382" s="294">
        <v>6</v>
      </c>
      <c r="R1382" s="293">
        <v>92584</v>
      </c>
      <c r="S1382" s="398" t="s">
        <v>356</v>
      </c>
      <c r="T1382" s="370">
        <v>3</v>
      </c>
      <c r="U1382" s="294">
        <v>6</v>
      </c>
      <c r="V1382" s="293">
        <v>95381</v>
      </c>
      <c r="W1382" s="398" t="s">
        <v>356</v>
      </c>
      <c r="X1382" s="370">
        <v>3</v>
      </c>
      <c r="Y1382" s="294">
        <v>6</v>
      </c>
      <c r="Z1382" s="293">
        <v>97289</v>
      </c>
      <c r="AA1382" s="398" t="s">
        <v>356</v>
      </c>
    </row>
    <row r="1383" spans="1:27" ht="14.1" customHeight="1" x14ac:dyDescent="0.2">
      <c r="A1383" s="357"/>
      <c r="B1383" s="14"/>
      <c r="C1383" s="302">
        <v>220</v>
      </c>
      <c r="D1383" s="302">
        <v>120222606</v>
      </c>
      <c r="E1383" s="288" t="s">
        <v>606</v>
      </c>
      <c r="F1383" s="8"/>
      <c r="G1383" s="8"/>
      <c r="H1383" s="8">
        <v>79796</v>
      </c>
      <c r="I1383" s="4"/>
      <c r="J1383" s="4"/>
      <c r="K1383" s="165">
        <v>79796</v>
      </c>
      <c r="L1383" s="364">
        <v>3</v>
      </c>
      <c r="M1383" s="21">
        <v>8</v>
      </c>
      <c r="N1383" s="293">
        <v>81791</v>
      </c>
      <c r="O1383" s="398" t="s">
        <v>356</v>
      </c>
      <c r="P1383" s="370">
        <v>3</v>
      </c>
      <c r="Q1383" s="294">
        <v>8</v>
      </c>
      <c r="R1383" s="293">
        <v>81791</v>
      </c>
      <c r="S1383" s="398" t="s">
        <v>356</v>
      </c>
      <c r="T1383" s="370">
        <v>3</v>
      </c>
      <c r="U1383" s="294">
        <v>8</v>
      </c>
      <c r="V1383" s="293">
        <v>84262</v>
      </c>
      <c r="W1383" s="398" t="s">
        <v>356</v>
      </c>
      <c r="X1383" s="370">
        <v>3</v>
      </c>
      <c r="Y1383" s="294">
        <v>8</v>
      </c>
      <c r="Z1383" s="293">
        <v>85948</v>
      </c>
      <c r="AA1383" s="398" t="s">
        <v>356</v>
      </c>
    </row>
    <row r="1384" spans="1:27" ht="14.1" customHeight="1" x14ac:dyDescent="0.2">
      <c r="A1384" s="357"/>
      <c r="B1384" s="14"/>
      <c r="C1384" s="302">
        <v>230</v>
      </c>
      <c r="D1384" s="302">
        <v>120222607</v>
      </c>
      <c r="E1384" s="288" t="s">
        <v>606</v>
      </c>
      <c r="F1384" s="8"/>
      <c r="G1384" s="8"/>
      <c r="H1384" s="8">
        <v>79796</v>
      </c>
      <c r="I1384" s="4"/>
      <c r="J1384" s="4"/>
      <c r="K1384" s="165">
        <v>79796</v>
      </c>
      <c r="L1384" s="364">
        <v>3</v>
      </c>
      <c r="M1384" s="21">
        <v>8</v>
      </c>
      <c r="N1384" s="293">
        <v>81791</v>
      </c>
      <c r="O1384" s="398" t="s">
        <v>356</v>
      </c>
      <c r="P1384" s="370">
        <v>3</v>
      </c>
      <c r="Q1384" s="294">
        <v>8</v>
      </c>
      <c r="R1384" s="293">
        <v>81791</v>
      </c>
      <c r="S1384" s="398" t="s">
        <v>356</v>
      </c>
      <c r="T1384" s="370">
        <v>3</v>
      </c>
      <c r="U1384" s="294">
        <v>8</v>
      </c>
      <c r="V1384" s="293">
        <v>84262</v>
      </c>
      <c r="W1384" s="398" t="s">
        <v>356</v>
      </c>
      <c r="X1384" s="370">
        <v>3</v>
      </c>
      <c r="Y1384" s="294">
        <v>8</v>
      </c>
      <c r="Z1384" s="293">
        <v>85948</v>
      </c>
      <c r="AA1384" s="398" t="s">
        <v>356</v>
      </c>
    </row>
    <row r="1385" spans="1:27" ht="14.1" customHeight="1" x14ac:dyDescent="0.2">
      <c r="A1385" s="357"/>
      <c r="B1385" s="14"/>
      <c r="C1385" s="302">
        <v>250</v>
      </c>
      <c r="D1385" s="302">
        <v>120222608</v>
      </c>
      <c r="E1385" s="288" t="s">
        <v>606</v>
      </c>
      <c r="F1385" s="8"/>
      <c r="G1385" s="8"/>
      <c r="H1385" s="8">
        <v>79796</v>
      </c>
      <c r="I1385" s="4"/>
      <c r="J1385" s="4"/>
      <c r="K1385" s="165">
        <v>79796</v>
      </c>
      <c r="L1385" s="364">
        <v>3</v>
      </c>
      <c r="M1385" s="21">
        <v>8</v>
      </c>
      <c r="N1385" s="293">
        <v>81791</v>
      </c>
      <c r="O1385" s="398" t="s">
        <v>356</v>
      </c>
      <c r="P1385" s="370">
        <v>3</v>
      </c>
      <c r="Q1385" s="294">
        <v>8</v>
      </c>
      <c r="R1385" s="293">
        <v>81791</v>
      </c>
      <c r="S1385" s="398" t="s">
        <v>356</v>
      </c>
      <c r="T1385" s="370">
        <v>3</v>
      </c>
      <c r="U1385" s="294">
        <v>8</v>
      </c>
      <c r="V1385" s="293">
        <v>84262</v>
      </c>
      <c r="W1385" s="398" t="s">
        <v>356</v>
      </c>
      <c r="X1385" s="370">
        <v>3</v>
      </c>
      <c r="Y1385" s="294">
        <v>8</v>
      </c>
      <c r="Z1385" s="293">
        <v>85948</v>
      </c>
      <c r="AA1385" s="398" t="s">
        <v>356</v>
      </c>
    </row>
    <row r="1386" spans="1:27" ht="13.5" customHeight="1" x14ac:dyDescent="0.2">
      <c r="A1386" s="357"/>
      <c r="B1386" s="14"/>
      <c r="C1386" s="302">
        <v>260</v>
      </c>
      <c r="D1386" s="302">
        <v>120222609</v>
      </c>
      <c r="E1386" s="288" t="s">
        <v>606</v>
      </c>
      <c r="F1386" s="8"/>
      <c r="G1386" s="8"/>
      <c r="H1386" s="8">
        <v>79796</v>
      </c>
      <c r="I1386" s="4"/>
      <c r="J1386" s="4"/>
      <c r="K1386" s="165">
        <v>79796</v>
      </c>
      <c r="L1386" s="364">
        <v>3</v>
      </c>
      <c r="M1386" s="21">
        <v>8</v>
      </c>
      <c r="N1386" s="293">
        <v>81791</v>
      </c>
      <c r="O1386" s="398" t="s">
        <v>356</v>
      </c>
      <c r="P1386" s="370">
        <v>3</v>
      </c>
      <c r="Q1386" s="294">
        <v>8</v>
      </c>
      <c r="R1386" s="293">
        <v>81791</v>
      </c>
      <c r="S1386" s="398" t="s">
        <v>356</v>
      </c>
      <c r="T1386" s="370">
        <v>3</v>
      </c>
      <c r="U1386" s="294">
        <v>8</v>
      </c>
      <c r="V1386" s="293">
        <v>84262</v>
      </c>
      <c r="W1386" s="398" t="s">
        <v>356</v>
      </c>
      <c r="X1386" s="370">
        <v>3</v>
      </c>
      <c r="Y1386" s="294">
        <v>8</v>
      </c>
      <c r="Z1386" s="293">
        <v>85948</v>
      </c>
      <c r="AA1386" s="398" t="s">
        <v>356</v>
      </c>
    </row>
    <row r="1387" spans="1:27" ht="14.1" customHeight="1" x14ac:dyDescent="0.2">
      <c r="A1387" s="357"/>
      <c r="B1387" s="14"/>
      <c r="C1387" s="302">
        <v>270</v>
      </c>
      <c r="D1387" s="302">
        <v>120222610</v>
      </c>
      <c r="E1387" s="288" t="s">
        <v>606</v>
      </c>
      <c r="F1387" s="8"/>
      <c r="G1387" s="8"/>
      <c r="H1387" s="8">
        <v>79796</v>
      </c>
      <c r="I1387" s="4"/>
      <c r="J1387" s="4"/>
      <c r="K1387" s="165">
        <v>79796</v>
      </c>
      <c r="L1387" s="364">
        <v>3</v>
      </c>
      <c r="M1387" s="21">
        <v>8</v>
      </c>
      <c r="N1387" s="293">
        <v>81791</v>
      </c>
      <c r="O1387" s="398" t="s">
        <v>356</v>
      </c>
      <c r="P1387" s="370">
        <v>3</v>
      </c>
      <c r="Q1387" s="294">
        <v>8</v>
      </c>
      <c r="R1387" s="293">
        <v>81791</v>
      </c>
      <c r="S1387" s="398" t="s">
        <v>356</v>
      </c>
      <c r="T1387" s="370">
        <v>3</v>
      </c>
      <c r="U1387" s="294">
        <v>8</v>
      </c>
      <c r="V1387" s="293">
        <v>84262</v>
      </c>
      <c r="W1387" s="398" t="s">
        <v>356</v>
      </c>
      <c r="X1387" s="370">
        <v>3</v>
      </c>
      <c r="Y1387" s="294">
        <v>8</v>
      </c>
      <c r="Z1387" s="293">
        <v>85948</v>
      </c>
      <c r="AA1387" s="398" t="s">
        <v>356</v>
      </c>
    </row>
    <row r="1388" spans="1:27" ht="14.1" customHeight="1" x14ac:dyDescent="0.2">
      <c r="A1388" s="357"/>
      <c r="B1388" s="14"/>
      <c r="C1388" s="302">
        <v>280</v>
      </c>
      <c r="D1388" s="302">
        <v>120222611</v>
      </c>
      <c r="E1388" s="288" t="s">
        <v>606</v>
      </c>
      <c r="F1388" s="8"/>
      <c r="G1388" s="8"/>
      <c r="H1388" s="8">
        <v>79796</v>
      </c>
      <c r="I1388" s="4"/>
      <c r="J1388" s="4"/>
      <c r="K1388" s="165">
        <v>79796</v>
      </c>
      <c r="L1388" s="364">
        <v>3</v>
      </c>
      <c r="M1388" s="21">
        <v>8</v>
      </c>
      <c r="N1388" s="293">
        <v>81791</v>
      </c>
      <c r="O1388" s="398" t="s">
        <v>356</v>
      </c>
      <c r="P1388" s="370">
        <v>3</v>
      </c>
      <c r="Q1388" s="294">
        <v>8</v>
      </c>
      <c r="R1388" s="293">
        <v>81791</v>
      </c>
      <c r="S1388" s="398" t="s">
        <v>356</v>
      </c>
      <c r="T1388" s="370">
        <v>3</v>
      </c>
      <c r="U1388" s="294">
        <v>8</v>
      </c>
      <c r="V1388" s="293">
        <v>84262</v>
      </c>
      <c r="W1388" s="398" t="s">
        <v>356</v>
      </c>
      <c r="X1388" s="370">
        <v>3</v>
      </c>
      <c r="Y1388" s="294">
        <v>8</v>
      </c>
      <c r="Z1388" s="293">
        <v>85948</v>
      </c>
      <c r="AA1388" s="398" t="s">
        <v>356</v>
      </c>
    </row>
    <row r="1389" spans="1:27" ht="14.1" customHeight="1" x14ac:dyDescent="0.2">
      <c r="A1389" s="357"/>
      <c r="B1389" s="14"/>
      <c r="C1389" s="302">
        <v>300</v>
      </c>
      <c r="D1389" s="302">
        <v>120222612</v>
      </c>
      <c r="E1389" s="288" t="s">
        <v>517</v>
      </c>
      <c r="F1389" s="8"/>
      <c r="G1389" s="8"/>
      <c r="H1389" s="8">
        <v>90326</v>
      </c>
      <c r="I1389" s="4"/>
      <c r="J1389" s="4"/>
      <c r="K1389" s="165">
        <v>92584</v>
      </c>
      <c r="L1389" s="364">
        <v>3</v>
      </c>
      <c r="M1389" s="21">
        <v>6</v>
      </c>
      <c r="N1389" s="293">
        <v>92584</v>
      </c>
      <c r="O1389" s="398" t="s">
        <v>356</v>
      </c>
      <c r="P1389" s="370">
        <v>3</v>
      </c>
      <c r="Q1389" s="294">
        <v>6</v>
      </c>
      <c r="R1389" s="293">
        <v>92584</v>
      </c>
      <c r="S1389" s="398" t="s">
        <v>356</v>
      </c>
      <c r="T1389" s="370">
        <v>3</v>
      </c>
      <c r="U1389" s="294">
        <v>6</v>
      </c>
      <c r="V1389" s="293">
        <v>95381</v>
      </c>
      <c r="W1389" s="398" t="s">
        <v>356</v>
      </c>
      <c r="X1389" s="370">
        <v>3</v>
      </c>
      <c r="Y1389" s="294">
        <v>6</v>
      </c>
      <c r="Z1389" s="293">
        <v>97289</v>
      </c>
      <c r="AA1389" s="398" t="s">
        <v>356</v>
      </c>
    </row>
    <row r="1390" spans="1:27" ht="14.1" hidden="1" customHeight="1" x14ac:dyDescent="0.2">
      <c r="A1390" s="357"/>
      <c r="B1390" s="14"/>
      <c r="C1390" s="302" t="s">
        <v>1107</v>
      </c>
      <c r="D1390" s="302"/>
      <c r="E1390" s="288" t="s">
        <v>606</v>
      </c>
      <c r="F1390" s="8"/>
      <c r="G1390" s="8"/>
      <c r="H1390" s="8"/>
      <c r="I1390" s="4"/>
      <c r="J1390" s="4"/>
      <c r="K1390" s="4"/>
      <c r="L1390" s="364">
        <v>3</v>
      </c>
      <c r="M1390" s="21">
        <v>8</v>
      </c>
      <c r="N1390" s="293">
        <v>0</v>
      </c>
      <c r="O1390" s="398"/>
      <c r="P1390" s="370">
        <v>3</v>
      </c>
      <c r="Q1390" s="294">
        <v>8</v>
      </c>
      <c r="R1390" s="293">
        <v>0</v>
      </c>
      <c r="S1390" s="398"/>
      <c r="T1390" s="370">
        <v>3</v>
      </c>
      <c r="U1390" s="294">
        <v>8</v>
      </c>
      <c r="V1390" s="293">
        <v>0</v>
      </c>
      <c r="W1390" s="398"/>
      <c r="X1390" s="370">
        <v>3</v>
      </c>
      <c r="Y1390" s="294">
        <v>8</v>
      </c>
      <c r="Z1390" s="293">
        <f>IF(V1390&lt;=1,V1390,ROUNDUP(V1390*(1+(VLOOKUP(AA1390,pay,3,0))),0.1))</f>
        <v>0</v>
      </c>
      <c r="AA1390" s="398"/>
    </row>
    <row r="1391" spans="1:27" ht="7.5" customHeight="1" x14ac:dyDescent="0.2">
      <c r="A1391" s="357"/>
      <c r="B1391" s="14"/>
      <c r="C1391" s="302"/>
      <c r="D1391" s="302"/>
      <c r="E1391" s="288"/>
      <c r="F1391" s="8"/>
      <c r="G1391" s="8"/>
      <c r="H1391" s="8"/>
      <c r="L1391" s="364"/>
      <c r="O1391" s="398"/>
      <c r="P1391" s="370"/>
      <c r="S1391" s="398"/>
      <c r="T1391" s="370"/>
      <c r="W1391" s="398"/>
      <c r="X1391" s="370"/>
      <c r="AA1391" s="398"/>
    </row>
    <row r="1392" spans="1:27" ht="15" x14ac:dyDescent="0.25">
      <c r="A1392" s="357"/>
      <c r="B1392" s="14"/>
      <c r="C1392" s="292"/>
      <c r="D1392" s="292"/>
      <c r="E1392" s="479" t="s">
        <v>381</v>
      </c>
      <c r="F1392" s="343"/>
      <c r="G1392" s="343"/>
      <c r="H1392" s="343">
        <f>SUM(H1377:H1391)</f>
        <v>1012914</v>
      </c>
      <c r="I1392" s="261"/>
      <c r="J1392" s="261"/>
      <c r="K1392" s="344">
        <f>SUM(K1377:K1391)</f>
        <v>1015172</v>
      </c>
      <c r="L1392" s="420"/>
      <c r="M1392" s="421"/>
      <c r="N1392" s="407">
        <f>SUM(N1377:N1391)</f>
        <v>1037219</v>
      </c>
      <c r="O1392" s="408"/>
      <c r="P1392" s="423"/>
      <c r="Q1392" s="422"/>
      <c r="R1392" s="407">
        <f>SUM(R1377:R1391)</f>
        <v>1041336</v>
      </c>
      <c r="S1392" s="408"/>
      <c r="T1392" s="423"/>
      <c r="U1392" s="422"/>
      <c r="V1392" s="407">
        <f>SUM(V1377:V1391)</f>
        <v>1072448</v>
      </c>
      <c r="W1392" s="408"/>
      <c r="X1392" s="423"/>
      <c r="Y1392" s="422"/>
      <c r="Z1392" s="407">
        <f>SUM(Z1377:Z1391)</f>
        <v>1092987</v>
      </c>
      <c r="AA1392" s="408"/>
    </row>
    <row r="1393" spans="1:27" x14ac:dyDescent="0.2">
      <c r="A1393" s="357"/>
      <c r="B1393" s="14"/>
      <c r="C1393" s="292"/>
      <c r="D1393" s="292"/>
      <c r="E1393" s="288"/>
      <c r="F1393" s="8"/>
      <c r="G1393" s="8"/>
      <c r="H1393" s="8"/>
      <c r="I1393" s="4"/>
      <c r="J1393" s="4"/>
      <c r="L1393" s="12"/>
      <c r="M1393" s="13"/>
      <c r="O1393" s="398"/>
      <c r="P1393" s="404"/>
      <c r="Q1393" s="403"/>
      <c r="S1393" s="398"/>
      <c r="T1393" s="404"/>
      <c r="U1393" s="403"/>
      <c r="W1393" s="398"/>
      <c r="X1393" s="404"/>
      <c r="Y1393" s="403"/>
      <c r="AA1393" s="398"/>
    </row>
    <row r="1394" spans="1:27" ht="15" x14ac:dyDescent="0.25">
      <c r="A1394" s="357"/>
      <c r="B1394" s="14"/>
      <c r="C1394" s="292"/>
      <c r="D1394" s="292"/>
      <c r="E1394" s="375" t="s">
        <v>1441</v>
      </c>
      <c r="F1394" s="8"/>
      <c r="G1394" s="8"/>
      <c r="H1394" s="8"/>
      <c r="I1394" s="4"/>
      <c r="J1394" s="4"/>
      <c r="L1394" s="12"/>
      <c r="M1394" s="13"/>
      <c r="N1394" s="293">
        <f>COUNTIFS($C$1377:$C$1391,"&gt;0",N1377:N1391,"&gt;0")</f>
        <v>12</v>
      </c>
      <c r="O1394" s="398"/>
      <c r="P1394" s="404"/>
      <c r="Q1394" s="403"/>
      <c r="R1394" s="293">
        <f>COUNTIFS($C$1377:$C$1391,"&gt;0",R1377:R1391,"&gt;0")</f>
        <v>12</v>
      </c>
      <c r="S1394" s="398"/>
      <c r="T1394" s="404"/>
      <c r="U1394" s="403"/>
      <c r="V1394" s="293">
        <f>COUNTIFS($C$1377:$C$1391,"&gt;0",V1377:V1391,"&gt;0")</f>
        <v>12</v>
      </c>
      <c r="W1394" s="398"/>
      <c r="X1394" s="404"/>
      <c r="Y1394" s="403"/>
      <c r="Z1394" s="293">
        <f>COUNTIFS($C$1377:$C$1391,"&gt;0",Z1377:Z1391,"&gt;0")</f>
        <v>12</v>
      </c>
      <c r="AA1394" s="398"/>
    </row>
    <row r="1395" spans="1:27" ht="15" x14ac:dyDescent="0.25">
      <c r="A1395" s="357"/>
      <c r="B1395" s="14"/>
      <c r="C1395" s="292"/>
      <c r="D1395" s="292"/>
      <c r="E1395" s="375" t="s">
        <v>1332</v>
      </c>
      <c r="F1395" s="8"/>
      <c r="G1395" s="8"/>
      <c r="H1395" s="8"/>
      <c r="I1395" s="4"/>
      <c r="J1395" s="4"/>
      <c r="L1395" s="12"/>
      <c r="M1395" s="13"/>
      <c r="N1395" s="293" t="e">
        <f>COUNTIFS($C$1352:$C$1370,"**",N1374:N1391,"&gt;0")</f>
        <v>#VALUE!</v>
      </c>
      <c r="O1395" s="398"/>
      <c r="P1395" s="404"/>
      <c r="Q1395" s="403"/>
      <c r="R1395" s="293">
        <f>COUNTIFS($C$1377:$C$1391,"**",R1377:R1391,"&gt;0")</f>
        <v>0</v>
      </c>
      <c r="S1395" s="398"/>
      <c r="T1395" s="404"/>
      <c r="U1395" s="403"/>
      <c r="V1395" s="293">
        <f>COUNTIFS($C$1377:$C$1391,"**",V1377:V1391,"&gt;0")</f>
        <v>0</v>
      </c>
      <c r="W1395" s="398"/>
      <c r="X1395" s="404"/>
      <c r="Y1395" s="403"/>
      <c r="Z1395" s="293">
        <f>COUNTIFS($C$1377:$C$1391,"**",Z1377:Z1391,"&gt;0")</f>
        <v>0</v>
      </c>
      <c r="AA1395" s="398"/>
    </row>
    <row r="1396" spans="1:27" ht="10.5" customHeight="1" x14ac:dyDescent="0.2">
      <c r="A1396" s="357"/>
      <c r="B1396" s="14"/>
      <c r="C1396" s="302"/>
      <c r="D1396" s="302"/>
      <c r="E1396" s="288"/>
      <c r="F1396" s="292"/>
      <c r="G1396" s="292"/>
      <c r="H1396" s="292"/>
      <c r="I1396" s="21"/>
      <c r="J1396" s="21"/>
      <c r="K1396" s="293"/>
      <c r="L1396" s="364"/>
      <c r="O1396" s="398"/>
      <c r="P1396" s="370"/>
      <c r="S1396" s="398"/>
      <c r="T1396" s="370"/>
      <c r="W1396" s="398"/>
      <c r="X1396" s="370"/>
      <c r="AA1396" s="398"/>
    </row>
    <row r="1397" spans="1:27" ht="15" x14ac:dyDescent="0.25">
      <c r="A1397" s="357"/>
      <c r="B1397" s="286" t="s">
        <v>1292</v>
      </c>
      <c r="C1397" s="302"/>
      <c r="D1397" s="302"/>
      <c r="E1397" s="288"/>
      <c r="F1397" s="8"/>
      <c r="G1397" s="8"/>
      <c r="H1397" s="8"/>
      <c r="I1397" s="4"/>
      <c r="J1397" s="4"/>
      <c r="K1397" s="4"/>
      <c r="L1397" s="12"/>
      <c r="M1397" s="13"/>
      <c r="N1397" s="13"/>
      <c r="O1397" s="398"/>
      <c r="P1397" s="404"/>
      <c r="Q1397" s="403"/>
      <c r="R1397" s="414"/>
      <c r="S1397" s="398"/>
      <c r="T1397" s="404"/>
      <c r="U1397" s="403"/>
      <c r="V1397" s="414"/>
      <c r="W1397" s="398"/>
      <c r="X1397" s="404"/>
      <c r="Y1397" s="403"/>
      <c r="Z1397" s="414"/>
      <c r="AA1397" s="398"/>
    </row>
    <row r="1398" spans="1:27" ht="14.1" customHeight="1" x14ac:dyDescent="0.2">
      <c r="A1398" s="357"/>
      <c r="B1398" s="14"/>
      <c r="C1398" s="302">
        <v>320</v>
      </c>
      <c r="D1398" s="302">
        <v>120222701</v>
      </c>
      <c r="E1398" s="288" t="s">
        <v>384</v>
      </c>
      <c r="F1398" s="8">
        <v>7</v>
      </c>
      <c r="G1398" s="8">
        <v>6</v>
      </c>
      <c r="H1398" s="8">
        <v>59375</v>
      </c>
      <c r="I1398" s="18">
        <v>7</v>
      </c>
      <c r="J1398" s="18">
        <v>6</v>
      </c>
      <c r="K1398" s="165">
        <v>62379</v>
      </c>
      <c r="L1398" s="364">
        <v>7</v>
      </c>
      <c r="M1398" s="21">
        <v>7</v>
      </c>
      <c r="N1398" s="293">
        <v>65362</v>
      </c>
      <c r="O1398" s="398">
        <v>71</v>
      </c>
      <c r="P1398" s="370">
        <v>7</v>
      </c>
      <c r="Q1398" s="294">
        <v>7</v>
      </c>
      <c r="R1398" s="293">
        <v>66997</v>
      </c>
      <c r="S1398" s="398">
        <v>71</v>
      </c>
      <c r="T1398" s="370">
        <v>7</v>
      </c>
      <c r="U1398" s="294">
        <v>7</v>
      </c>
      <c r="V1398" s="293">
        <v>0</v>
      </c>
      <c r="W1398" s="398">
        <v>71</v>
      </c>
      <c r="X1398" s="370">
        <v>7</v>
      </c>
      <c r="Y1398" s="294">
        <v>7</v>
      </c>
      <c r="Z1398" s="293">
        <v>0</v>
      </c>
      <c r="AA1398" s="398">
        <v>71</v>
      </c>
    </row>
    <row r="1399" spans="1:27" ht="14.1" customHeight="1" x14ac:dyDescent="0.2">
      <c r="A1399" s="357"/>
      <c r="B1399" s="14"/>
      <c r="C1399" s="302">
        <v>321</v>
      </c>
      <c r="D1399" s="302"/>
      <c r="E1399" s="288" t="s">
        <v>1497</v>
      </c>
      <c r="F1399" s="8"/>
      <c r="G1399" s="8"/>
      <c r="H1399" s="8"/>
      <c r="L1399" s="364"/>
      <c r="O1399" s="398"/>
      <c r="P1399" s="370"/>
      <c r="S1399" s="398"/>
      <c r="T1399" s="370">
        <v>8</v>
      </c>
      <c r="U1399" s="294">
        <v>4</v>
      </c>
      <c r="V1399" s="293">
        <v>69000</v>
      </c>
      <c r="W1399" s="398"/>
      <c r="X1399" s="370">
        <v>7</v>
      </c>
      <c r="Y1399" s="294">
        <v>7</v>
      </c>
      <c r="Z1399" s="293">
        <v>69000</v>
      </c>
      <c r="AA1399" s="398">
        <v>71</v>
      </c>
    </row>
    <row r="1400" spans="1:27" ht="14.1" customHeight="1" x14ac:dyDescent="0.2">
      <c r="A1400" s="357"/>
      <c r="B1400" s="14"/>
      <c r="C1400" s="302">
        <v>350</v>
      </c>
      <c r="D1400" s="302">
        <v>120222702</v>
      </c>
      <c r="E1400" s="288" t="s">
        <v>523</v>
      </c>
      <c r="F1400" s="8">
        <v>7</v>
      </c>
      <c r="G1400" s="8">
        <v>5</v>
      </c>
      <c r="H1400" s="8">
        <v>57901</v>
      </c>
      <c r="I1400" s="18">
        <v>7</v>
      </c>
      <c r="J1400" s="18">
        <v>5</v>
      </c>
      <c r="K1400" s="165">
        <v>60831</v>
      </c>
      <c r="L1400" s="364">
        <v>7</v>
      </c>
      <c r="M1400" s="21">
        <v>5</v>
      </c>
      <c r="N1400" s="293">
        <v>62199</v>
      </c>
      <c r="O1400" s="398">
        <v>71</v>
      </c>
      <c r="P1400" s="370">
        <v>7</v>
      </c>
      <c r="Q1400" s="294">
        <v>5</v>
      </c>
      <c r="R1400" s="293">
        <v>63754</v>
      </c>
      <c r="S1400" s="398">
        <v>71</v>
      </c>
      <c r="T1400" s="370">
        <v>7</v>
      </c>
      <c r="U1400" s="294">
        <v>5</v>
      </c>
      <c r="V1400" s="293">
        <v>63754</v>
      </c>
      <c r="W1400" s="398">
        <v>71</v>
      </c>
      <c r="X1400" s="370">
        <v>7</v>
      </c>
      <c r="Y1400" s="294">
        <v>5</v>
      </c>
      <c r="Z1400" s="293">
        <v>63754</v>
      </c>
      <c r="AA1400" s="398">
        <v>71</v>
      </c>
    </row>
    <row r="1401" spans="1:27" ht="14.1" customHeight="1" x14ac:dyDescent="0.2">
      <c r="A1401" s="357"/>
      <c r="B1401" s="14"/>
      <c r="C1401" s="302">
        <v>360</v>
      </c>
      <c r="D1401" s="302">
        <v>120222703</v>
      </c>
      <c r="E1401" s="288" t="s">
        <v>523</v>
      </c>
      <c r="F1401" s="8">
        <v>7</v>
      </c>
      <c r="G1401" s="8">
        <v>5</v>
      </c>
      <c r="H1401" s="8">
        <v>57901</v>
      </c>
      <c r="I1401" s="18">
        <v>7</v>
      </c>
      <c r="J1401" s="18">
        <v>5</v>
      </c>
      <c r="K1401" s="165">
        <v>60831</v>
      </c>
      <c r="L1401" s="364">
        <v>7</v>
      </c>
      <c r="M1401" s="21">
        <v>5</v>
      </c>
      <c r="N1401" s="293">
        <v>62199</v>
      </c>
      <c r="O1401" s="398">
        <v>71</v>
      </c>
      <c r="P1401" s="370">
        <v>7</v>
      </c>
      <c r="Q1401" s="294">
        <v>5</v>
      </c>
      <c r="R1401" s="293">
        <v>63754</v>
      </c>
      <c r="S1401" s="398">
        <v>71</v>
      </c>
      <c r="T1401" s="370">
        <v>7</v>
      </c>
      <c r="U1401" s="294">
        <v>5</v>
      </c>
      <c r="V1401" s="293">
        <v>63754</v>
      </c>
      <c r="W1401" s="398">
        <v>71</v>
      </c>
      <c r="X1401" s="370">
        <v>7</v>
      </c>
      <c r="Y1401" s="294">
        <v>5</v>
      </c>
      <c r="Z1401" s="293">
        <v>63754</v>
      </c>
      <c r="AA1401" s="398">
        <v>71</v>
      </c>
    </row>
    <row r="1402" spans="1:27" ht="14.1" customHeight="1" x14ac:dyDescent="0.2">
      <c r="A1402" s="357"/>
      <c r="B1402" s="14"/>
      <c r="C1402" s="302">
        <v>4530</v>
      </c>
      <c r="D1402" s="302">
        <v>120222704</v>
      </c>
      <c r="E1402" s="288" t="s">
        <v>471</v>
      </c>
      <c r="F1402" s="8">
        <v>7</v>
      </c>
      <c r="G1402" s="8">
        <v>9</v>
      </c>
      <c r="H1402" s="8">
        <v>66548</v>
      </c>
      <c r="I1402" s="18">
        <v>7</v>
      </c>
      <c r="J1402" s="18">
        <v>9</v>
      </c>
      <c r="K1402" s="165">
        <v>66548</v>
      </c>
      <c r="L1402" s="364">
        <v>7</v>
      </c>
      <c r="M1402" s="21">
        <v>9</v>
      </c>
      <c r="N1402" s="293">
        <v>66548</v>
      </c>
      <c r="O1402" s="398">
        <v>3144</v>
      </c>
      <c r="P1402" s="370">
        <v>7</v>
      </c>
      <c r="Q1402" s="294">
        <v>9</v>
      </c>
      <c r="R1402" s="293">
        <v>73276</v>
      </c>
      <c r="S1402" s="398">
        <v>3144</v>
      </c>
      <c r="T1402" s="370">
        <v>7</v>
      </c>
      <c r="U1402" s="294">
        <v>9</v>
      </c>
      <c r="V1402" s="293">
        <v>73276</v>
      </c>
      <c r="W1402" s="398">
        <v>3144</v>
      </c>
      <c r="X1402" s="370">
        <v>7</v>
      </c>
      <c r="Y1402" s="294">
        <v>9</v>
      </c>
      <c r="Z1402" s="293">
        <v>73276</v>
      </c>
      <c r="AA1402" s="398">
        <v>3144</v>
      </c>
    </row>
    <row r="1403" spans="1:27" ht="14.1" customHeight="1" x14ac:dyDescent="0.2">
      <c r="A1403" s="357"/>
      <c r="B1403" s="14"/>
      <c r="C1403" s="302">
        <v>4540</v>
      </c>
      <c r="D1403" s="302">
        <v>120222705</v>
      </c>
      <c r="E1403" s="288" t="s">
        <v>579</v>
      </c>
      <c r="F1403" s="8">
        <v>6</v>
      </c>
      <c r="G1403" s="8">
        <v>2</v>
      </c>
      <c r="H1403" s="8">
        <v>52388</v>
      </c>
      <c r="I1403" s="18">
        <v>6</v>
      </c>
      <c r="J1403" s="18">
        <v>2</v>
      </c>
      <c r="K1403" s="165">
        <v>55039</v>
      </c>
      <c r="L1403" s="364">
        <v>6</v>
      </c>
      <c r="M1403" s="21">
        <v>2</v>
      </c>
      <c r="N1403" s="293">
        <v>56277</v>
      </c>
      <c r="O1403" s="398">
        <v>71</v>
      </c>
      <c r="P1403" s="370">
        <v>6</v>
      </c>
      <c r="Q1403" s="294">
        <v>2</v>
      </c>
      <c r="R1403" s="293">
        <v>57684</v>
      </c>
      <c r="S1403" s="398">
        <v>71</v>
      </c>
      <c r="T1403" s="370">
        <v>6</v>
      </c>
      <c r="U1403" s="294">
        <v>2</v>
      </c>
      <c r="V1403" s="293">
        <v>57684</v>
      </c>
      <c r="W1403" s="398">
        <v>71</v>
      </c>
      <c r="X1403" s="370">
        <v>6</v>
      </c>
      <c r="Y1403" s="294">
        <v>2</v>
      </c>
      <c r="Z1403" s="293">
        <v>57684</v>
      </c>
      <c r="AA1403" s="398">
        <v>71</v>
      </c>
    </row>
    <row r="1404" spans="1:27" ht="14.1" customHeight="1" x14ac:dyDescent="0.2">
      <c r="A1404" s="357"/>
      <c r="B1404" s="14"/>
      <c r="C1404" s="302">
        <v>4550</v>
      </c>
      <c r="D1404" s="302">
        <v>120222706</v>
      </c>
      <c r="E1404" s="288" t="s">
        <v>579</v>
      </c>
      <c r="F1404" s="8">
        <v>6</v>
      </c>
      <c r="G1404" s="8">
        <v>2</v>
      </c>
      <c r="H1404" s="8">
        <v>52388</v>
      </c>
      <c r="I1404" s="18">
        <v>6</v>
      </c>
      <c r="J1404" s="18">
        <v>2</v>
      </c>
      <c r="K1404" s="165">
        <v>55039</v>
      </c>
      <c r="L1404" s="364">
        <v>6</v>
      </c>
      <c r="M1404" s="21">
        <v>2</v>
      </c>
      <c r="N1404" s="293">
        <v>56277</v>
      </c>
      <c r="O1404" s="398">
        <v>71</v>
      </c>
      <c r="P1404" s="370">
        <v>6</v>
      </c>
      <c r="Q1404" s="294">
        <v>2</v>
      </c>
      <c r="R1404" s="293">
        <v>57685</v>
      </c>
      <c r="S1404" s="398">
        <v>71</v>
      </c>
      <c r="T1404" s="370">
        <v>6</v>
      </c>
      <c r="U1404" s="294">
        <v>2</v>
      </c>
      <c r="V1404" s="293">
        <v>57685</v>
      </c>
      <c r="W1404" s="398">
        <v>71</v>
      </c>
      <c r="X1404" s="370">
        <v>6</v>
      </c>
      <c r="Y1404" s="294">
        <v>2</v>
      </c>
      <c r="Z1404" s="293">
        <v>57685</v>
      </c>
      <c r="AA1404" s="398">
        <v>71</v>
      </c>
    </row>
    <row r="1405" spans="1:27" ht="14.1" hidden="1" customHeight="1" x14ac:dyDescent="0.2">
      <c r="A1405" s="357"/>
      <c r="B1405" s="14"/>
      <c r="C1405" s="302" t="s">
        <v>1109</v>
      </c>
      <c r="D1405" s="302"/>
      <c r="E1405" s="288" t="s">
        <v>1583</v>
      </c>
      <c r="F1405" s="8"/>
      <c r="G1405" s="8"/>
      <c r="H1405" s="8"/>
      <c r="I1405" s="4"/>
      <c r="J1405" s="4"/>
      <c r="K1405" s="4"/>
      <c r="L1405" s="364">
        <v>6</v>
      </c>
      <c r="M1405" s="21">
        <v>2</v>
      </c>
      <c r="N1405" s="293">
        <v>0</v>
      </c>
      <c r="O1405" s="398">
        <v>71</v>
      </c>
      <c r="P1405" s="370">
        <v>6</v>
      </c>
      <c r="Q1405" s="294">
        <v>2</v>
      </c>
      <c r="R1405" s="293">
        <v>0</v>
      </c>
      <c r="S1405" s="398">
        <v>71</v>
      </c>
      <c r="T1405" s="370">
        <v>6</v>
      </c>
      <c r="U1405" s="294">
        <v>2</v>
      </c>
      <c r="V1405" s="293">
        <v>0</v>
      </c>
      <c r="W1405" s="398">
        <v>71</v>
      </c>
      <c r="X1405" s="370">
        <v>6</v>
      </c>
      <c r="Y1405" s="294">
        <v>2</v>
      </c>
      <c r="Z1405" s="293">
        <f>IF(V1405&lt;=1,V1405,ROUNDUP(V1405*(1+(VLOOKUP(AA1405,pay,3,0))),0.1))</f>
        <v>0</v>
      </c>
      <c r="AA1405" s="398">
        <v>71</v>
      </c>
    </row>
    <row r="1406" spans="1:27" ht="5.25" customHeight="1" x14ac:dyDescent="0.2">
      <c r="A1406" s="357"/>
      <c r="B1406" s="14"/>
      <c r="C1406" s="302"/>
      <c r="D1406" s="302"/>
      <c r="E1406" s="288"/>
      <c r="F1406" s="8"/>
      <c r="G1406" s="8"/>
      <c r="H1406" s="8"/>
      <c r="L1406" s="364"/>
      <c r="O1406" s="398"/>
      <c r="P1406" s="370"/>
      <c r="S1406" s="398"/>
      <c r="T1406" s="370"/>
      <c r="W1406" s="398"/>
      <c r="X1406" s="370"/>
      <c r="AA1406" s="398"/>
    </row>
    <row r="1407" spans="1:27" ht="15" x14ac:dyDescent="0.25">
      <c r="A1407" s="357"/>
      <c r="B1407" s="14"/>
      <c r="C1407" s="302"/>
      <c r="D1407" s="302"/>
      <c r="E1407" s="479" t="s">
        <v>381</v>
      </c>
      <c r="F1407" s="343"/>
      <c r="G1407" s="343"/>
      <c r="H1407" s="343">
        <f>SUM(H1398:H1406)</f>
        <v>346501</v>
      </c>
      <c r="I1407" s="261"/>
      <c r="J1407" s="261"/>
      <c r="K1407" s="344">
        <f>SUM(K1398:K1406)</f>
        <v>360667</v>
      </c>
      <c r="L1407" s="420"/>
      <c r="M1407" s="421"/>
      <c r="N1407" s="407">
        <f>SUM(N1398:N1406)</f>
        <v>368862</v>
      </c>
      <c r="O1407" s="408"/>
      <c r="P1407" s="423"/>
      <c r="Q1407" s="422"/>
      <c r="R1407" s="407">
        <f>SUM(R1398:R1406)</f>
        <v>383150</v>
      </c>
      <c r="S1407" s="408"/>
      <c r="T1407" s="423"/>
      <c r="U1407" s="422"/>
      <c r="V1407" s="407">
        <f>SUM(V1398:V1406)</f>
        <v>385153</v>
      </c>
      <c r="W1407" s="408"/>
      <c r="X1407" s="423"/>
      <c r="Y1407" s="422"/>
      <c r="Z1407" s="407">
        <f>SUM(Z1398:Z1406)</f>
        <v>385153</v>
      </c>
      <c r="AA1407" s="408"/>
    </row>
    <row r="1408" spans="1:27" x14ac:dyDescent="0.2">
      <c r="A1408" s="357"/>
      <c r="B1408" s="14"/>
      <c r="C1408" s="302"/>
      <c r="D1408" s="302"/>
      <c r="E1408" s="288"/>
      <c r="F1408" s="8"/>
      <c r="G1408" s="8"/>
      <c r="H1408" s="8"/>
      <c r="I1408" s="4"/>
      <c r="J1408" s="4"/>
      <c r="L1408" s="12"/>
      <c r="M1408" s="13"/>
      <c r="O1408" s="398"/>
      <c r="P1408" s="404"/>
      <c r="Q1408" s="403"/>
      <c r="S1408" s="398"/>
      <c r="T1408" s="404"/>
      <c r="U1408" s="403"/>
      <c r="W1408" s="398"/>
      <c r="X1408" s="404"/>
      <c r="Y1408" s="403"/>
      <c r="AA1408" s="398"/>
    </row>
    <row r="1409" spans="1:27" ht="15" x14ac:dyDescent="0.25">
      <c r="A1409" s="357"/>
      <c r="B1409" s="14"/>
      <c r="C1409" s="302"/>
      <c r="D1409" s="302"/>
      <c r="E1409" s="375" t="s">
        <v>1441</v>
      </c>
      <c r="F1409" s="8"/>
      <c r="G1409" s="8"/>
      <c r="H1409" s="8"/>
      <c r="I1409" s="4"/>
      <c r="J1409" s="4"/>
      <c r="L1409" s="12"/>
      <c r="M1409" s="13"/>
      <c r="N1409" s="293">
        <f>COUNTIFS($C$1398:$C$1406,"&gt;0",N1398:N1406,"&gt;0")</f>
        <v>6</v>
      </c>
      <c r="O1409" s="398"/>
      <c r="P1409" s="404"/>
      <c r="Q1409" s="403"/>
      <c r="R1409" s="293">
        <f>COUNTIFS($C$1398:$C$1406,"&gt;0",R1398:R1406,"&gt;0")</f>
        <v>6</v>
      </c>
      <c r="S1409" s="398"/>
      <c r="T1409" s="404"/>
      <c r="U1409" s="403"/>
      <c r="V1409" s="293">
        <f>COUNTIFS($C$1398:$C$1406,"&gt;0",V1398:V1406,"&gt;0")</f>
        <v>6</v>
      </c>
      <c r="W1409" s="398"/>
      <c r="X1409" s="404"/>
      <c r="Y1409" s="403"/>
      <c r="Z1409" s="293">
        <f>COUNTIFS($C$1398:$C$1406,"&gt;0",Z1398:Z1406,"&gt;0")</f>
        <v>6</v>
      </c>
      <c r="AA1409" s="398"/>
    </row>
    <row r="1410" spans="1:27" ht="16.5" customHeight="1" x14ac:dyDescent="0.25">
      <c r="A1410" s="322"/>
      <c r="B1410" s="14"/>
      <c r="C1410" s="302"/>
      <c r="D1410" s="302"/>
      <c r="E1410" s="375" t="s">
        <v>1332</v>
      </c>
      <c r="F1410" s="8"/>
      <c r="G1410" s="8"/>
      <c r="H1410" s="8"/>
      <c r="I1410" s="4"/>
      <c r="J1410" s="4"/>
      <c r="L1410" s="12"/>
      <c r="M1410" s="13"/>
      <c r="N1410" s="293">
        <f>COUNTIFS($C$1398:$C$1406,"**",N1398:N1406,"&gt;0")</f>
        <v>0</v>
      </c>
      <c r="O1410" s="398"/>
      <c r="P1410" s="404"/>
      <c r="Q1410" s="403"/>
      <c r="R1410" s="293">
        <f>COUNTIFS($C$1398:$C$1406,"**",R1398:R1406,"&gt;0")</f>
        <v>0</v>
      </c>
      <c r="S1410" s="398"/>
      <c r="T1410" s="404"/>
      <c r="U1410" s="403"/>
      <c r="V1410" s="293">
        <f>COUNTIFS($C$1398:$C$1406,"**",V1398:V1406,"&gt;0")</f>
        <v>0</v>
      </c>
      <c r="W1410" s="398"/>
      <c r="X1410" s="404"/>
      <c r="Y1410" s="403"/>
      <c r="Z1410" s="293">
        <f>COUNTIFS($C$1398:$C$1406,"**",Z1398:Z1406,"&gt;0")</f>
        <v>0</v>
      </c>
      <c r="AA1410" s="398"/>
    </row>
    <row r="1411" spans="1:27" ht="10.5" customHeight="1" x14ac:dyDescent="0.25">
      <c r="A1411" s="325"/>
      <c r="B1411" s="20"/>
      <c r="C1411" s="303"/>
      <c r="D1411" s="303"/>
      <c r="E1411" s="304"/>
      <c r="F1411" s="22"/>
      <c r="G1411" s="22"/>
      <c r="H1411" s="22"/>
      <c r="I1411" s="3"/>
      <c r="J1411" s="3"/>
      <c r="K1411" s="3"/>
      <c r="L1411" s="428"/>
      <c r="M1411" s="429"/>
      <c r="N1411" s="429"/>
      <c r="O1411" s="424"/>
      <c r="P1411" s="431"/>
      <c r="Q1411" s="430"/>
      <c r="R1411" s="432"/>
      <c r="S1411" s="424"/>
      <c r="T1411" s="431"/>
      <c r="U1411" s="430"/>
      <c r="V1411" s="432"/>
      <c r="W1411" s="424"/>
      <c r="X1411" s="431"/>
      <c r="Y1411" s="430"/>
      <c r="Z1411" s="432"/>
      <c r="AA1411" s="424"/>
    </row>
    <row r="1412" spans="1:27" ht="15" x14ac:dyDescent="0.25">
      <c r="A1412" s="360"/>
      <c r="B1412" s="333" t="s">
        <v>1293</v>
      </c>
      <c r="C1412" s="309"/>
      <c r="D1412" s="309"/>
      <c r="E1412" s="274"/>
      <c r="F1412" s="257"/>
      <c r="G1412" s="257"/>
      <c r="H1412" s="257"/>
      <c r="I1412" s="270"/>
      <c r="J1412" s="270"/>
      <c r="K1412" s="270"/>
      <c r="L1412" s="10"/>
      <c r="M1412" s="11"/>
      <c r="N1412" s="11"/>
      <c r="O1412" s="401"/>
      <c r="P1412" s="426"/>
      <c r="Q1412" s="425"/>
      <c r="R1412" s="427"/>
      <c r="S1412" s="401"/>
      <c r="T1412" s="426"/>
      <c r="U1412" s="425"/>
      <c r="V1412" s="427"/>
      <c r="W1412" s="401"/>
      <c r="X1412" s="426"/>
      <c r="Y1412" s="425"/>
      <c r="Z1412" s="427"/>
      <c r="AA1412" s="401"/>
    </row>
    <row r="1413" spans="1:27" ht="14.1" customHeight="1" x14ac:dyDescent="0.2">
      <c r="A1413" s="357"/>
      <c r="B1413" s="14"/>
      <c r="C1413" s="302">
        <v>580</v>
      </c>
      <c r="D1413" s="302">
        <v>120223001</v>
      </c>
      <c r="E1413" s="288" t="s">
        <v>103</v>
      </c>
      <c r="F1413" s="8"/>
      <c r="G1413" s="8"/>
      <c r="H1413" s="8">
        <v>106123</v>
      </c>
      <c r="I1413" s="4"/>
      <c r="J1413" s="4"/>
      <c r="K1413" s="165">
        <v>108776</v>
      </c>
      <c r="L1413" s="364">
        <v>1</v>
      </c>
      <c r="M1413" s="21">
        <v>0</v>
      </c>
      <c r="N1413" s="293">
        <v>108776</v>
      </c>
      <c r="O1413" s="398" t="s">
        <v>188</v>
      </c>
      <c r="P1413" s="370">
        <v>1</v>
      </c>
      <c r="Q1413" s="294">
        <v>0</v>
      </c>
      <c r="R1413" s="293">
        <v>108776</v>
      </c>
      <c r="S1413" s="398" t="s">
        <v>188</v>
      </c>
      <c r="T1413" s="370">
        <v>1</v>
      </c>
      <c r="U1413" s="294">
        <v>0</v>
      </c>
      <c r="V1413" s="293">
        <v>112062</v>
      </c>
      <c r="W1413" s="398" t="s">
        <v>188</v>
      </c>
      <c r="X1413" s="370">
        <v>1</v>
      </c>
      <c r="Y1413" s="294">
        <v>0</v>
      </c>
      <c r="Z1413" s="293">
        <v>114304</v>
      </c>
      <c r="AA1413" s="398" t="s">
        <v>188</v>
      </c>
    </row>
    <row r="1414" spans="1:27" ht="14.1" customHeight="1" x14ac:dyDescent="0.2">
      <c r="A1414" s="357"/>
      <c r="B1414" s="14"/>
      <c r="C1414" s="302">
        <v>590</v>
      </c>
      <c r="D1414" s="302">
        <v>120223002</v>
      </c>
      <c r="E1414" s="288" t="s">
        <v>103</v>
      </c>
      <c r="F1414" s="8"/>
      <c r="G1414" s="8"/>
      <c r="H1414" s="8">
        <v>106123</v>
      </c>
      <c r="I1414" s="4"/>
      <c r="J1414" s="4"/>
      <c r="K1414" s="165">
        <v>108776</v>
      </c>
      <c r="L1414" s="364">
        <v>1</v>
      </c>
      <c r="M1414" s="21">
        <v>0</v>
      </c>
      <c r="N1414" s="293">
        <v>108776</v>
      </c>
      <c r="O1414" s="398" t="s">
        <v>188</v>
      </c>
      <c r="P1414" s="370">
        <v>1</v>
      </c>
      <c r="Q1414" s="294">
        <v>0</v>
      </c>
      <c r="R1414" s="293">
        <v>108776</v>
      </c>
      <c r="S1414" s="398" t="s">
        <v>188</v>
      </c>
      <c r="T1414" s="370">
        <v>1</v>
      </c>
      <c r="U1414" s="294">
        <v>0</v>
      </c>
      <c r="V1414" s="293">
        <v>112062</v>
      </c>
      <c r="W1414" s="398" t="s">
        <v>188</v>
      </c>
      <c r="X1414" s="370">
        <v>1</v>
      </c>
      <c r="Y1414" s="294">
        <v>0</v>
      </c>
      <c r="Z1414" s="293">
        <v>114304</v>
      </c>
      <c r="AA1414" s="398" t="s">
        <v>188</v>
      </c>
    </row>
    <row r="1415" spans="1:27" ht="14.1" customHeight="1" x14ac:dyDescent="0.2">
      <c r="A1415" s="357"/>
      <c r="B1415" s="14"/>
      <c r="C1415" s="302">
        <v>600</v>
      </c>
      <c r="D1415" s="302">
        <v>120223003</v>
      </c>
      <c r="E1415" s="288" t="s">
        <v>103</v>
      </c>
      <c r="F1415" s="8"/>
      <c r="G1415" s="8"/>
      <c r="H1415" s="8">
        <v>106123</v>
      </c>
      <c r="I1415" s="4"/>
      <c r="J1415" s="4"/>
      <c r="K1415" s="165">
        <v>108776</v>
      </c>
      <c r="L1415" s="364">
        <v>1</v>
      </c>
      <c r="M1415" s="21">
        <v>0</v>
      </c>
      <c r="N1415" s="293">
        <v>108776</v>
      </c>
      <c r="O1415" s="398" t="s">
        <v>188</v>
      </c>
      <c r="P1415" s="370">
        <v>1</v>
      </c>
      <c r="Q1415" s="294">
        <v>0</v>
      </c>
      <c r="R1415" s="293">
        <v>108776</v>
      </c>
      <c r="S1415" s="398" t="s">
        <v>188</v>
      </c>
      <c r="T1415" s="370">
        <v>1</v>
      </c>
      <c r="U1415" s="294">
        <v>0</v>
      </c>
      <c r="V1415" s="293">
        <v>112062</v>
      </c>
      <c r="W1415" s="398" t="s">
        <v>188</v>
      </c>
      <c r="X1415" s="370">
        <v>1</v>
      </c>
      <c r="Y1415" s="294">
        <v>0</v>
      </c>
      <c r="Z1415" s="293">
        <v>114304</v>
      </c>
      <c r="AA1415" s="398" t="s">
        <v>188</v>
      </c>
    </row>
    <row r="1416" spans="1:27" ht="14.1" customHeight="1" x14ac:dyDescent="0.2">
      <c r="A1416" s="357"/>
      <c r="B1416" s="14"/>
      <c r="C1416" s="302">
        <v>610</v>
      </c>
      <c r="D1416" s="302">
        <v>120223004</v>
      </c>
      <c r="E1416" s="288" t="s">
        <v>103</v>
      </c>
      <c r="F1416" s="8"/>
      <c r="G1416" s="8"/>
      <c r="H1416" s="8">
        <v>106123</v>
      </c>
      <c r="I1416" s="4"/>
      <c r="J1416" s="4"/>
      <c r="K1416" s="165">
        <v>108776</v>
      </c>
      <c r="L1416" s="364">
        <v>1</v>
      </c>
      <c r="M1416" s="21">
        <v>0</v>
      </c>
      <c r="N1416" s="293">
        <v>108776</v>
      </c>
      <c r="O1416" s="398" t="s">
        <v>188</v>
      </c>
      <c r="P1416" s="370">
        <v>1</v>
      </c>
      <c r="Q1416" s="294">
        <v>0</v>
      </c>
      <c r="R1416" s="293">
        <v>108776</v>
      </c>
      <c r="S1416" s="398" t="s">
        <v>188</v>
      </c>
      <c r="T1416" s="370">
        <v>1</v>
      </c>
      <c r="U1416" s="294">
        <v>0</v>
      </c>
      <c r="V1416" s="293">
        <v>112062</v>
      </c>
      <c r="W1416" s="398" t="s">
        <v>188</v>
      </c>
      <c r="X1416" s="370">
        <v>1</v>
      </c>
      <c r="Y1416" s="294">
        <v>0</v>
      </c>
      <c r="Z1416" s="293">
        <v>114304</v>
      </c>
      <c r="AA1416" s="398" t="s">
        <v>188</v>
      </c>
    </row>
    <row r="1417" spans="1:27" ht="14.1" customHeight="1" x14ac:dyDescent="0.2">
      <c r="A1417" s="357"/>
      <c r="B1417" s="14"/>
      <c r="C1417" s="302">
        <v>620</v>
      </c>
      <c r="D1417" s="302">
        <v>120223020</v>
      </c>
      <c r="E1417" s="288" t="s">
        <v>31</v>
      </c>
      <c r="F1417" s="8"/>
      <c r="G1417" s="8"/>
      <c r="H1417" s="8">
        <v>99122</v>
      </c>
      <c r="I1417" s="4"/>
      <c r="J1417" s="4"/>
      <c r="K1417" s="165">
        <v>101600</v>
      </c>
      <c r="L1417" s="364">
        <v>1</v>
      </c>
      <c r="M1417" s="21">
        <v>1</v>
      </c>
      <c r="N1417" s="293">
        <v>101600</v>
      </c>
      <c r="O1417" s="398" t="s">
        <v>188</v>
      </c>
      <c r="P1417" s="370">
        <v>1</v>
      </c>
      <c r="Q1417" s="294">
        <v>1</v>
      </c>
      <c r="R1417" s="293">
        <v>101600</v>
      </c>
      <c r="S1417" s="398" t="s">
        <v>188</v>
      </c>
      <c r="T1417" s="370">
        <v>1</v>
      </c>
      <c r="U1417" s="294">
        <v>1</v>
      </c>
      <c r="V1417" s="293">
        <v>104669</v>
      </c>
      <c r="W1417" s="398" t="s">
        <v>188</v>
      </c>
      <c r="X1417" s="370">
        <v>1</v>
      </c>
      <c r="Y1417" s="294">
        <v>1</v>
      </c>
      <c r="Z1417" s="293">
        <v>106763</v>
      </c>
      <c r="AA1417" s="398" t="s">
        <v>188</v>
      </c>
    </row>
    <row r="1418" spans="1:27" ht="14.1" customHeight="1" x14ac:dyDescent="0.2">
      <c r="A1418" s="357"/>
      <c r="B1418" s="14"/>
      <c r="C1418" s="302">
        <v>630</v>
      </c>
      <c r="D1418" s="302">
        <v>120223021</v>
      </c>
      <c r="E1418" s="288" t="s">
        <v>31</v>
      </c>
      <c r="F1418" s="8"/>
      <c r="G1418" s="8"/>
      <c r="H1418" s="8">
        <v>99122</v>
      </c>
      <c r="I1418" s="4"/>
      <c r="J1418" s="4"/>
      <c r="K1418" s="165">
        <v>101600</v>
      </c>
      <c r="L1418" s="364">
        <v>1</v>
      </c>
      <c r="M1418" s="21">
        <v>1</v>
      </c>
      <c r="N1418" s="293">
        <v>101600</v>
      </c>
      <c r="O1418" s="398" t="s">
        <v>188</v>
      </c>
      <c r="P1418" s="370">
        <v>1</v>
      </c>
      <c r="Q1418" s="294">
        <v>1</v>
      </c>
      <c r="R1418" s="293">
        <v>101600</v>
      </c>
      <c r="S1418" s="398" t="s">
        <v>188</v>
      </c>
      <c r="T1418" s="370">
        <v>1</v>
      </c>
      <c r="U1418" s="294">
        <v>1</v>
      </c>
      <c r="V1418" s="293">
        <v>104669</v>
      </c>
      <c r="W1418" s="398" t="s">
        <v>188</v>
      </c>
      <c r="X1418" s="370">
        <v>1</v>
      </c>
      <c r="Y1418" s="294">
        <v>1</v>
      </c>
      <c r="Z1418" s="293">
        <v>106763</v>
      </c>
      <c r="AA1418" s="398" t="s">
        <v>188</v>
      </c>
    </row>
    <row r="1419" spans="1:27" ht="14.1" customHeight="1" x14ac:dyDescent="0.2">
      <c r="A1419" s="357"/>
      <c r="B1419" s="14"/>
      <c r="C1419" s="302">
        <v>640</v>
      </c>
      <c r="D1419" s="302">
        <v>120223022</v>
      </c>
      <c r="E1419" s="288" t="s">
        <v>31</v>
      </c>
      <c r="F1419" s="8"/>
      <c r="G1419" s="8"/>
      <c r="H1419" s="8">
        <v>99122</v>
      </c>
      <c r="I1419" s="4"/>
      <c r="J1419" s="4"/>
      <c r="K1419" s="165">
        <v>101600</v>
      </c>
      <c r="L1419" s="364">
        <v>1</v>
      </c>
      <c r="M1419" s="21">
        <v>1</v>
      </c>
      <c r="N1419" s="293">
        <v>101600</v>
      </c>
      <c r="O1419" s="398" t="s">
        <v>188</v>
      </c>
      <c r="P1419" s="370">
        <v>1</v>
      </c>
      <c r="Q1419" s="294">
        <v>1</v>
      </c>
      <c r="R1419" s="293">
        <v>101600</v>
      </c>
      <c r="S1419" s="398" t="s">
        <v>188</v>
      </c>
      <c r="T1419" s="370">
        <v>1</v>
      </c>
      <c r="U1419" s="294">
        <v>1</v>
      </c>
      <c r="V1419" s="293">
        <v>104669</v>
      </c>
      <c r="W1419" s="398" t="s">
        <v>188</v>
      </c>
      <c r="X1419" s="370">
        <v>1</v>
      </c>
      <c r="Y1419" s="294">
        <v>1</v>
      </c>
      <c r="Z1419" s="293">
        <v>106763</v>
      </c>
      <c r="AA1419" s="398" t="s">
        <v>188</v>
      </c>
    </row>
    <row r="1420" spans="1:27" ht="14.1" customHeight="1" x14ac:dyDescent="0.2">
      <c r="A1420" s="357"/>
      <c r="B1420" s="14"/>
      <c r="C1420" s="302">
        <v>650</v>
      </c>
      <c r="D1420" s="302">
        <v>120223023</v>
      </c>
      <c r="E1420" s="288" t="s">
        <v>31</v>
      </c>
      <c r="F1420" s="8"/>
      <c r="G1420" s="8"/>
      <c r="H1420" s="8">
        <v>99122</v>
      </c>
      <c r="I1420" s="4"/>
      <c r="J1420" s="4"/>
      <c r="K1420" s="165">
        <v>101600</v>
      </c>
      <c r="L1420" s="364">
        <v>1</v>
      </c>
      <c r="M1420" s="21">
        <v>1</v>
      </c>
      <c r="N1420" s="293">
        <v>101600</v>
      </c>
      <c r="O1420" s="398" t="s">
        <v>188</v>
      </c>
      <c r="P1420" s="370">
        <v>1</v>
      </c>
      <c r="Q1420" s="294">
        <v>1</v>
      </c>
      <c r="R1420" s="293">
        <v>101600</v>
      </c>
      <c r="S1420" s="398" t="s">
        <v>188</v>
      </c>
      <c r="T1420" s="370">
        <v>1</v>
      </c>
      <c r="U1420" s="294">
        <v>1</v>
      </c>
      <c r="V1420" s="293">
        <v>104669</v>
      </c>
      <c r="W1420" s="398" t="s">
        <v>188</v>
      </c>
      <c r="X1420" s="370">
        <v>1</v>
      </c>
      <c r="Y1420" s="294">
        <v>1</v>
      </c>
      <c r="Z1420" s="293">
        <v>106763</v>
      </c>
      <c r="AA1420" s="398" t="s">
        <v>188</v>
      </c>
    </row>
    <row r="1421" spans="1:27" ht="14.1" customHeight="1" x14ac:dyDescent="0.2">
      <c r="A1421" s="357"/>
      <c r="B1421" s="14"/>
      <c r="C1421" s="302">
        <v>660</v>
      </c>
      <c r="D1421" s="302">
        <v>120223024</v>
      </c>
      <c r="E1421" s="288" t="s">
        <v>31</v>
      </c>
      <c r="F1421" s="8"/>
      <c r="G1421" s="8"/>
      <c r="H1421" s="8">
        <v>99122</v>
      </c>
      <c r="I1421" s="4"/>
      <c r="J1421" s="4"/>
      <c r="K1421" s="165">
        <v>101600</v>
      </c>
      <c r="L1421" s="364">
        <v>1</v>
      </c>
      <c r="M1421" s="21">
        <v>1</v>
      </c>
      <c r="N1421" s="293">
        <v>101600</v>
      </c>
      <c r="O1421" s="398" t="s">
        <v>188</v>
      </c>
      <c r="P1421" s="370">
        <v>1</v>
      </c>
      <c r="Q1421" s="294">
        <v>1</v>
      </c>
      <c r="R1421" s="293">
        <v>101600</v>
      </c>
      <c r="S1421" s="398" t="s">
        <v>188</v>
      </c>
      <c r="T1421" s="370">
        <v>1</v>
      </c>
      <c r="U1421" s="294">
        <v>1</v>
      </c>
      <c r="V1421" s="293">
        <v>104669</v>
      </c>
      <c r="W1421" s="398" t="s">
        <v>188</v>
      </c>
      <c r="X1421" s="370">
        <v>1</v>
      </c>
      <c r="Y1421" s="294">
        <v>1</v>
      </c>
      <c r="Z1421" s="293">
        <v>106763</v>
      </c>
      <c r="AA1421" s="398" t="s">
        <v>188</v>
      </c>
    </row>
    <row r="1422" spans="1:27" ht="14.1" customHeight="1" x14ac:dyDescent="0.2">
      <c r="A1422" s="357"/>
      <c r="B1422" s="14"/>
      <c r="C1422" s="302">
        <v>670</v>
      </c>
      <c r="D1422" s="302">
        <v>120223025</v>
      </c>
      <c r="E1422" s="288" t="s">
        <v>31</v>
      </c>
      <c r="F1422" s="8"/>
      <c r="G1422" s="8"/>
      <c r="H1422" s="8">
        <v>99122</v>
      </c>
      <c r="I1422" s="4"/>
      <c r="J1422" s="4"/>
      <c r="K1422" s="165">
        <v>101600</v>
      </c>
      <c r="L1422" s="364">
        <v>1</v>
      </c>
      <c r="M1422" s="21">
        <v>1</v>
      </c>
      <c r="N1422" s="293">
        <v>101600</v>
      </c>
      <c r="O1422" s="398" t="s">
        <v>188</v>
      </c>
      <c r="P1422" s="370">
        <v>1</v>
      </c>
      <c r="Q1422" s="294">
        <v>1</v>
      </c>
      <c r="R1422" s="293">
        <v>101600</v>
      </c>
      <c r="S1422" s="398" t="s">
        <v>188</v>
      </c>
      <c r="T1422" s="370">
        <v>1</v>
      </c>
      <c r="U1422" s="294">
        <v>1</v>
      </c>
      <c r="V1422" s="293">
        <v>104669</v>
      </c>
      <c r="W1422" s="398" t="s">
        <v>188</v>
      </c>
      <c r="X1422" s="370">
        <v>1</v>
      </c>
      <c r="Y1422" s="294">
        <v>1</v>
      </c>
      <c r="Z1422" s="293">
        <v>106763</v>
      </c>
      <c r="AA1422" s="398" t="s">
        <v>188</v>
      </c>
    </row>
    <row r="1423" spans="1:27" ht="14.1" customHeight="1" x14ac:dyDescent="0.2">
      <c r="A1423" s="357"/>
      <c r="B1423" s="14"/>
      <c r="C1423" s="302">
        <v>680</v>
      </c>
      <c r="D1423" s="302">
        <v>120223026</v>
      </c>
      <c r="E1423" s="288" t="s">
        <v>31</v>
      </c>
      <c r="F1423" s="8"/>
      <c r="G1423" s="8"/>
      <c r="H1423" s="8">
        <v>99122</v>
      </c>
      <c r="I1423" s="4"/>
      <c r="J1423" s="4"/>
      <c r="K1423" s="165">
        <v>101600</v>
      </c>
      <c r="L1423" s="364">
        <v>1</v>
      </c>
      <c r="M1423" s="21">
        <v>1</v>
      </c>
      <c r="N1423" s="293">
        <v>101600</v>
      </c>
      <c r="O1423" s="398" t="s">
        <v>188</v>
      </c>
      <c r="P1423" s="370">
        <v>1</v>
      </c>
      <c r="Q1423" s="294">
        <v>1</v>
      </c>
      <c r="R1423" s="293">
        <v>101600</v>
      </c>
      <c r="S1423" s="398" t="s">
        <v>188</v>
      </c>
      <c r="T1423" s="370">
        <v>1</v>
      </c>
      <c r="U1423" s="294">
        <v>1</v>
      </c>
      <c r="V1423" s="293">
        <v>104669</v>
      </c>
      <c r="W1423" s="398" t="s">
        <v>188</v>
      </c>
      <c r="X1423" s="370">
        <v>1</v>
      </c>
      <c r="Y1423" s="294">
        <v>1</v>
      </c>
      <c r="Z1423" s="293">
        <v>106763</v>
      </c>
      <c r="AA1423" s="398" t="s">
        <v>188</v>
      </c>
    </row>
    <row r="1424" spans="1:27" ht="14.1" customHeight="1" x14ac:dyDescent="0.2">
      <c r="A1424" s="357"/>
      <c r="B1424" s="14"/>
      <c r="C1424" s="302">
        <v>690</v>
      </c>
      <c r="D1424" s="302">
        <v>120223027</v>
      </c>
      <c r="E1424" s="288" t="s">
        <v>31</v>
      </c>
      <c r="F1424" s="8"/>
      <c r="G1424" s="8"/>
      <c r="H1424" s="8">
        <v>99122</v>
      </c>
      <c r="I1424" s="4"/>
      <c r="J1424" s="4"/>
      <c r="K1424" s="165">
        <v>101600</v>
      </c>
      <c r="L1424" s="364">
        <v>1</v>
      </c>
      <c r="M1424" s="21">
        <v>1</v>
      </c>
      <c r="N1424" s="293">
        <v>101600</v>
      </c>
      <c r="O1424" s="398" t="s">
        <v>188</v>
      </c>
      <c r="P1424" s="370">
        <v>1</v>
      </c>
      <c r="Q1424" s="294">
        <v>1</v>
      </c>
      <c r="R1424" s="293">
        <v>101600</v>
      </c>
      <c r="S1424" s="398" t="s">
        <v>188</v>
      </c>
      <c r="T1424" s="370">
        <v>1</v>
      </c>
      <c r="U1424" s="294">
        <v>1</v>
      </c>
      <c r="V1424" s="293">
        <v>104669</v>
      </c>
      <c r="W1424" s="398" t="s">
        <v>188</v>
      </c>
      <c r="X1424" s="370">
        <v>1</v>
      </c>
      <c r="Y1424" s="294">
        <v>1</v>
      </c>
      <c r="Z1424" s="293">
        <v>106763</v>
      </c>
      <c r="AA1424" s="398" t="s">
        <v>188</v>
      </c>
    </row>
    <row r="1425" spans="1:27" ht="14.1" customHeight="1" x14ac:dyDescent="0.2">
      <c r="A1425" s="357"/>
      <c r="B1425" s="14"/>
      <c r="C1425" s="302">
        <v>710</v>
      </c>
      <c r="D1425" s="302">
        <v>120223200</v>
      </c>
      <c r="E1425" s="288" t="s">
        <v>1056</v>
      </c>
      <c r="F1425" s="8"/>
      <c r="G1425" s="8"/>
      <c r="H1425" s="8">
        <v>74630</v>
      </c>
      <c r="I1425" s="4"/>
      <c r="J1425" s="4"/>
      <c r="K1425" s="165">
        <v>76496</v>
      </c>
      <c r="L1425" s="364">
        <v>1</v>
      </c>
      <c r="M1425" s="21">
        <v>6</v>
      </c>
      <c r="N1425" s="293">
        <v>76496</v>
      </c>
      <c r="O1425" s="398" t="s">
        <v>188</v>
      </c>
      <c r="P1425" s="370">
        <v>1</v>
      </c>
      <c r="Q1425" s="294">
        <v>6</v>
      </c>
      <c r="R1425" s="293">
        <v>76496</v>
      </c>
      <c r="S1425" s="398" t="s">
        <v>188</v>
      </c>
      <c r="T1425" s="370">
        <v>1</v>
      </c>
      <c r="U1425" s="294">
        <v>6</v>
      </c>
      <c r="V1425" s="293">
        <v>78807</v>
      </c>
      <c r="W1425" s="398" t="s">
        <v>188</v>
      </c>
      <c r="X1425" s="370">
        <v>1</v>
      </c>
      <c r="Y1425" s="294">
        <v>6</v>
      </c>
      <c r="Z1425" s="293">
        <v>80384</v>
      </c>
      <c r="AA1425" s="398" t="s">
        <v>188</v>
      </c>
    </row>
    <row r="1426" spans="1:27" ht="14.1" customHeight="1" x14ac:dyDescent="0.2">
      <c r="A1426" s="357"/>
      <c r="B1426" s="14"/>
      <c r="C1426" s="302">
        <v>720</v>
      </c>
      <c r="D1426" s="302">
        <v>120223201</v>
      </c>
      <c r="E1426" s="288" t="s">
        <v>1056</v>
      </c>
      <c r="F1426" s="8"/>
      <c r="G1426" s="8"/>
      <c r="H1426" s="8">
        <v>74630</v>
      </c>
      <c r="I1426" s="4"/>
      <c r="J1426" s="4"/>
      <c r="K1426" s="165">
        <v>76496</v>
      </c>
      <c r="L1426" s="364">
        <v>1</v>
      </c>
      <c r="M1426" s="21">
        <v>6</v>
      </c>
      <c r="N1426" s="293">
        <v>76496</v>
      </c>
      <c r="O1426" s="398" t="s">
        <v>188</v>
      </c>
      <c r="P1426" s="370">
        <v>1</v>
      </c>
      <c r="Q1426" s="294">
        <v>6</v>
      </c>
      <c r="R1426" s="293">
        <v>76496</v>
      </c>
      <c r="S1426" s="398" t="s">
        <v>188</v>
      </c>
      <c r="T1426" s="370">
        <v>1</v>
      </c>
      <c r="U1426" s="294">
        <v>6</v>
      </c>
      <c r="V1426" s="293">
        <v>78807</v>
      </c>
      <c r="W1426" s="398" t="s">
        <v>188</v>
      </c>
      <c r="X1426" s="370">
        <v>1</v>
      </c>
      <c r="Y1426" s="294">
        <v>6</v>
      </c>
      <c r="Z1426" s="293">
        <v>80384</v>
      </c>
      <c r="AA1426" s="398" t="s">
        <v>188</v>
      </c>
    </row>
    <row r="1427" spans="1:27" ht="14.1" customHeight="1" x14ac:dyDescent="0.2">
      <c r="A1427" s="357"/>
      <c r="B1427" s="14"/>
      <c r="C1427" s="302">
        <v>730</v>
      </c>
      <c r="D1427" s="302">
        <v>120223202</v>
      </c>
      <c r="E1427" s="288" t="s">
        <v>1056</v>
      </c>
      <c r="F1427" s="8"/>
      <c r="G1427" s="8"/>
      <c r="H1427" s="8">
        <v>74630</v>
      </c>
      <c r="I1427" s="4"/>
      <c r="J1427" s="4"/>
      <c r="K1427" s="165">
        <v>76496</v>
      </c>
      <c r="L1427" s="364">
        <v>1</v>
      </c>
      <c r="M1427" s="21">
        <v>6</v>
      </c>
      <c r="N1427" s="293">
        <v>76496</v>
      </c>
      <c r="O1427" s="398" t="s">
        <v>188</v>
      </c>
      <c r="P1427" s="370">
        <v>1</v>
      </c>
      <c r="Q1427" s="294">
        <v>6</v>
      </c>
      <c r="R1427" s="293">
        <v>76496</v>
      </c>
      <c r="S1427" s="398" t="s">
        <v>188</v>
      </c>
      <c r="T1427" s="370">
        <v>1</v>
      </c>
      <c r="U1427" s="294">
        <v>6</v>
      </c>
      <c r="V1427" s="293">
        <v>78807</v>
      </c>
      <c r="W1427" s="398" t="s">
        <v>188</v>
      </c>
      <c r="X1427" s="370">
        <v>1</v>
      </c>
      <c r="Y1427" s="294">
        <v>6</v>
      </c>
      <c r="Z1427" s="293">
        <v>80384</v>
      </c>
      <c r="AA1427" s="398" t="s">
        <v>188</v>
      </c>
    </row>
    <row r="1428" spans="1:27" ht="14.1" customHeight="1" x14ac:dyDescent="0.2">
      <c r="A1428" s="357"/>
      <c r="B1428" s="14"/>
      <c r="C1428" s="302">
        <v>740</v>
      </c>
      <c r="D1428" s="302">
        <v>120223040</v>
      </c>
      <c r="E1428" s="288" t="s">
        <v>333</v>
      </c>
      <c r="F1428" s="8"/>
      <c r="G1428" s="8"/>
      <c r="H1428" s="8">
        <v>92851</v>
      </c>
      <c r="I1428" s="4"/>
      <c r="J1428" s="4"/>
      <c r="K1428" s="165">
        <v>95172</v>
      </c>
      <c r="L1428" s="364">
        <v>1</v>
      </c>
      <c r="M1428" s="21">
        <v>2</v>
      </c>
      <c r="N1428" s="293">
        <v>95172</v>
      </c>
      <c r="O1428" s="398" t="s">
        <v>188</v>
      </c>
      <c r="P1428" s="370">
        <v>1</v>
      </c>
      <c r="Q1428" s="294">
        <v>2</v>
      </c>
      <c r="R1428" s="293">
        <v>95172</v>
      </c>
      <c r="S1428" s="398" t="s">
        <v>188</v>
      </c>
      <c r="T1428" s="370">
        <v>1</v>
      </c>
      <c r="U1428" s="294">
        <v>2</v>
      </c>
      <c r="V1428" s="293">
        <v>98047</v>
      </c>
      <c r="W1428" s="398" t="s">
        <v>188</v>
      </c>
      <c r="X1428" s="370">
        <v>1</v>
      </c>
      <c r="Y1428" s="294">
        <v>2</v>
      </c>
      <c r="Z1428" s="293">
        <v>100008</v>
      </c>
      <c r="AA1428" s="398" t="s">
        <v>188</v>
      </c>
    </row>
    <row r="1429" spans="1:27" ht="14.1" customHeight="1" x14ac:dyDescent="0.2">
      <c r="A1429" s="357"/>
      <c r="B1429" s="14"/>
      <c r="C1429" s="302">
        <v>750</v>
      </c>
      <c r="D1429" s="302">
        <v>120223041</v>
      </c>
      <c r="E1429" s="288" t="s">
        <v>333</v>
      </c>
      <c r="F1429" s="8"/>
      <c r="G1429" s="8"/>
      <c r="H1429" s="8">
        <v>92851</v>
      </c>
      <c r="I1429" s="4"/>
      <c r="J1429" s="4"/>
      <c r="K1429" s="165">
        <v>95172</v>
      </c>
      <c r="L1429" s="364">
        <v>1</v>
      </c>
      <c r="M1429" s="21">
        <v>2</v>
      </c>
      <c r="N1429" s="293">
        <v>95172</v>
      </c>
      <c r="O1429" s="398" t="s">
        <v>188</v>
      </c>
      <c r="P1429" s="370">
        <v>1</v>
      </c>
      <c r="Q1429" s="294">
        <v>2</v>
      </c>
      <c r="R1429" s="293">
        <v>95172</v>
      </c>
      <c r="S1429" s="398" t="s">
        <v>188</v>
      </c>
      <c r="T1429" s="370">
        <v>1</v>
      </c>
      <c r="U1429" s="294">
        <v>2</v>
      </c>
      <c r="V1429" s="293">
        <v>98047</v>
      </c>
      <c r="W1429" s="398" t="s">
        <v>188</v>
      </c>
      <c r="X1429" s="370">
        <v>1</v>
      </c>
      <c r="Y1429" s="294">
        <v>2</v>
      </c>
      <c r="Z1429" s="293">
        <v>100008</v>
      </c>
      <c r="AA1429" s="398" t="s">
        <v>188</v>
      </c>
    </row>
    <row r="1430" spans="1:27" ht="14.1" customHeight="1" x14ac:dyDescent="0.2">
      <c r="A1430" s="357"/>
      <c r="B1430" s="14"/>
      <c r="C1430" s="302">
        <v>760</v>
      </c>
      <c r="D1430" s="302">
        <v>120223042</v>
      </c>
      <c r="E1430" s="288" t="s">
        <v>333</v>
      </c>
      <c r="F1430" s="8"/>
      <c r="G1430" s="8"/>
      <c r="H1430" s="8">
        <v>92851</v>
      </c>
      <c r="I1430" s="4"/>
      <c r="J1430" s="4"/>
      <c r="K1430" s="165">
        <v>95172</v>
      </c>
      <c r="L1430" s="364">
        <v>1</v>
      </c>
      <c r="M1430" s="21">
        <v>2</v>
      </c>
      <c r="N1430" s="293">
        <v>95172</v>
      </c>
      <c r="O1430" s="398" t="s">
        <v>188</v>
      </c>
      <c r="P1430" s="370">
        <v>1</v>
      </c>
      <c r="Q1430" s="294">
        <v>2</v>
      </c>
      <c r="R1430" s="293">
        <v>95172</v>
      </c>
      <c r="S1430" s="398" t="s">
        <v>188</v>
      </c>
      <c r="T1430" s="370">
        <v>1</v>
      </c>
      <c r="U1430" s="294">
        <v>2</v>
      </c>
      <c r="V1430" s="293">
        <v>98047</v>
      </c>
      <c r="W1430" s="398" t="s">
        <v>188</v>
      </c>
      <c r="X1430" s="370">
        <v>1</v>
      </c>
      <c r="Y1430" s="294">
        <v>2</v>
      </c>
      <c r="Z1430" s="293">
        <v>100008</v>
      </c>
      <c r="AA1430" s="398" t="s">
        <v>188</v>
      </c>
    </row>
    <row r="1431" spans="1:27" ht="14.1" customHeight="1" x14ac:dyDescent="0.2">
      <c r="A1431" s="357"/>
      <c r="B1431" s="14"/>
      <c r="C1431" s="302">
        <v>770</v>
      </c>
      <c r="D1431" s="302">
        <v>120223043</v>
      </c>
      <c r="E1431" s="288" t="s">
        <v>333</v>
      </c>
      <c r="F1431" s="8"/>
      <c r="G1431" s="8"/>
      <c r="H1431" s="8">
        <v>92851</v>
      </c>
      <c r="I1431" s="4"/>
      <c r="J1431" s="4"/>
      <c r="K1431" s="165">
        <v>95172</v>
      </c>
      <c r="L1431" s="364">
        <v>1</v>
      </c>
      <c r="M1431" s="21">
        <v>2</v>
      </c>
      <c r="N1431" s="293">
        <v>95172</v>
      </c>
      <c r="O1431" s="398" t="s">
        <v>188</v>
      </c>
      <c r="P1431" s="370">
        <v>1</v>
      </c>
      <c r="Q1431" s="294">
        <v>2</v>
      </c>
      <c r="R1431" s="293">
        <v>95172</v>
      </c>
      <c r="S1431" s="398" t="s">
        <v>188</v>
      </c>
      <c r="T1431" s="370">
        <v>1</v>
      </c>
      <c r="U1431" s="294">
        <v>2</v>
      </c>
      <c r="V1431" s="293">
        <v>98047</v>
      </c>
      <c r="W1431" s="398" t="s">
        <v>188</v>
      </c>
      <c r="X1431" s="370">
        <v>1</v>
      </c>
      <c r="Y1431" s="294">
        <v>2</v>
      </c>
      <c r="Z1431" s="293">
        <v>100008</v>
      </c>
      <c r="AA1431" s="398" t="s">
        <v>188</v>
      </c>
    </row>
    <row r="1432" spans="1:27" ht="14.1" customHeight="1" x14ac:dyDescent="0.2">
      <c r="A1432" s="357"/>
      <c r="B1432" s="14"/>
      <c r="C1432" s="302">
        <v>780</v>
      </c>
      <c r="D1432" s="302">
        <v>120223044</v>
      </c>
      <c r="E1432" s="288" t="s">
        <v>333</v>
      </c>
      <c r="F1432" s="8"/>
      <c r="G1432" s="8"/>
      <c r="H1432" s="8">
        <v>92851</v>
      </c>
      <c r="I1432" s="4"/>
      <c r="J1432" s="4"/>
      <c r="K1432" s="165">
        <v>95172</v>
      </c>
      <c r="L1432" s="364">
        <v>1</v>
      </c>
      <c r="M1432" s="21">
        <v>2</v>
      </c>
      <c r="N1432" s="293">
        <v>95172</v>
      </c>
      <c r="O1432" s="398" t="s">
        <v>188</v>
      </c>
      <c r="P1432" s="370">
        <v>1</v>
      </c>
      <c r="Q1432" s="294">
        <v>2</v>
      </c>
      <c r="R1432" s="293">
        <v>95172</v>
      </c>
      <c r="S1432" s="398" t="s">
        <v>188</v>
      </c>
      <c r="T1432" s="370">
        <v>1</v>
      </c>
      <c r="U1432" s="294">
        <v>2</v>
      </c>
      <c r="V1432" s="293">
        <v>98047</v>
      </c>
      <c r="W1432" s="398" t="s">
        <v>188</v>
      </c>
      <c r="X1432" s="370">
        <v>1</v>
      </c>
      <c r="Y1432" s="294">
        <v>2</v>
      </c>
      <c r="Z1432" s="293">
        <v>100008</v>
      </c>
      <c r="AA1432" s="398" t="s">
        <v>188</v>
      </c>
    </row>
    <row r="1433" spans="1:27" ht="14.1" customHeight="1" x14ac:dyDescent="0.2">
      <c r="A1433" s="357"/>
      <c r="B1433" s="14"/>
      <c r="C1433" s="302">
        <v>790</v>
      </c>
      <c r="D1433" s="302">
        <v>120223045</v>
      </c>
      <c r="E1433" s="288" t="s">
        <v>333</v>
      </c>
      <c r="F1433" s="8"/>
      <c r="G1433" s="8"/>
      <c r="H1433" s="8">
        <v>92851</v>
      </c>
      <c r="I1433" s="4"/>
      <c r="J1433" s="4"/>
      <c r="K1433" s="165">
        <v>95172</v>
      </c>
      <c r="L1433" s="364">
        <v>1</v>
      </c>
      <c r="M1433" s="21">
        <v>2</v>
      </c>
      <c r="N1433" s="293">
        <v>95172</v>
      </c>
      <c r="O1433" s="398" t="s">
        <v>188</v>
      </c>
      <c r="P1433" s="370">
        <v>1</v>
      </c>
      <c r="Q1433" s="294">
        <v>2</v>
      </c>
      <c r="R1433" s="293">
        <v>95172</v>
      </c>
      <c r="S1433" s="398" t="s">
        <v>188</v>
      </c>
      <c r="T1433" s="370">
        <v>1</v>
      </c>
      <c r="U1433" s="294">
        <v>2</v>
      </c>
      <c r="V1433" s="293">
        <v>98047</v>
      </c>
      <c r="W1433" s="398" t="s">
        <v>188</v>
      </c>
      <c r="X1433" s="370">
        <v>1</v>
      </c>
      <c r="Y1433" s="294">
        <v>2</v>
      </c>
      <c r="Z1433" s="293">
        <v>100008</v>
      </c>
      <c r="AA1433" s="398" t="s">
        <v>188</v>
      </c>
    </row>
    <row r="1434" spans="1:27" ht="14.1" customHeight="1" x14ac:dyDescent="0.2">
      <c r="A1434" s="357"/>
      <c r="B1434" s="14"/>
      <c r="C1434" s="302">
        <v>800</v>
      </c>
      <c r="D1434" s="302">
        <v>120223046</v>
      </c>
      <c r="E1434" s="288" t="s">
        <v>333</v>
      </c>
      <c r="F1434" s="8"/>
      <c r="G1434" s="8"/>
      <c r="H1434" s="8">
        <v>92851</v>
      </c>
      <c r="I1434" s="4"/>
      <c r="J1434" s="4"/>
      <c r="K1434" s="165">
        <v>95172</v>
      </c>
      <c r="L1434" s="364">
        <v>1</v>
      </c>
      <c r="M1434" s="21">
        <v>2</v>
      </c>
      <c r="N1434" s="293">
        <v>95172</v>
      </c>
      <c r="O1434" s="398" t="s">
        <v>188</v>
      </c>
      <c r="P1434" s="370">
        <v>1</v>
      </c>
      <c r="Q1434" s="294">
        <v>2</v>
      </c>
      <c r="R1434" s="293">
        <v>95172</v>
      </c>
      <c r="S1434" s="398" t="s">
        <v>188</v>
      </c>
      <c r="T1434" s="370">
        <v>1</v>
      </c>
      <c r="U1434" s="294">
        <v>2</v>
      </c>
      <c r="V1434" s="293">
        <v>98047</v>
      </c>
      <c r="W1434" s="398" t="s">
        <v>188</v>
      </c>
      <c r="X1434" s="370">
        <v>1</v>
      </c>
      <c r="Y1434" s="294">
        <v>2</v>
      </c>
      <c r="Z1434" s="293">
        <v>100008</v>
      </c>
      <c r="AA1434" s="398" t="s">
        <v>188</v>
      </c>
    </row>
    <row r="1435" spans="1:27" ht="14.1" customHeight="1" x14ac:dyDescent="0.2">
      <c r="A1435" s="357"/>
      <c r="B1435" s="14"/>
      <c r="C1435" s="302">
        <v>810</v>
      </c>
      <c r="D1435" s="302">
        <v>120223047</v>
      </c>
      <c r="E1435" s="288" t="s">
        <v>333</v>
      </c>
      <c r="F1435" s="8"/>
      <c r="G1435" s="8"/>
      <c r="H1435" s="8">
        <v>92851</v>
      </c>
      <c r="I1435" s="4"/>
      <c r="J1435" s="4"/>
      <c r="K1435" s="165">
        <v>95172</v>
      </c>
      <c r="L1435" s="364">
        <v>1</v>
      </c>
      <c r="M1435" s="21">
        <v>2</v>
      </c>
      <c r="N1435" s="293">
        <v>95172</v>
      </c>
      <c r="O1435" s="398" t="s">
        <v>188</v>
      </c>
      <c r="P1435" s="370">
        <v>1</v>
      </c>
      <c r="Q1435" s="294">
        <v>2</v>
      </c>
      <c r="R1435" s="293">
        <v>95172</v>
      </c>
      <c r="S1435" s="398" t="s">
        <v>188</v>
      </c>
      <c r="T1435" s="370">
        <v>1</v>
      </c>
      <c r="U1435" s="294">
        <v>2</v>
      </c>
      <c r="V1435" s="293">
        <v>98047</v>
      </c>
      <c r="W1435" s="398" t="s">
        <v>188</v>
      </c>
      <c r="X1435" s="370">
        <v>1</v>
      </c>
      <c r="Y1435" s="294">
        <v>2</v>
      </c>
      <c r="Z1435" s="293">
        <v>100008</v>
      </c>
      <c r="AA1435" s="398" t="s">
        <v>188</v>
      </c>
    </row>
    <row r="1436" spans="1:27" ht="14.1" customHeight="1" x14ac:dyDescent="0.2">
      <c r="A1436" s="357"/>
      <c r="B1436" s="14"/>
      <c r="C1436" s="302">
        <v>830</v>
      </c>
      <c r="D1436" s="302">
        <v>120223048</v>
      </c>
      <c r="E1436" s="288" t="s">
        <v>333</v>
      </c>
      <c r="F1436" s="8"/>
      <c r="G1436" s="8"/>
      <c r="H1436" s="8">
        <v>92851</v>
      </c>
      <c r="I1436" s="4"/>
      <c r="J1436" s="4"/>
      <c r="K1436" s="165">
        <v>95172</v>
      </c>
      <c r="L1436" s="364">
        <v>1</v>
      </c>
      <c r="M1436" s="21">
        <v>2</v>
      </c>
      <c r="N1436" s="293">
        <v>95172</v>
      </c>
      <c r="O1436" s="398" t="s">
        <v>188</v>
      </c>
      <c r="P1436" s="370">
        <v>1</v>
      </c>
      <c r="Q1436" s="294">
        <v>2</v>
      </c>
      <c r="R1436" s="293">
        <v>95172</v>
      </c>
      <c r="S1436" s="398" t="s">
        <v>188</v>
      </c>
      <c r="T1436" s="370">
        <v>1</v>
      </c>
      <c r="U1436" s="294">
        <v>2</v>
      </c>
      <c r="V1436" s="293">
        <v>98047</v>
      </c>
      <c r="W1436" s="398" t="s">
        <v>188</v>
      </c>
      <c r="X1436" s="370">
        <v>1</v>
      </c>
      <c r="Y1436" s="294">
        <v>2</v>
      </c>
      <c r="Z1436" s="293">
        <v>100008</v>
      </c>
      <c r="AA1436" s="398" t="s">
        <v>188</v>
      </c>
    </row>
    <row r="1437" spans="1:27" ht="14.1" customHeight="1" x14ac:dyDescent="0.2">
      <c r="A1437" s="357"/>
      <c r="B1437" s="14"/>
      <c r="C1437" s="302">
        <v>840</v>
      </c>
      <c r="D1437" s="302">
        <v>120223049</v>
      </c>
      <c r="E1437" s="288" t="s">
        <v>333</v>
      </c>
      <c r="F1437" s="8"/>
      <c r="G1437" s="8"/>
      <c r="H1437" s="8">
        <v>92851</v>
      </c>
      <c r="I1437" s="4"/>
      <c r="J1437" s="4"/>
      <c r="K1437" s="165">
        <v>95172</v>
      </c>
      <c r="L1437" s="364">
        <v>1</v>
      </c>
      <c r="M1437" s="21">
        <v>2</v>
      </c>
      <c r="N1437" s="293">
        <v>95172</v>
      </c>
      <c r="O1437" s="398" t="s">
        <v>188</v>
      </c>
      <c r="P1437" s="370">
        <v>1</v>
      </c>
      <c r="Q1437" s="294">
        <v>2</v>
      </c>
      <c r="R1437" s="293">
        <v>95172</v>
      </c>
      <c r="S1437" s="398" t="s">
        <v>188</v>
      </c>
      <c r="T1437" s="370">
        <v>1</v>
      </c>
      <c r="U1437" s="294">
        <v>2</v>
      </c>
      <c r="V1437" s="293">
        <v>98047</v>
      </c>
      <c r="W1437" s="398" t="s">
        <v>188</v>
      </c>
      <c r="X1437" s="370">
        <v>1</v>
      </c>
      <c r="Y1437" s="294">
        <v>2</v>
      </c>
      <c r="Z1437" s="293">
        <v>100008</v>
      </c>
      <c r="AA1437" s="398" t="s">
        <v>188</v>
      </c>
    </row>
    <row r="1438" spans="1:27" ht="14.1" customHeight="1" x14ac:dyDescent="0.2">
      <c r="A1438" s="357"/>
      <c r="B1438" s="14"/>
      <c r="C1438" s="302">
        <v>850</v>
      </c>
      <c r="D1438" s="302">
        <v>120223050</v>
      </c>
      <c r="E1438" s="288" t="s">
        <v>333</v>
      </c>
      <c r="F1438" s="8"/>
      <c r="G1438" s="8"/>
      <c r="H1438" s="8">
        <v>92851</v>
      </c>
      <c r="I1438" s="4"/>
      <c r="J1438" s="4"/>
      <c r="K1438" s="165">
        <v>95172</v>
      </c>
      <c r="L1438" s="364">
        <v>1</v>
      </c>
      <c r="M1438" s="21">
        <v>2</v>
      </c>
      <c r="N1438" s="293">
        <v>95172</v>
      </c>
      <c r="O1438" s="398" t="s">
        <v>188</v>
      </c>
      <c r="P1438" s="370">
        <v>1</v>
      </c>
      <c r="Q1438" s="294">
        <v>2</v>
      </c>
      <c r="R1438" s="293">
        <v>95172</v>
      </c>
      <c r="S1438" s="398" t="s">
        <v>188</v>
      </c>
      <c r="T1438" s="370">
        <v>1</v>
      </c>
      <c r="U1438" s="294">
        <v>2</v>
      </c>
      <c r="V1438" s="293">
        <v>98047</v>
      </c>
      <c r="W1438" s="398" t="s">
        <v>188</v>
      </c>
      <c r="X1438" s="370">
        <v>1</v>
      </c>
      <c r="Y1438" s="294">
        <v>2</v>
      </c>
      <c r="Z1438" s="293">
        <v>100008</v>
      </c>
      <c r="AA1438" s="398" t="s">
        <v>188</v>
      </c>
    </row>
    <row r="1439" spans="1:27" ht="14.1" customHeight="1" x14ac:dyDescent="0.2">
      <c r="A1439" s="357"/>
      <c r="B1439" s="14"/>
      <c r="C1439" s="302">
        <v>860</v>
      </c>
      <c r="D1439" s="302">
        <v>120223051</v>
      </c>
      <c r="E1439" s="288" t="s">
        <v>333</v>
      </c>
      <c r="F1439" s="8"/>
      <c r="G1439" s="8"/>
      <c r="H1439" s="8">
        <v>92851</v>
      </c>
      <c r="I1439" s="4"/>
      <c r="J1439" s="4"/>
      <c r="K1439" s="165">
        <v>95172</v>
      </c>
      <c r="L1439" s="364">
        <v>1</v>
      </c>
      <c r="M1439" s="21">
        <v>2</v>
      </c>
      <c r="N1439" s="293">
        <v>95172</v>
      </c>
      <c r="O1439" s="398" t="s">
        <v>188</v>
      </c>
      <c r="P1439" s="370">
        <v>1</v>
      </c>
      <c r="Q1439" s="294">
        <v>2</v>
      </c>
      <c r="R1439" s="293">
        <v>95172</v>
      </c>
      <c r="S1439" s="398" t="s">
        <v>188</v>
      </c>
      <c r="T1439" s="370">
        <v>1</v>
      </c>
      <c r="U1439" s="294">
        <v>2</v>
      </c>
      <c r="V1439" s="293">
        <v>98047</v>
      </c>
      <c r="W1439" s="398" t="s">
        <v>188</v>
      </c>
      <c r="X1439" s="370">
        <v>1</v>
      </c>
      <c r="Y1439" s="294">
        <v>2</v>
      </c>
      <c r="Z1439" s="293">
        <v>100008</v>
      </c>
      <c r="AA1439" s="398" t="s">
        <v>188</v>
      </c>
    </row>
    <row r="1440" spans="1:27" ht="14.1" customHeight="1" x14ac:dyDescent="0.2">
      <c r="A1440" s="357"/>
      <c r="B1440" s="14"/>
      <c r="C1440" s="302">
        <v>870</v>
      </c>
      <c r="D1440" s="302">
        <v>120223052</v>
      </c>
      <c r="E1440" s="288" t="s">
        <v>333</v>
      </c>
      <c r="F1440" s="8"/>
      <c r="G1440" s="8"/>
      <c r="H1440" s="8">
        <v>92851</v>
      </c>
      <c r="I1440" s="4"/>
      <c r="J1440" s="4"/>
      <c r="K1440" s="165">
        <v>95172</v>
      </c>
      <c r="L1440" s="364">
        <v>1</v>
      </c>
      <c r="M1440" s="21">
        <v>2</v>
      </c>
      <c r="N1440" s="293">
        <v>95172</v>
      </c>
      <c r="O1440" s="398" t="s">
        <v>188</v>
      </c>
      <c r="P1440" s="370">
        <v>1</v>
      </c>
      <c r="Q1440" s="294">
        <v>2</v>
      </c>
      <c r="R1440" s="293">
        <v>95172</v>
      </c>
      <c r="S1440" s="398" t="s">
        <v>188</v>
      </c>
      <c r="T1440" s="370">
        <v>1</v>
      </c>
      <c r="U1440" s="294">
        <v>2</v>
      </c>
      <c r="V1440" s="293">
        <v>98047</v>
      </c>
      <c r="W1440" s="398" t="s">
        <v>188</v>
      </c>
      <c r="X1440" s="370">
        <v>1</v>
      </c>
      <c r="Y1440" s="294">
        <v>2</v>
      </c>
      <c r="Z1440" s="293">
        <v>100008</v>
      </c>
      <c r="AA1440" s="398" t="s">
        <v>188</v>
      </c>
    </row>
    <row r="1441" spans="1:27" ht="14.1" customHeight="1" x14ac:dyDescent="0.2">
      <c r="A1441" s="357"/>
      <c r="B1441" s="14"/>
      <c r="C1441" s="302">
        <v>880</v>
      </c>
      <c r="D1441" s="302">
        <v>120223053</v>
      </c>
      <c r="E1441" s="288" t="s">
        <v>333</v>
      </c>
      <c r="F1441" s="8"/>
      <c r="G1441" s="8"/>
      <c r="H1441" s="8">
        <v>92851</v>
      </c>
      <c r="I1441" s="4"/>
      <c r="J1441" s="4"/>
      <c r="K1441" s="165">
        <v>95172</v>
      </c>
      <c r="L1441" s="364">
        <v>1</v>
      </c>
      <c r="M1441" s="21">
        <v>2</v>
      </c>
      <c r="N1441" s="293">
        <v>95172</v>
      </c>
      <c r="O1441" s="398" t="s">
        <v>188</v>
      </c>
      <c r="P1441" s="370">
        <v>1</v>
      </c>
      <c r="Q1441" s="294">
        <v>2</v>
      </c>
      <c r="R1441" s="293">
        <v>95172</v>
      </c>
      <c r="S1441" s="398" t="s">
        <v>188</v>
      </c>
      <c r="T1441" s="370">
        <v>1</v>
      </c>
      <c r="U1441" s="294">
        <v>2</v>
      </c>
      <c r="V1441" s="293">
        <v>98047</v>
      </c>
      <c r="W1441" s="398" t="s">
        <v>188</v>
      </c>
      <c r="X1441" s="370">
        <v>1</v>
      </c>
      <c r="Y1441" s="294">
        <v>2</v>
      </c>
      <c r="Z1441" s="293">
        <v>100008</v>
      </c>
      <c r="AA1441" s="398" t="s">
        <v>188</v>
      </c>
    </row>
    <row r="1442" spans="1:27" ht="14.1" customHeight="1" x14ac:dyDescent="0.2">
      <c r="A1442" s="357"/>
      <c r="B1442" s="14"/>
      <c r="C1442" s="302">
        <v>890</v>
      </c>
      <c r="D1442" s="302">
        <v>120223054</v>
      </c>
      <c r="E1442" s="288" t="s">
        <v>333</v>
      </c>
      <c r="F1442" s="8"/>
      <c r="G1442" s="8"/>
      <c r="H1442" s="8">
        <v>92851</v>
      </c>
      <c r="I1442" s="4"/>
      <c r="J1442" s="4"/>
      <c r="K1442" s="165">
        <v>95172</v>
      </c>
      <c r="L1442" s="364">
        <v>1</v>
      </c>
      <c r="M1442" s="21">
        <v>2</v>
      </c>
      <c r="N1442" s="293">
        <v>95172</v>
      </c>
      <c r="O1442" s="398" t="s">
        <v>188</v>
      </c>
      <c r="P1442" s="370">
        <v>1</v>
      </c>
      <c r="Q1442" s="294">
        <v>2</v>
      </c>
      <c r="R1442" s="293">
        <v>95172</v>
      </c>
      <c r="S1442" s="398" t="s">
        <v>188</v>
      </c>
      <c r="T1442" s="370">
        <v>1</v>
      </c>
      <c r="U1442" s="294">
        <v>2</v>
      </c>
      <c r="V1442" s="293">
        <v>98047</v>
      </c>
      <c r="W1442" s="398" t="s">
        <v>188</v>
      </c>
      <c r="X1442" s="370">
        <v>1</v>
      </c>
      <c r="Y1442" s="294">
        <v>2</v>
      </c>
      <c r="Z1442" s="293">
        <v>100008</v>
      </c>
      <c r="AA1442" s="398" t="s">
        <v>188</v>
      </c>
    </row>
    <row r="1443" spans="1:27" ht="14.1" customHeight="1" x14ac:dyDescent="0.2">
      <c r="A1443" s="357"/>
      <c r="B1443" s="14"/>
      <c r="C1443" s="302">
        <v>900</v>
      </c>
      <c r="D1443" s="302">
        <v>120223055</v>
      </c>
      <c r="E1443" s="288" t="s">
        <v>333</v>
      </c>
      <c r="F1443" s="8"/>
      <c r="G1443" s="8"/>
      <c r="H1443" s="8">
        <v>92851</v>
      </c>
      <c r="I1443" s="4"/>
      <c r="J1443" s="4"/>
      <c r="K1443" s="165">
        <v>95172</v>
      </c>
      <c r="L1443" s="364">
        <v>1</v>
      </c>
      <c r="M1443" s="21">
        <v>2</v>
      </c>
      <c r="N1443" s="293">
        <v>95172</v>
      </c>
      <c r="O1443" s="398" t="s">
        <v>188</v>
      </c>
      <c r="P1443" s="370">
        <v>1</v>
      </c>
      <c r="Q1443" s="294">
        <v>2</v>
      </c>
      <c r="R1443" s="293">
        <v>95172</v>
      </c>
      <c r="S1443" s="398" t="s">
        <v>188</v>
      </c>
      <c r="T1443" s="370">
        <v>1</v>
      </c>
      <c r="U1443" s="294">
        <v>2</v>
      </c>
      <c r="V1443" s="293">
        <v>98047</v>
      </c>
      <c r="W1443" s="398" t="s">
        <v>188</v>
      </c>
      <c r="X1443" s="370">
        <v>1</v>
      </c>
      <c r="Y1443" s="294">
        <v>2</v>
      </c>
      <c r="Z1443" s="293">
        <v>100008</v>
      </c>
      <c r="AA1443" s="398" t="s">
        <v>188</v>
      </c>
    </row>
    <row r="1444" spans="1:27" ht="14.1" customHeight="1" x14ac:dyDescent="0.2">
      <c r="A1444" s="357"/>
      <c r="B1444" s="14"/>
      <c r="C1444" s="302">
        <v>910</v>
      </c>
      <c r="D1444" s="302">
        <v>120223056</v>
      </c>
      <c r="E1444" s="288" t="s">
        <v>333</v>
      </c>
      <c r="F1444" s="8"/>
      <c r="G1444" s="8"/>
      <c r="H1444" s="8">
        <v>92851</v>
      </c>
      <c r="I1444" s="4"/>
      <c r="J1444" s="4"/>
      <c r="K1444" s="165">
        <v>95172</v>
      </c>
      <c r="L1444" s="364">
        <v>1</v>
      </c>
      <c r="M1444" s="21">
        <v>2</v>
      </c>
      <c r="N1444" s="293">
        <v>95172</v>
      </c>
      <c r="O1444" s="398" t="s">
        <v>188</v>
      </c>
      <c r="P1444" s="370">
        <v>1</v>
      </c>
      <c r="Q1444" s="294">
        <v>2</v>
      </c>
      <c r="R1444" s="293">
        <v>95172</v>
      </c>
      <c r="S1444" s="398" t="s">
        <v>188</v>
      </c>
      <c r="T1444" s="370">
        <v>1</v>
      </c>
      <c r="U1444" s="294">
        <v>2</v>
      </c>
      <c r="V1444" s="293">
        <v>98047</v>
      </c>
      <c r="W1444" s="398" t="s">
        <v>188</v>
      </c>
      <c r="X1444" s="370">
        <v>1</v>
      </c>
      <c r="Y1444" s="294">
        <v>2</v>
      </c>
      <c r="Z1444" s="293">
        <v>100008</v>
      </c>
      <c r="AA1444" s="398" t="s">
        <v>188</v>
      </c>
    </row>
    <row r="1445" spans="1:27" ht="14.1" customHeight="1" x14ac:dyDescent="0.2">
      <c r="A1445" s="357"/>
      <c r="B1445" s="14"/>
      <c r="C1445" s="302">
        <v>920</v>
      </c>
      <c r="D1445" s="302">
        <v>120223057</v>
      </c>
      <c r="E1445" s="288" t="s">
        <v>333</v>
      </c>
      <c r="F1445" s="8"/>
      <c r="G1445" s="8"/>
      <c r="H1445" s="8">
        <v>92851</v>
      </c>
      <c r="I1445" s="4"/>
      <c r="J1445" s="4"/>
      <c r="K1445" s="165">
        <v>95172</v>
      </c>
      <c r="L1445" s="364">
        <v>1</v>
      </c>
      <c r="M1445" s="21">
        <v>2</v>
      </c>
      <c r="N1445" s="293">
        <v>95172</v>
      </c>
      <c r="O1445" s="398" t="s">
        <v>188</v>
      </c>
      <c r="P1445" s="370">
        <v>1</v>
      </c>
      <c r="Q1445" s="294">
        <v>2</v>
      </c>
      <c r="R1445" s="293">
        <v>95172</v>
      </c>
      <c r="S1445" s="398" t="s">
        <v>188</v>
      </c>
      <c r="T1445" s="370">
        <v>1</v>
      </c>
      <c r="U1445" s="294">
        <v>2</v>
      </c>
      <c r="V1445" s="293">
        <v>98047</v>
      </c>
      <c r="W1445" s="398" t="s">
        <v>188</v>
      </c>
      <c r="X1445" s="370">
        <v>1</v>
      </c>
      <c r="Y1445" s="294">
        <v>2</v>
      </c>
      <c r="Z1445" s="293">
        <v>100008</v>
      </c>
      <c r="AA1445" s="398" t="s">
        <v>188</v>
      </c>
    </row>
    <row r="1446" spans="1:27" ht="14.1" customHeight="1" x14ac:dyDescent="0.2">
      <c r="A1446" s="357"/>
      <c r="B1446" s="14"/>
      <c r="C1446" s="302">
        <v>930</v>
      </c>
      <c r="D1446" s="302">
        <v>120223058</v>
      </c>
      <c r="E1446" s="288" t="s">
        <v>333</v>
      </c>
      <c r="F1446" s="8"/>
      <c r="G1446" s="8"/>
      <c r="H1446" s="8">
        <v>92851</v>
      </c>
      <c r="I1446" s="4"/>
      <c r="J1446" s="4"/>
      <c r="K1446" s="165">
        <v>95172</v>
      </c>
      <c r="L1446" s="364">
        <v>1</v>
      </c>
      <c r="M1446" s="21">
        <v>2</v>
      </c>
      <c r="N1446" s="293">
        <v>95172</v>
      </c>
      <c r="O1446" s="398" t="s">
        <v>188</v>
      </c>
      <c r="P1446" s="370">
        <v>1</v>
      </c>
      <c r="Q1446" s="294">
        <v>2</v>
      </c>
      <c r="R1446" s="293">
        <v>95172</v>
      </c>
      <c r="S1446" s="398" t="s">
        <v>188</v>
      </c>
      <c r="T1446" s="370">
        <v>1</v>
      </c>
      <c r="U1446" s="294">
        <v>2</v>
      </c>
      <c r="V1446" s="293">
        <v>98047</v>
      </c>
      <c r="W1446" s="398" t="s">
        <v>188</v>
      </c>
      <c r="X1446" s="370">
        <v>1</v>
      </c>
      <c r="Y1446" s="294">
        <v>2</v>
      </c>
      <c r="Z1446" s="293">
        <v>100008</v>
      </c>
      <c r="AA1446" s="398" t="s">
        <v>188</v>
      </c>
    </row>
    <row r="1447" spans="1:27" ht="14.1" customHeight="1" x14ac:dyDescent="0.2">
      <c r="A1447" s="357"/>
      <c r="B1447" s="14"/>
      <c r="C1447" s="302">
        <v>940</v>
      </c>
      <c r="D1447" s="302">
        <v>120223059</v>
      </c>
      <c r="E1447" s="288" t="s">
        <v>333</v>
      </c>
      <c r="F1447" s="8"/>
      <c r="G1447" s="8"/>
      <c r="H1447" s="8">
        <v>92851</v>
      </c>
      <c r="I1447" s="4"/>
      <c r="J1447" s="4"/>
      <c r="K1447" s="165">
        <v>95172</v>
      </c>
      <c r="L1447" s="364">
        <v>1</v>
      </c>
      <c r="M1447" s="21">
        <v>2</v>
      </c>
      <c r="N1447" s="293">
        <v>95172</v>
      </c>
      <c r="O1447" s="398" t="s">
        <v>188</v>
      </c>
      <c r="P1447" s="370">
        <v>1</v>
      </c>
      <c r="Q1447" s="294">
        <v>2</v>
      </c>
      <c r="R1447" s="293">
        <v>95172</v>
      </c>
      <c r="S1447" s="398" t="s">
        <v>188</v>
      </c>
      <c r="T1447" s="370">
        <v>1</v>
      </c>
      <c r="U1447" s="294">
        <v>2</v>
      </c>
      <c r="V1447" s="293">
        <v>98047</v>
      </c>
      <c r="W1447" s="398" t="s">
        <v>188</v>
      </c>
      <c r="X1447" s="370">
        <v>1</v>
      </c>
      <c r="Y1447" s="294">
        <v>2</v>
      </c>
      <c r="Z1447" s="293">
        <v>100008</v>
      </c>
      <c r="AA1447" s="398" t="s">
        <v>188</v>
      </c>
    </row>
    <row r="1448" spans="1:27" ht="14.1" customHeight="1" x14ac:dyDescent="0.2">
      <c r="A1448" s="357"/>
      <c r="B1448" s="14"/>
      <c r="C1448" s="302">
        <v>950</v>
      </c>
      <c r="D1448" s="302">
        <v>120223060</v>
      </c>
      <c r="E1448" s="288" t="s">
        <v>333</v>
      </c>
      <c r="F1448" s="8"/>
      <c r="G1448" s="8"/>
      <c r="H1448" s="8">
        <v>92851</v>
      </c>
      <c r="I1448" s="4"/>
      <c r="J1448" s="4"/>
      <c r="K1448" s="165">
        <v>95172</v>
      </c>
      <c r="L1448" s="364">
        <v>1</v>
      </c>
      <c r="M1448" s="21">
        <v>2</v>
      </c>
      <c r="N1448" s="293">
        <v>95172</v>
      </c>
      <c r="O1448" s="398" t="s">
        <v>188</v>
      </c>
      <c r="P1448" s="370">
        <v>1</v>
      </c>
      <c r="Q1448" s="294">
        <v>2</v>
      </c>
      <c r="R1448" s="293">
        <v>95172</v>
      </c>
      <c r="S1448" s="398" t="s">
        <v>188</v>
      </c>
      <c r="T1448" s="370">
        <v>1</v>
      </c>
      <c r="U1448" s="294">
        <v>2</v>
      </c>
      <c r="V1448" s="293">
        <v>98047</v>
      </c>
      <c r="W1448" s="398" t="s">
        <v>188</v>
      </c>
      <c r="X1448" s="370">
        <v>1</v>
      </c>
      <c r="Y1448" s="294">
        <v>2</v>
      </c>
      <c r="Z1448" s="293">
        <v>100008</v>
      </c>
      <c r="AA1448" s="398" t="s">
        <v>188</v>
      </c>
    </row>
    <row r="1449" spans="1:27" ht="14.1" customHeight="1" x14ac:dyDescent="0.2">
      <c r="A1449" s="357"/>
      <c r="B1449" s="14"/>
      <c r="C1449" s="302">
        <v>960</v>
      </c>
      <c r="D1449" s="302">
        <v>120223061</v>
      </c>
      <c r="E1449" s="288" t="s">
        <v>333</v>
      </c>
      <c r="F1449" s="8"/>
      <c r="G1449" s="8"/>
      <c r="H1449" s="8">
        <v>92851</v>
      </c>
      <c r="I1449" s="4"/>
      <c r="J1449" s="4"/>
      <c r="K1449" s="165">
        <v>95172</v>
      </c>
      <c r="L1449" s="364">
        <v>1</v>
      </c>
      <c r="M1449" s="21">
        <v>2</v>
      </c>
      <c r="N1449" s="293">
        <v>95172</v>
      </c>
      <c r="O1449" s="398" t="s">
        <v>188</v>
      </c>
      <c r="P1449" s="370">
        <v>1</v>
      </c>
      <c r="Q1449" s="294">
        <v>2</v>
      </c>
      <c r="R1449" s="293">
        <v>95172</v>
      </c>
      <c r="S1449" s="398" t="s">
        <v>188</v>
      </c>
      <c r="T1449" s="370">
        <v>1</v>
      </c>
      <c r="U1449" s="294">
        <v>2</v>
      </c>
      <c r="V1449" s="293">
        <v>98047</v>
      </c>
      <c r="W1449" s="398" t="s">
        <v>188</v>
      </c>
      <c r="X1449" s="370">
        <v>1</v>
      </c>
      <c r="Y1449" s="294">
        <v>2</v>
      </c>
      <c r="Z1449" s="293">
        <v>100008</v>
      </c>
      <c r="AA1449" s="398" t="s">
        <v>188</v>
      </c>
    </row>
    <row r="1450" spans="1:27" ht="14.1" customHeight="1" x14ac:dyDescent="0.2">
      <c r="A1450" s="357"/>
      <c r="B1450" s="14"/>
      <c r="C1450" s="302">
        <v>970</v>
      </c>
      <c r="D1450" s="302">
        <v>120223062</v>
      </c>
      <c r="E1450" s="288" t="s">
        <v>333</v>
      </c>
      <c r="F1450" s="8"/>
      <c r="G1450" s="8"/>
      <c r="H1450" s="8">
        <v>92851</v>
      </c>
      <c r="I1450" s="4"/>
      <c r="J1450" s="4"/>
      <c r="K1450" s="165">
        <v>95172</v>
      </c>
      <c r="L1450" s="364">
        <v>1</v>
      </c>
      <c r="M1450" s="21">
        <v>2</v>
      </c>
      <c r="N1450" s="293">
        <v>95172</v>
      </c>
      <c r="O1450" s="398" t="s">
        <v>188</v>
      </c>
      <c r="P1450" s="370">
        <v>1</v>
      </c>
      <c r="Q1450" s="294">
        <v>2</v>
      </c>
      <c r="R1450" s="293">
        <v>95172</v>
      </c>
      <c r="S1450" s="398" t="s">
        <v>188</v>
      </c>
      <c r="T1450" s="370">
        <v>1</v>
      </c>
      <c r="U1450" s="294">
        <v>2</v>
      </c>
      <c r="V1450" s="293">
        <v>98047</v>
      </c>
      <c r="W1450" s="398" t="s">
        <v>188</v>
      </c>
      <c r="X1450" s="370">
        <v>1</v>
      </c>
      <c r="Y1450" s="294">
        <v>2</v>
      </c>
      <c r="Z1450" s="293">
        <v>100008</v>
      </c>
      <c r="AA1450" s="398" t="s">
        <v>188</v>
      </c>
    </row>
    <row r="1451" spans="1:27" ht="14.1" customHeight="1" x14ac:dyDescent="0.2">
      <c r="A1451" s="357"/>
      <c r="B1451" s="14"/>
      <c r="C1451" s="302">
        <v>980</v>
      </c>
      <c r="D1451" s="302">
        <v>120223070</v>
      </c>
      <c r="E1451" s="288" t="s">
        <v>94</v>
      </c>
      <c r="F1451" s="8"/>
      <c r="G1451" s="8"/>
      <c r="H1451" s="8">
        <v>83602</v>
      </c>
      <c r="I1451" s="4"/>
      <c r="J1451" s="4"/>
      <c r="K1451" s="165">
        <v>85692</v>
      </c>
      <c r="L1451" s="364">
        <v>1</v>
      </c>
      <c r="M1451" s="21">
        <v>3</v>
      </c>
      <c r="N1451" s="293">
        <v>85692</v>
      </c>
      <c r="O1451" s="398" t="s">
        <v>188</v>
      </c>
      <c r="P1451" s="370">
        <v>1</v>
      </c>
      <c r="Q1451" s="294">
        <v>3</v>
      </c>
      <c r="R1451" s="293">
        <v>85692</v>
      </c>
      <c r="S1451" s="398" t="s">
        <v>188</v>
      </c>
      <c r="T1451" s="370">
        <v>1</v>
      </c>
      <c r="U1451" s="294">
        <v>3</v>
      </c>
      <c r="V1451" s="293">
        <v>88280</v>
      </c>
      <c r="W1451" s="398" t="s">
        <v>188</v>
      </c>
      <c r="X1451" s="370">
        <v>1</v>
      </c>
      <c r="Y1451" s="294">
        <v>3</v>
      </c>
      <c r="Z1451" s="293">
        <v>90046</v>
      </c>
      <c r="AA1451" s="398" t="s">
        <v>188</v>
      </c>
    </row>
    <row r="1452" spans="1:27" ht="14.1" customHeight="1" x14ac:dyDescent="0.2">
      <c r="A1452" s="357"/>
      <c r="B1452" s="14"/>
      <c r="C1452" s="302">
        <v>1000</v>
      </c>
      <c r="D1452" s="302">
        <v>120223071</v>
      </c>
      <c r="E1452" s="288" t="s">
        <v>94</v>
      </c>
      <c r="F1452" s="8"/>
      <c r="G1452" s="8"/>
      <c r="H1452" s="8">
        <v>83602</v>
      </c>
      <c r="I1452" s="4"/>
      <c r="J1452" s="4"/>
      <c r="K1452" s="165">
        <v>85692</v>
      </c>
      <c r="L1452" s="364">
        <v>1</v>
      </c>
      <c r="M1452" s="21">
        <v>3</v>
      </c>
      <c r="N1452" s="293">
        <v>85692</v>
      </c>
      <c r="O1452" s="398" t="s">
        <v>188</v>
      </c>
      <c r="P1452" s="370">
        <v>1</v>
      </c>
      <c r="Q1452" s="294">
        <v>3</v>
      </c>
      <c r="R1452" s="293">
        <v>85692</v>
      </c>
      <c r="S1452" s="398" t="s">
        <v>188</v>
      </c>
      <c r="T1452" s="370">
        <v>1</v>
      </c>
      <c r="U1452" s="294">
        <v>3</v>
      </c>
      <c r="V1452" s="293">
        <v>88280</v>
      </c>
      <c r="W1452" s="398" t="s">
        <v>188</v>
      </c>
      <c r="X1452" s="370">
        <v>1</v>
      </c>
      <c r="Y1452" s="294">
        <v>3</v>
      </c>
      <c r="Z1452" s="293">
        <v>90046</v>
      </c>
      <c r="AA1452" s="398" t="s">
        <v>188</v>
      </c>
    </row>
    <row r="1453" spans="1:27" ht="14.1" customHeight="1" x14ac:dyDescent="0.2">
      <c r="A1453" s="357"/>
      <c r="B1453" s="14"/>
      <c r="C1453" s="302">
        <v>1010</v>
      </c>
      <c r="D1453" s="302">
        <v>120223072</v>
      </c>
      <c r="E1453" s="288" t="s">
        <v>94</v>
      </c>
      <c r="F1453" s="8"/>
      <c r="G1453" s="8"/>
      <c r="H1453" s="8">
        <v>83602</v>
      </c>
      <c r="I1453" s="4"/>
      <c r="J1453" s="4"/>
      <c r="K1453" s="165">
        <v>85692</v>
      </c>
      <c r="L1453" s="364">
        <v>1</v>
      </c>
      <c r="M1453" s="21">
        <v>3</v>
      </c>
      <c r="N1453" s="293">
        <v>85692</v>
      </c>
      <c r="O1453" s="398" t="s">
        <v>188</v>
      </c>
      <c r="P1453" s="370">
        <v>1</v>
      </c>
      <c r="Q1453" s="294">
        <v>3</v>
      </c>
      <c r="R1453" s="293">
        <v>85692</v>
      </c>
      <c r="S1453" s="398" t="s">
        <v>188</v>
      </c>
      <c r="T1453" s="370">
        <v>1</v>
      </c>
      <c r="U1453" s="294">
        <v>3</v>
      </c>
      <c r="V1453" s="293">
        <v>88280</v>
      </c>
      <c r="W1453" s="398" t="s">
        <v>188</v>
      </c>
      <c r="X1453" s="370">
        <v>1</v>
      </c>
      <c r="Y1453" s="294">
        <v>3</v>
      </c>
      <c r="Z1453" s="293">
        <v>90046</v>
      </c>
      <c r="AA1453" s="398" t="s">
        <v>188</v>
      </c>
    </row>
    <row r="1454" spans="1:27" ht="14.1" customHeight="1" x14ac:dyDescent="0.2">
      <c r="A1454" s="357"/>
      <c r="B1454" s="14"/>
      <c r="C1454" s="302">
        <v>1030</v>
      </c>
      <c r="D1454" s="302">
        <v>120223073</v>
      </c>
      <c r="E1454" s="288" t="s">
        <v>94</v>
      </c>
      <c r="F1454" s="8"/>
      <c r="G1454" s="8"/>
      <c r="H1454" s="8">
        <v>83602</v>
      </c>
      <c r="I1454" s="4"/>
      <c r="J1454" s="4"/>
      <c r="K1454" s="165">
        <v>85692</v>
      </c>
      <c r="L1454" s="364">
        <v>1</v>
      </c>
      <c r="M1454" s="21">
        <v>3</v>
      </c>
      <c r="N1454" s="293">
        <v>85692</v>
      </c>
      <c r="O1454" s="398" t="s">
        <v>188</v>
      </c>
      <c r="P1454" s="370">
        <v>1</v>
      </c>
      <c r="Q1454" s="294">
        <v>3</v>
      </c>
      <c r="R1454" s="293">
        <v>85692</v>
      </c>
      <c r="S1454" s="398" t="s">
        <v>188</v>
      </c>
      <c r="T1454" s="370">
        <v>1</v>
      </c>
      <c r="U1454" s="294">
        <v>3</v>
      </c>
      <c r="V1454" s="293">
        <v>88280</v>
      </c>
      <c r="W1454" s="398" t="s">
        <v>188</v>
      </c>
      <c r="X1454" s="370">
        <v>1</v>
      </c>
      <c r="Y1454" s="294">
        <v>3</v>
      </c>
      <c r="Z1454" s="293">
        <v>90046</v>
      </c>
      <c r="AA1454" s="398" t="s">
        <v>188</v>
      </c>
    </row>
    <row r="1455" spans="1:27" ht="14.1" customHeight="1" x14ac:dyDescent="0.2">
      <c r="A1455" s="357"/>
      <c r="B1455" s="14"/>
      <c r="C1455" s="302">
        <v>1060</v>
      </c>
      <c r="D1455" s="302">
        <v>120223074</v>
      </c>
      <c r="E1455" s="288" t="s">
        <v>94</v>
      </c>
      <c r="F1455" s="8"/>
      <c r="G1455" s="8"/>
      <c r="H1455" s="8">
        <v>83602</v>
      </c>
      <c r="I1455" s="4"/>
      <c r="J1455" s="4"/>
      <c r="K1455" s="165">
        <v>85692</v>
      </c>
      <c r="L1455" s="364">
        <v>1</v>
      </c>
      <c r="M1455" s="21">
        <v>3</v>
      </c>
      <c r="N1455" s="293">
        <v>85692</v>
      </c>
      <c r="O1455" s="398" t="s">
        <v>188</v>
      </c>
      <c r="P1455" s="370">
        <v>1</v>
      </c>
      <c r="Q1455" s="294">
        <v>3</v>
      </c>
      <c r="R1455" s="293">
        <v>85692</v>
      </c>
      <c r="S1455" s="398" t="s">
        <v>188</v>
      </c>
      <c r="T1455" s="370">
        <v>1</v>
      </c>
      <c r="U1455" s="294">
        <v>3</v>
      </c>
      <c r="V1455" s="293">
        <v>88280</v>
      </c>
      <c r="W1455" s="398" t="s">
        <v>188</v>
      </c>
      <c r="X1455" s="370">
        <v>1</v>
      </c>
      <c r="Y1455" s="294">
        <v>3</v>
      </c>
      <c r="Z1455" s="293">
        <v>90046</v>
      </c>
      <c r="AA1455" s="398" t="s">
        <v>188</v>
      </c>
    </row>
    <row r="1456" spans="1:27" ht="14.1" customHeight="1" x14ac:dyDescent="0.2">
      <c r="A1456" s="357"/>
      <c r="B1456" s="14"/>
      <c r="C1456" s="302">
        <v>1070</v>
      </c>
      <c r="D1456" s="302">
        <v>120223075</v>
      </c>
      <c r="E1456" s="288" t="s">
        <v>94</v>
      </c>
      <c r="F1456" s="8"/>
      <c r="G1456" s="8"/>
      <c r="H1456" s="8">
        <v>83602</v>
      </c>
      <c r="I1456" s="4"/>
      <c r="J1456" s="4"/>
      <c r="K1456" s="165">
        <v>85692</v>
      </c>
      <c r="L1456" s="364">
        <v>1</v>
      </c>
      <c r="M1456" s="21">
        <v>3</v>
      </c>
      <c r="N1456" s="293">
        <v>85692</v>
      </c>
      <c r="O1456" s="398" t="s">
        <v>188</v>
      </c>
      <c r="P1456" s="370">
        <v>1</v>
      </c>
      <c r="Q1456" s="294">
        <v>3</v>
      </c>
      <c r="R1456" s="293">
        <v>85692</v>
      </c>
      <c r="S1456" s="398" t="s">
        <v>188</v>
      </c>
      <c r="T1456" s="370">
        <v>1</v>
      </c>
      <c r="U1456" s="294">
        <v>3</v>
      </c>
      <c r="V1456" s="293">
        <v>88280</v>
      </c>
      <c r="W1456" s="398" t="s">
        <v>188</v>
      </c>
      <c r="X1456" s="370">
        <v>1</v>
      </c>
      <c r="Y1456" s="294">
        <v>3</v>
      </c>
      <c r="Z1456" s="293">
        <v>90046</v>
      </c>
      <c r="AA1456" s="398" t="s">
        <v>188</v>
      </c>
    </row>
    <row r="1457" spans="1:27" ht="14.1" customHeight="1" x14ac:dyDescent="0.2">
      <c r="A1457" s="357"/>
      <c r="B1457" s="14"/>
      <c r="C1457" s="302">
        <v>1090</v>
      </c>
      <c r="D1457" s="302">
        <v>120223203</v>
      </c>
      <c r="E1457" s="288" t="s">
        <v>1056</v>
      </c>
      <c r="F1457" s="8"/>
      <c r="G1457" s="8"/>
      <c r="H1457" s="8">
        <v>74630</v>
      </c>
      <c r="I1457" s="4"/>
      <c r="J1457" s="4"/>
      <c r="K1457" s="165">
        <v>85692</v>
      </c>
      <c r="L1457" s="364">
        <v>1</v>
      </c>
      <c r="M1457" s="21">
        <v>6</v>
      </c>
      <c r="N1457" s="293">
        <v>76496</v>
      </c>
      <c r="O1457" s="398" t="s">
        <v>188</v>
      </c>
      <c r="P1457" s="370">
        <v>1</v>
      </c>
      <c r="Q1457" s="294">
        <v>6</v>
      </c>
      <c r="R1457" s="293">
        <v>76496</v>
      </c>
      <c r="S1457" s="398" t="s">
        <v>188</v>
      </c>
      <c r="T1457" s="370">
        <v>1</v>
      </c>
      <c r="U1457" s="294">
        <v>6</v>
      </c>
      <c r="V1457" s="293">
        <v>78807</v>
      </c>
      <c r="W1457" s="398" t="s">
        <v>188</v>
      </c>
      <c r="X1457" s="370">
        <v>1</v>
      </c>
      <c r="Y1457" s="294">
        <v>6</v>
      </c>
      <c r="Z1457" s="293">
        <v>80384</v>
      </c>
      <c r="AA1457" s="398" t="s">
        <v>188</v>
      </c>
    </row>
    <row r="1458" spans="1:27" ht="14.1" customHeight="1" x14ac:dyDescent="0.2">
      <c r="A1458" s="357"/>
      <c r="B1458" s="14"/>
      <c r="C1458" s="302">
        <v>1110</v>
      </c>
      <c r="D1458" s="302">
        <v>120223204</v>
      </c>
      <c r="E1458" s="288" t="s">
        <v>1056</v>
      </c>
      <c r="F1458" s="8"/>
      <c r="G1458" s="8"/>
      <c r="H1458" s="8">
        <v>68965</v>
      </c>
      <c r="I1458" s="4"/>
      <c r="J1458" s="4"/>
      <c r="K1458" s="165">
        <v>85692</v>
      </c>
      <c r="L1458" s="364">
        <v>1</v>
      </c>
      <c r="M1458" s="21">
        <v>6</v>
      </c>
      <c r="N1458" s="293">
        <v>76496</v>
      </c>
      <c r="O1458" s="398" t="s">
        <v>188</v>
      </c>
      <c r="P1458" s="370">
        <v>1</v>
      </c>
      <c r="Q1458" s="294">
        <v>6</v>
      </c>
      <c r="R1458" s="293">
        <v>76496</v>
      </c>
      <c r="S1458" s="398" t="s">
        <v>188</v>
      </c>
      <c r="T1458" s="370">
        <v>1</v>
      </c>
      <c r="U1458" s="294">
        <v>6</v>
      </c>
      <c r="V1458" s="293">
        <v>78807</v>
      </c>
      <c r="W1458" s="398" t="s">
        <v>188</v>
      </c>
      <c r="X1458" s="370">
        <v>1</v>
      </c>
      <c r="Y1458" s="294">
        <v>6</v>
      </c>
      <c r="Z1458" s="293">
        <v>80384</v>
      </c>
      <c r="AA1458" s="398" t="s">
        <v>188</v>
      </c>
    </row>
    <row r="1459" spans="1:27" ht="14.1" customHeight="1" x14ac:dyDescent="0.2">
      <c r="A1459" s="357"/>
      <c r="B1459" s="14"/>
      <c r="C1459" s="302">
        <v>1120</v>
      </c>
      <c r="D1459" s="302">
        <v>120223205</v>
      </c>
      <c r="E1459" s="288" t="s">
        <v>1056</v>
      </c>
      <c r="F1459" s="8"/>
      <c r="G1459" s="8"/>
      <c r="H1459" s="8">
        <v>74630</v>
      </c>
      <c r="I1459" s="4"/>
      <c r="J1459" s="4"/>
      <c r="K1459" s="165">
        <v>85692</v>
      </c>
      <c r="L1459" s="364">
        <v>1</v>
      </c>
      <c r="M1459" s="21">
        <v>6</v>
      </c>
      <c r="N1459" s="293">
        <v>76496</v>
      </c>
      <c r="O1459" s="398" t="s">
        <v>188</v>
      </c>
      <c r="P1459" s="370">
        <v>1</v>
      </c>
      <c r="Q1459" s="294">
        <v>6</v>
      </c>
      <c r="R1459" s="293">
        <v>76496</v>
      </c>
      <c r="S1459" s="398" t="s">
        <v>188</v>
      </c>
      <c r="T1459" s="370">
        <v>1</v>
      </c>
      <c r="U1459" s="294">
        <v>6</v>
      </c>
      <c r="V1459" s="293">
        <v>78807</v>
      </c>
      <c r="W1459" s="398" t="s">
        <v>188</v>
      </c>
      <c r="X1459" s="370">
        <v>1</v>
      </c>
      <c r="Y1459" s="294">
        <v>6</v>
      </c>
      <c r="Z1459" s="293">
        <v>80384</v>
      </c>
      <c r="AA1459" s="398" t="s">
        <v>188</v>
      </c>
    </row>
    <row r="1460" spans="1:27" ht="14.1" customHeight="1" x14ac:dyDescent="0.2">
      <c r="A1460" s="357"/>
      <c r="B1460" s="14"/>
      <c r="C1460" s="302">
        <v>1130</v>
      </c>
      <c r="D1460" s="302">
        <v>120223076</v>
      </c>
      <c r="E1460" s="288" t="s">
        <v>94</v>
      </c>
      <c r="F1460" s="8"/>
      <c r="G1460" s="8"/>
      <c r="H1460" s="8">
        <v>83602</v>
      </c>
      <c r="I1460" s="4"/>
      <c r="J1460" s="4"/>
      <c r="K1460" s="165">
        <v>85692</v>
      </c>
      <c r="L1460" s="364">
        <v>1</v>
      </c>
      <c r="M1460" s="21">
        <v>3</v>
      </c>
      <c r="N1460" s="293">
        <v>85692</v>
      </c>
      <c r="O1460" s="398" t="s">
        <v>188</v>
      </c>
      <c r="P1460" s="370">
        <v>1</v>
      </c>
      <c r="Q1460" s="294">
        <v>3</v>
      </c>
      <c r="R1460" s="293">
        <v>85692</v>
      </c>
      <c r="S1460" s="398" t="s">
        <v>188</v>
      </c>
      <c r="T1460" s="370">
        <v>1</v>
      </c>
      <c r="U1460" s="294">
        <v>3</v>
      </c>
      <c r="V1460" s="293">
        <v>88280</v>
      </c>
      <c r="W1460" s="398" t="s">
        <v>188</v>
      </c>
      <c r="X1460" s="370">
        <v>1</v>
      </c>
      <c r="Y1460" s="294">
        <v>3</v>
      </c>
      <c r="Z1460" s="293">
        <v>90046</v>
      </c>
      <c r="AA1460" s="398" t="s">
        <v>188</v>
      </c>
    </row>
    <row r="1461" spans="1:27" ht="14.1" customHeight="1" x14ac:dyDescent="0.2">
      <c r="A1461" s="357"/>
      <c r="B1461" s="14"/>
      <c r="C1461" s="302">
        <v>1160</v>
      </c>
      <c r="D1461" s="302">
        <v>120223077</v>
      </c>
      <c r="E1461" s="288" t="s">
        <v>94</v>
      </c>
      <c r="F1461" s="8"/>
      <c r="G1461" s="8"/>
      <c r="H1461" s="8">
        <v>83602</v>
      </c>
      <c r="I1461" s="4"/>
      <c r="J1461" s="4"/>
      <c r="K1461" s="165">
        <v>85692</v>
      </c>
      <c r="L1461" s="364">
        <v>1</v>
      </c>
      <c r="M1461" s="21">
        <v>3</v>
      </c>
      <c r="N1461" s="293">
        <v>85692</v>
      </c>
      <c r="O1461" s="398" t="s">
        <v>188</v>
      </c>
      <c r="P1461" s="370">
        <v>1</v>
      </c>
      <c r="Q1461" s="294">
        <v>3</v>
      </c>
      <c r="R1461" s="293">
        <v>85692</v>
      </c>
      <c r="S1461" s="398" t="s">
        <v>188</v>
      </c>
      <c r="T1461" s="370">
        <v>1</v>
      </c>
      <c r="U1461" s="294">
        <v>3</v>
      </c>
      <c r="V1461" s="293">
        <v>88280</v>
      </c>
      <c r="W1461" s="398" t="s">
        <v>188</v>
      </c>
      <c r="X1461" s="370">
        <v>1</v>
      </c>
      <c r="Y1461" s="294">
        <v>3</v>
      </c>
      <c r="Z1461" s="293">
        <v>90046</v>
      </c>
      <c r="AA1461" s="398" t="s">
        <v>188</v>
      </c>
    </row>
    <row r="1462" spans="1:27" ht="14.1" customHeight="1" x14ac:dyDescent="0.2">
      <c r="A1462" s="357"/>
      <c r="B1462" s="14"/>
      <c r="C1462" s="302">
        <v>1170</v>
      </c>
      <c r="D1462" s="302">
        <v>120223078</v>
      </c>
      <c r="E1462" s="288" t="s">
        <v>94</v>
      </c>
      <c r="F1462" s="8"/>
      <c r="G1462" s="8"/>
      <c r="H1462" s="8">
        <v>83602</v>
      </c>
      <c r="I1462" s="4"/>
      <c r="J1462" s="4"/>
      <c r="K1462" s="165">
        <v>85692</v>
      </c>
      <c r="L1462" s="364">
        <v>1</v>
      </c>
      <c r="M1462" s="21">
        <v>3</v>
      </c>
      <c r="N1462" s="293">
        <v>85692</v>
      </c>
      <c r="O1462" s="398" t="s">
        <v>188</v>
      </c>
      <c r="P1462" s="370">
        <v>1</v>
      </c>
      <c r="Q1462" s="294">
        <v>3</v>
      </c>
      <c r="R1462" s="293">
        <v>85692</v>
      </c>
      <c r="S1462" s="398" t="s">
        <v>188</v>
      </c>
      <c r="T1462" s="370">
        <v>1</v>
      </c>
      <c r="U1462" s="294">
        <v>3</v>
      </c>
      <c r="V1462" s="293">
        <v>88280</v>
      </c>
      <c r="W1462" s="398" t="s">
        <v>188</v>
      </c>
      <c r="X1462" s="370">
        <v>1</v>
      </c>
      <c r="Y1462" s="294">
        <v>3</v>
      </c>
      <c r="Z1462" s="293">
        <v>90046</v>
      </c>
      <c r="AA1462" s="398" t="s">
        <v>188</v>
      </c>
    </row>
    <row r="1463" spans="1:27" ht="14.1" customHeight="1" x14ac:dyDescent="0.2">
      <c r="A1463" s="357"/>
      <c r="B1463" s="14"/>
      <c r="C1463" s="302">
        <v>1180</v>
      </c>
      <c r="D1463" s="302">
        <v>120223079</v>
      </c>
      <c r="E1463" s="288" t="s">
        <v>94</v>
      </c>
      <c r="F1463" s="8"/>
      <c r="G1463" s="8"/>
      <c r="H1463" s="8">
        <v>83602</v>
      </c>
      <c r="I1463" s="4"/>
      <c r="J1463" s="4"/>
      <c r="K1463" s="165">
        <v>85692</v>
      </c>
      <c r="L1463" s="364">
        <v>1</v>
      </c>
      <c r="M1463" s="21">
        <v>3</v>
      </c>
      <c r="N1463" s="293">
        <v>85692</v>
      </c>
      <c r="O1463" s="398" t="s">
        <v>188</v>
      </c>
      <c r="P1463" s="370">
        <v>1</v>
      </c>
      <c r="Q1463" s="294">
        <v>3</v>
      </c>
      <c r="R1463" s="293">
        <v>85692</v>
      </c>
      <c r="S1463" s="398" t="s">
        <v>188</v>
      </c>
      <c r="T1463" s="370">
        <v>1</v>
      </c>
      <c r="U1463" s="294">
        <v>3</v>
      </c>
      <c r="V1463" s="293">
        <v>88280</v>
      </c>
      <c r="W1463" s="398" t="s">
        <v>188</v>
      </c>
      <c r="X1463" s="370">
        <v>1</v>
      </c>
      <c r="Y1463" s="294">
        <v>3</v>
      </c>
      <c r="Z1463" s="293">
        <v>90046</v>
      </c>
      <c r="AA1463" s="398" t="s">
        <v>188</v>
      </c>
    </row>
    <row r="1464" spans="1:27" ht="14.1" customHeight="1" x14ac:dyDescent="0.2">
      <c r="A1464" s="357"/>
      <c r="B1464" s="14"/>
      <c r="C1464" s="302">
        <v>1190</v>
      </c>
      <c r="D1464" s="302">
        <v>120223080</v>
      </c>
      <c r="E1464" s="288" t="s">
        <v>94</v>
      </c>
      <c r="F1464" s="8"/>
      <c r="G1464" s="8"/>
      <c r="H1464" s="8">
        <v>83602</v>
      </c>
      <c r="I1464" s="4"/>
      <c r="J1464" s="4"/>
      <c r="K1464" s="165">
        <v>85692</v>
      </c>
      <c r="L1464" s="364">
        <v>1</v>
      </c>
      <c r="M1464" s="21">
        <v>3</v>
      </c>
      <c r="N1464" s="293">
        <v>85692</v>
      </c>
      <c r="O1464" s="398" t="s">
        <v>188</v>
      </c>
      <c r="P1464" s="370">
        <v>1</v>
      </c>
      <c r="Q1464" s="294">
        <v>3</v>
      </c>
      <c r="R1464" s="293">
        <v>85692</v>
      </c>
      <c r="S1464" s="398" t="s">
        <v>188</v>
      </c>
      <c r="T1464" s="370">
        <v>1</v>
      </c>
      <c r="U1464" s="294">
        <v>3</v>
      </c>
      <c r="V1464" s="293">
        <v>88280</v>
      </c>
      <c r="W1464" s="398" t="s">
        <v>188</v>
      </c>
      <c r="X1464" s="370">
        <v>1</v>
      </c>
      <c r="Y1464" s="294">
        <v>3</v>
      </c>
      <c r="Z1464" s="293">
        <v>90046</v>
      </c>
      <c r="AA1464" s="398" t="s">
        <v>188</v>
      </c>
    </row>
    <row r="1465" spans="1:27" ht="14.1" customHeight="1" x14ac:dyDescent="0.2">
      <c r="A1465" s="357"/>
      <c r="B1465" s="14"/>
      <c r="C1465" s="302">
        <v>1200</v>
      </c>
      <c r="D1465" s="302">
        <v>120223081</v>
      </c>
      <c r="E1465" s="288" t="s">
        <v>94</v>
      </c>
      <c r="F1465" s="8"/>
      <c r="G1465" s="8"/>
      <c r="H1465" s="8">
        <v>83602</v>
      </c>
      <c r="I1465" s="4"/>
      <c r="J1465" s="4"/>
      <c r="K1465" s="165">
        <v>85692</v>
      </c>
      <c r="L1465" s="364">
        <v>1</v>
      </c>
      <c r="M1465" s="21">
        <v>3</v>
      </c>
      <c r="N1465" s="293">
        <v>85692</v>
      </c>
      <c r="O1465" s="398" t="s">
        <v>188</v>
      </c>
      <c r="P1465" s="370">
        <v>1</v>
      </c>
      <c r="Q1465" s="294">
        <v>3</v>
      </c>
      <c r="R1465" s="293">
        <v>85692</v>
      </c>
      <c r="S1465" s="398" t="s">
        <v>188</v>
      </c>
      <c r="T1465" s="370">
        <v>1</v>
      </c>
      <c r="U1465" s="294">
        <v>3</v>
      </c>
      <c r="V1465" s="293">
        <v>88280</v>
      </c>
      <c r="W1465" s="398" t="s">
        <v>188</v>
      </c>
      <c r="X1465" s="370">
        <v>1</v>
      </c>
      <c r="Y1465" s="294">
        <v>3</v>
      </c>
      <c r="Z1465" s="293">
        <v>90046</v>
      </c>
      <c r="AA1465" s="398" t="s">
        <v>188</v>
      </c>
    </row>
    <row r="1466" spans="1:27" ht="14.1" customHeight="1" x14ac:dyDescent="0.2">
      <c r="A1466" s="357"/>
      <c r="B1466" s="14"/>
      <c r="C1466" s="302">
        <v>1210</v>
      </c>
      <c r="D1466" s="302">
        <v>120223082</v>
      </c>
      <c r="E1466" s="288" t="s">
        <v>94</v>
      </c>
      <c r="F1466" s="8"/>
      <c r="G1466" s="8"/>
      <c r="H1466" s="8">
        <v>83602</v>
      </c>
      <c r="I1466" s="4"/>
      <c r="J1466" s="4"/>
      <c r="K1466" s="165">
        <v>85692</v>
      </c>
      <c r="L1466" s="364">
        <v>1</v>
      </c>
      <c r="M1466" s="21">
        <v>3</v>
      </c>
      <c r="N1466" s="293">
        <v>85692</v>
      </c>
      <c r="O1466" s="398" t="s">
        <v>188</v>
      </c>
      <c r="P1466" s="370">
        <v>1</v>
      </c>
      <c r="Q1466" s="294">
        <v>3</v>
      </c>
      <c r="R1466" s="293">
        <v>85692</v>
      </c>
      <c r="S1466" s="398" t="s">
        <v>188</v>
      </c>
      <c r="T1466" s="370">
        <v>1</v>
      </c>
      <c r="U1466" s="294">
        <v>3</v>
      </c>
      <c r="V1466" s="293">
        <v>88280</v>
      </c>
      <c r="W1466" s="398" t="s">
        <v>188</v>
      </c>
      <c r="X1466" s="370">
        <v>1</v>
      </c>
      <c r="Y1466" s="294">
        <v>3</v>
      </c>
      <c r="Z1466" s="293">
        <v>90046</v>
      </c>
      <c r="AA1466" s="398" t="s">
        <v>188</v>
      </c>
    </row>
    <row r="1467" spans="1:27" ht="14.1" customHeight="1" x14ac:dyDescent="0.2">
      <c r="A1467" s="357"/>
      <c r="B1467" s="14"/>
      <c r="C1467" s="302">
        <v>1220</v>
      </c>
      <c r="D1467" s="302">
        <v>120223083</v>
      </c>
      <c r="E1467" s="288" t="s">
        <v>94</v>
      </c>
      <c r="F1467" s="8"/>
      <c r="G1467" s="8"/>
      <c r="H1467" s="8">
        <v>83602</v>
      </c>
      <c r="I1467" s="4"/>
      <c r="J1467" s="4"/>
      <c r="K1467" s="165">
        <v>85692</v>
      </c>
      <c r="L1467" s="364">
        <v>1</v>
      </c>
      <c r="M1467" s="21">
        <v>3</v>
      </c>
      <c r="N1467" s="293">
        <v>85692</v>
      </c>
      <c r="O1467" s="398" t="s">
        <v>188</v>
      </c>
      <c r="P1467" s="370">
        <v>1</v>
      </c>
      <c r="Q1467" s="294">
        <v>3</v>
      </c>
      <c r="R1467" s="293">
        <v>85692</v>
      </c>
      <c r="S1467" s="398" t="s">
        <v>188</v>
      </c>
      <c r="T1467" s="370">
        <v>1</v>
      </c>
      <c r="U1467" s="294">
        <v>3</v>
      </c>
      <c r="V1467" s="293">
        <v>88280</v>
      </c>
      <c r="W1467" s="398" t="s">
        <v>188</v>
      </c>
      <c r="X1467" s="370">
        <v>1</v>
      </c>
      <c r="Y1467" s="294">
        <v>3</v>
      </c>
      <c r="Z1467" s="293">
        <v>90046</v>
      </c>
      <c r="AA1467" s="398" t="s">
        <v>188</v>
      </c>
    </row>
    <row r="1468" spans="1:27" ht="14.1" customHeight="1" x14ac:dyDescent="0.2">
      <c r="A1468" s="357"/>
      <c r="B1468" s="14"/>
      <c r="C1468" s="302">
        <v>1230</v>
      </c>
      <c r="D1468" s="302">
        <v>120223084</v>
      </c>
      <c r="E1468" s="288" t="s">
        <v>94</v>
      </c>
      <c r="F1468" s="8"/>
      <c r="G1468" s="8"/>
      <c r="H1468" s="8">
        <v>83602</v>
      </c>
      <c r="I1468" s="4"/>
      <c r="J1468" s="4"/>
      <c r="K1468" s="165">
        <v>85692</v>
      </c>
      <c r="L1468" s="364">
        <v>1</v>
      </c>
      <c r="M1468" s="21">
        <v>3</v>
      </c>
      <c r="N1468" s="293">
        <v>85692</v>
      </c>
      <c r="O1468" s="398" t="s">
        <v>188</v>
      </c>
      <c r="P1468" s="370">
        <v>1</v>
      </c>
      <c r="Q1468" s="294">
        <v>3</v>
      </c>
      <c r="R1468" s="293">
        <v>85692</v>
      </c>
      <c r="S1468" s="398" t="s">
        <v>188</v>
      </c>
      <c r="T1468" s="370">
        <v>1</v>
      </c>
      <c r="U1468" s="294">
        <v>3</v>
      </c>
      <c r="V1468" s="293">
        <v>88280</v>
      </c>
      <c r="W1468" s="398" t="s">
        <v>188</v>
      </c>
      <c r="X1468" s="370">
        <v>1</v>
      </c>
      <c r="Y1468" s="294">
        <v>3</v>
      </c>
      <c r="Z1468" s="293">
        <v>90046</v>
      </c>
      <c r="AA1468" s="398" t="s">
        <v>188</v>
      </c>
    </row>
    <row r="1469" spans="1:27" ht="14.1" customHeight="1" x14ac:dyDescent="0.2">
      <c r="A1469" s="357"/>
      <c r="B1469" s="14"/>
      <c r="C1469" s="302">
        <v>1240</v>
      </c>
      <c r="D1469" s="302">
        <v>120223085</v>
      </c>
      <c r="E1469" s="288" t="s">
        <v>94</v>
      </c>
      <c r="F1469" s="8"/>
      <c r="G1469" s="8"/>
      <c r="H1469" s="8">
        <v>83602</v>
      </c>
      <c r="I1469" s="4"/>
      <c r="J1469" s="4"/>
      <c r="K1469" s="165">
        <v>85692</v>
      </c>
      <c r="L1469" s="364">
        <v>1</v>
      </c>
      <c r="M1469" s="21">
        <v>3</v>
      </c>
      <c r="N1469" s="293">
        <v>85692</v>
      </c>
      <c r="O1469" s="398" t="s">
        <v>188</v>
      </c>
      <c r="P1469" s="370">
        <v>1</v>
      </c>
      <c r="Q1469" s="294">
        <v>3</v>
      </c>
      <c r="R1469" s="293">
        <v>85692</v>
      </c>
      <c r="S1469" s="398" t="s">
        <v>188</v>
      </c>
      <c r="T1469" s="370">
        <v>1</v>
      </c>
      <c r="U1469" s="294">
        <v>3</v>
      </c>
      <c r="V1469" s="293">
        <v>88280</v>
      </c>
      <c r="W1469" s="398" t="s">
        <v>188</v>
      </c>
      <c r="X1469" s="370">
        <v>1</v>
      </c>
      <c r="Y1469" s="294">
        <v>3</v>
      </c>
      <c r="Z1469" s="293">
        <v>90046</v>
      </c>
      <c r="AA1469" s="398" t="s">
        <v>188</v>
      </c>
    </row>
    <row r="1470" spans="1:27" ht="14.1" customHeight="1" x14ac:dyDescent="0.2">
      <c r="A1470" s="357"/>
      <c r="B1470" s="14"/>
      <c r="C1470" s="302">
        <v>1250</v>
      </c>
      <c r="D1470" s="302">
        <v>120223086</v>
      </c>
      <c r="E1470" s="288" t="s">
        <v>94</v>
      </c>
      <c r="F1470" s="8"/>
      <c r="G1470" s="8"/>
      <c r="H1470" s="8">
        <v>83602</v>
      </c>
      <c r="I1470" s="4"/>
      <c r="J1470" s="4"/>
      <c r="K1470" s="165">
        <v>85692</v>
      </c>
      <c r="L1470" s="364">
        <v>1</v>
      </c>
      <c r="M1470" s="21">
        <v>3</v>
      </c>
      <c r="N1470" s="293">
        <v>85692</v>
      </c>
      <c r="O1470" s="398" t="s">
        <v>188</v>
      </c>
      <c r="P1470" s="370">
        <v>1</v>
      </c>
      <c r="Q1470" s="294">
        <v>3</v>
      </c>
      <c r="R1470" s="293">
        <v>85692</v>
      </c>
      <c r="S1470" s="398" t="s">
        <v>188</v>
      </c>
      <c r="T1470" s="370">
        <v>1</v>
      </c>
      <c r="U1470" s="294">
        <v>3</v>
      </c>
      <c r="V1470" s="293">
        <v>88280</v>
      </c>
      <c r="W1470" s="398" t="s">
        <v>188</v>
      </c>
      <c r="X1470" s="370">
        <v>1</v>
      </c>
      <c r="Y1470" s="294">
        <v>3</v>
      </c>
      <c r="Z1470" s="293">
        <v>90046</v>
      </c>
      <c r="AA1470" s="398" t="s">
        <v>188</v>
      </c>
    </row>
    <row r="1471" spans="1:27" ht="14.1" customHeight="1" x14ac:dyDescent="0.2">
      <c r="A1471" s="357"/>
      <c r="B1471" s="14"/>
      <c r="C1471" s="302">
        <v>1260</v>
      </c>
      <c r="D1471" s="302">
        <v>120223087</v>
      </c>
      <c r="E1471" s="288" t="s">
        <v>94</v>
      </c>
      <c r="F1471" s="8"/>
      <c r="G1471" s="8"/>
      <c r="H1471" s="8">
        <v>83602</v>
      </c>
      <c r="I1471" s="4"/>
      <c r="J1471" s="4"/>
      <c r="K1471" s="165">
        <v>85692</v>
      </c>
      <c r="L1471" s="364">
        <v>1</v>
      </c>
      <c r="M1471" s="21">
        <v>3</v>
      </c>
      <c r="N1471" s="293">
        <v>85692</v>
      </c>
      <c r="O1471" s="398" t="s">
        <v>188</v>
      </c>
      <c r="P1471" s="370">
        <v>1</v>
      </c>
      <c r="Q1471" s="294">
        <v>3</v>
      </c>
      <c r="R1471" s="293">
        <v>85692</v>
      </c>
      <c r="S1471" s="398" t="s">
        <v>188</v>
      </c>
      <c r="T1471" s="370">
        <v>1</v>
      </c>
      <c r="U1471" s="294">
        <v>3</v>
      </c>
      <c r="V1471" s="293">
        <v>88280</v>
      </c>
      <c r="W1471" s="398" t="s">
        <v>188</v>
      </c>
      <c r="X1471" s="370">
        <v>1</v>
      </c>
      <c r="Y1471" s="294">
        <v>3</v>
      </c>
      <c r="Z1471" s="293">
        <v>90046</v>
      </c>
      <c r="AA1471" s="398" t="s">
        <v>188</v>
      </c>
    </row>
    <row r="1472" spans="1:27" ht="14.1" customHeight="1" x14ac:dyDescent="0.2">
      <c r="A1472" s="357"/>
      <c r="B1472" s="14"/>
      <c r="C1472" s="302">
        <v>1270</v>
      </c>
      <c r="D1472" s="302">
        <v>120223088</v>
      </c>
      <c r="E1472" s="288" t="s">
        <v>94</v>
      </c>
      <c r="F1472" s="8"/>
      <c r="G1472" s="8"/>
      <c r="H1472" s="8">
        <v>83602</v>
      </c>
      <c r="I1472" s="4"/>
      <c r="J1472" s="4"/>
      <c r="K1472" s="165">
        <v>85692</v>
      </c>
      <c r="L1472" s="364">
        <v>1</v>
      </c>
      <c r="M1472" s="21">
        <v>3</v>
      </c>
      <c r="N1472" s="293">
        <v>85692</v>
      </c>
      <c r="O1472" s="398" t="s">
        <v>188</v>
      </c>
      <c r="P1472" s="370">
        <v>1</v>
      </c>
      <c r="Q1472" s="294">
        <v>3</v>
      </c>
      <c r="R1472" s="293">
        <v>85692</v>
      </c>
      <c r="S1472" s="398" t="s">
        <v>188</v>
      </c>
      <c r="T1472" s="370">
        <v>1</v>
      </c>
      <c r="U1472" s="294">
        <v>3</v>
      </c>
      <c r="V1472" s="293">
        <v>88280</v>
      </c>
      <c r="W1472" s="398" t="s">
        <v>188</v>
      </c>
      <c r="X1472" s="370">
        <v>1</v>
      </c>
      <c r="Y1472" s="294">
        <v>3</v>
      </c>
      <c r="Z1472" s="293">
        <v>90046</v>
      </c>
      <c r="AA1472" s="398" t="s">
        <v>188</v>
      </c>
    </row>
    <row r="1473" spans="1:27" ht="14.1" customHeight="1" x14ac:dyDescent="0.2">
      <c r="A1473" s="359"/>
      <c r="B1473" s="20"/>
      <c r="C1473" s="303">
        <v>1280</v>
      </c>
      <c r="D1473" s="303">
        <v>120223089</v>
      </c>
      <c r="E1473" s="304" t="s">
        <v>94</v>
      </c>
      <c r="F1473" s="22"/>
      <c r="G1473" s="22"/>
      <c r="H1473" s="22">
        <v>83602</v>
      </c>
      <c r="I1473" s="3"/>
      <c r="J1473" s="3"/>
      <c r="K1473" s="255">
        <v>85692</v>
      </c>
      <c r="L1473" s="366">
        <v>1</v>
      </c>
      <c r="M1473" s="307">
        <v>3</v>
      </c>
      <c r="N1473" s="308">
        <v>85692</v>
      </c>
      <c r="O1473" s="424" t="s">
        <v>188</v>
      </c>
      <c r="P1473" s="372">
        <v>1</v>
      </c>
      <c r="Q1473" s="326">
        <v>3</v>
      </c>
      <c r="R1473" s="308">
        <v>85692</v>
      </c>
      <c r="S1473" s="424" t="s">
        <v>188</v>
      </c>
      <c r="T1473" s="372">
        <v>1</v>
      </c>
      <c r="U1473" s="326">
        <v>3</v>
      </c>
      <c r="V1473" s="308">
        <v>88280</v>
      </c>
      <c r="W1473" s="424" t="s">
        <v>188</v>
      </c>
      <c r="X1473" s="372">
        <v>1</v>
      </c>
      <c r="Y1473" s="326">
        <v>3</v>
      </c>
      <c r="Z1473" s="308">
        <v>90046</v>
      </c>
      <c r="AA1473" s="424" t="s">
        <v>188</v>
      </c>
    </row>
    <row r="1474" spans="1:27" ht="14.1" customHeight="1" x14ac:dyDescent="0.25">
      <c r="A1474" s="360"/>
      <c r="B1474" s="333" t="s">
        <v>1293</v>
      </c>
      <c r="C1474" s="309"/>
      <c r="D1474" s="309"/>
      <c r="E1474" s="274"/>
      <c r="F1474" s="257"/>
      <c r="G1474" s="257"/>
      <c r="H1474" s="257"/>
      <c r="I1474" s="270"/>
      <c r="J1474" s="270"/>
      <c r="K1474" s="167"/>
      <c r="L1474" s="369"/>
      <c r="M1474" s="171"/>
      <c r="N1474" s="310"/>
      <c r="O1474" s="402"/>
      <c r="P1474" s="374"/>
      <c r="Q1474" s="311"/>
      <c r="R1474" s="310"/>
      <c r="S1474" s="401"/>
      <c r="T1474" s="374"/>
      <c r="U1474" s="311"/>
      <c r="V1474" s="310"/>
      <c r="W1474" s="401"/>
      <c r="X1474" s="374"/>
      <c r="Y1474" s="311"/>
      <c r="Z1474" s="310"/>
      <c r="AA1474" s="401"/>
    </row>
    <row r="1475" spans="1:27" ht="14.1" customHeight="1" x14ac:dyDescent="0.2">
      <c r="A1475" s="357"/>
      <c r="B1475" s="14"/>
      <c r="C1475" s="302">
        <v>1290</v>
      </c>
      <c r="D1475" s="302">
        <v>120223090</v>
      </c>
      <c r="E1475" s="288" t="s">
        <v>94</v>
      </c>
      <c r="F1475" s="8"/>
      <c r="G1475" s="8"/>
      <c r="H1475" s="8">
        <v>83602</v>
      </c>
      <c r="I1475" s="4"/>
      <c r="J1475" s="4"/>
      <c r="K1475" s="165">
        <v>85692</v>
      </c>
      <c r="L1475" s="364">
        <v>1</v>
      </c>
      <c r="M1475" s="21">
        <v>3</v>
      </c>
      <c r="N1475" s="293">
        <v>85692</v>
      </c>
      <c r="O1475" s="398" t="s">
        <v>188</v>
      </c>
      <c r="P1475" s="370">
        <v>1</v>
      </c>
      <c r="Q1475" s="294">
        <v>3</v>
      </c>
      <c r="R1475" s="293">
        <v>85692</v>
      </c>
      <c r="S1475" s="398" t="s">
        <v>188</v>
      </c>
      <c r="T1475" s="370">
        <v>1</v>
      </c>
      <c r="U1475" s="294">
        <v>3</v>
      </c>
      <c r="V1475" s="293">
        <v>88280</v>
      </c>
      <c r="W1475" s="398" t="s">
        <v>188</v>
      </c>
      <c r="X1475" s="370">
        <v>1</v>
      </c>
      <c r="Y1475" s="294">
        <v>3</v>
      </c>
      <c r="Z1475" s="293">
        <v>90046</v>
      </c>
      <c r="AA1475" s="398" t="s">
        <v>188</v>
      </c>
    </row>
    <row r="1476" spans="1:27" ht="14.1" customHeight="1" x14ac:dyDescent="0.2">
      <c r="A1476" s="357"/>
      <c r="B1476" s="14"/>
      <c r="C1476" s="302">
        <v>1310</v>
      </c>
      <c r="D1476" s="302">
        <v>120223091</v>
      </c>
      <c r="E1476" s="288" t="s">
        <v>94</v>
      </c>
      <c r="F1476" s="8"/>
      <c r="G1476" s="8"/>
      <c r="H1476" s="8">
        <v>83602</v>
      </c>
      <c r="I1476" s="4"/>
      <c r="J1476" s="4"/>
      <c r="K1476" s="165">
        <v>85692</v>
      </c>
      <c r="L1476" s="364">
        <v>1</v>
      </c>
      <c r="M1476" s="21">
        <v>3</v>
      </c>
      <c r="N1476" s="293">
        <v>85692</v>
      </c>
      <c r="O1476" s="398" t="s">
        <v>188</v>
      </c>
      <c r="P1476" s="370">
        <v>1</v>
      </c>
      <c r="Q1476" s="294">
        <v>3</v>
      </c>
      <c r="R1476" s="293">
        <v>85692</v>
      </c>
      <c r="S1476" s="398" t="s">
        <v>188</v>
      </c>
      <c r="T1476" s="370">
        <v>1</v>
      </c>
      <c r="U1476" s="294">
        <v>3</v>
      </c>
      <c r="V1476" s="293">
        <v>88280</v>
      </c>
      <c r="W1476" s="398" t="s">
        <v>188</v>
      </c>
      <c r="X1476" s="370">
        <v>1</v>
      </c>
      <c r="Y1476" s="294">
        <v>3</v>
      </c>
      <c r="Z1476" s="293">
        <v>90046</v>
      </c>
      <c r="AA1476" s="398" t="s">
        <v>188</v>
      </c>
    </row>
    <row r="1477" spans="1:27" ht="14.1" customHeight="1" x14ac:dyDescent="0.2">
      <c r="A1477" s="357"/>
      <c r="B1477" s="14"/>
      <c r="C1477" s="302">
        <v>1320</v>
      </c>
      <c r="D1477" s="302">
        <v>120223092</v>
      </c>
      <c r="E1477" s="288" t="s">
        <v>94</v>
      </c>
      <c r="F1477" s="8"/>
      <c r="G1477" s="8"/>
      <c r="H1477" s="8">
        <v>83602</v>
      </c>
      <c r="I1477" s="4"/>
      <c r="J1477" s="4"/>
      <c r="K1477" s="165">
        <v>85692</v>
      </c>
      <c r="L1477" s="364">
        <v>1</v>
      </c>
      <c r="M1477" s="21">
        <v>3</v>
      </c>
      <c r="N1477" s="293">
        <v>85692</v>
      </c>
      <c r="O1477" s="398" t="s">
        <v>188</v>
      </c>
      <c r="P1477" s="370">
        <v>1</v>
      </c>
      <c r="Q1477" s="294">
        <v>3</v>
      </c>
      <c r="R1477" s="293">
        <v>85692</v>
      </c>
      <c r="S1477" s="398" t="s">
        <v>188</v>
      </c>
      <c r="T1477" s="370">
        <v>1</v>
      </c>
      <c r="U1477" s="294">
        <v>3</v>
      </c>
      <c r="V1477" s="293">
        <v>88280</v>
      </c>
      <c r="W1477" s="398" t="s">
        <v>188</v>
      </c>
      <c r="X1477" s="370">
        <v>1</v>
      </c>
      <c r="Y1477" s="294">
        <v>3</v>
      </c>
      <c r="Z1477" s="293">
        <v>90046</v>
      </c>
      <c r="AA1477" s="398" t="s">
        <v>188</v>
      </c>
    </row>
    <row r="1478" spans="1:27" ht="14.1" customHeight="1" x14ac:dyDescent="0.2">
      <c r="A1478" s="357"/>
      <c r="B1478" s="14"/>
      <c r="C1478" s="302">
        <v>1330</v>
      </c>
      <c r="D1478" s="302">
        <v>120223093</v>
      </c>
      <c r="E1478" s="288" t="s">
        <v>94</v>
      </c>
      <c r="F1478" s="8"/>
      <c r="G1478" s="8"/>
      <c r="H1478" s="8">
        <v>83602</v>
      </c>
      <c r="I1478" s="4"/>
      <c r="J1478" s="4"/>
      <c r="K1478" s="165">
        <v>85692</v>
      </c>
      <c r="L1478" s="364">
        <v>1</v>
      </c>
      <c r="M1478" s="21">
        <v>3</v>
      </c>
      <c r="N1478" s="293">
        <v>85692</v>
      </c>
      <c r="O1478" s="398" t="s">
        <v>188</v>
      </c>
      <c r="P1478" s="370">
        <v>1</v>
      </c>
      <c r="Q1478" s="294">
        <v>3</v>
      </c>
      <c r="R1478" s="293">
        <v>85692</v>
      </c>
      <c r="S1478" s="398" t="s">
        <v>188</v>
      </c>
      <c r="T1478" s="370">
        <v>1</v>
      </c>
      <c r="U1478" s="294">
        <v>3</v>
      </c>
      <c r="V1478" s="293">
        <v>88280</v>
      </c>
      <c r="W1478" s="398" t="s">
        <v>188</v>
      </c>
      <c r="X1478" s="370">
        <v>1</v>
      </c>
      <c r="Y1478" s="294">
        <v>3</v>
      </c>
      <c r="Z1478" s="293">
        <v>90046</v>
      </c>
      <c r="AA1478" s="398" t="s">
        <v>188</v>
      </c>
    </row>
    <row r="1479" spans="1:27" ht="14.1" customHeight="1" x14ac:dyDescent="0.2">
      <c r="A1479" s="357"/>
      <c r="B1479" s="14"/>
      <c r="C1479" s="302">
        <v>1350</v>
      </c>
      <c r="D1479" s="302">
        <v>120223094</v>
      </c>
      <c r="E1479" s="288" t="s">
        <v>94</v>
      </c>
      <c r="F1479" s="8"/>
      <c r="G1479" s="8"/>
      <c r="H1479" s="8">
        <v>83602</v>
      </c>
      <c r="I1479" s="4"/>
      <c r="J1479" s="4"/>
      <c r="K1479" s="165">
        <v>85692</v>
      </c>
      <c r="L1479" s="364">
        <v>1</v>
      </c>
      <c r="M1479" s="21">
        <v>3</v>
      </c>
      <c r="N1479" s="293">
        <v>85692</v>
      </c>
      <c r="O1479" s="398" t="s">
        <v>188</v>
      </c>
      <c r="P1479" s="370">
        <v>1</v>
      </c>
      <c r="Q1479" s="294">
        <v>3</v>
      </c>
      <c r="R1479" s="293">
        <v>85692</v>
      </c>
      <c r="S1479" s="398" t="s">
        <v>188</v>
      </c>
      <c r="T1479" s="370">
        <v>1</v>
      </c>
      <c r="U1479" s="294">
        <v>3</v>
      </c>
      <c r="V1479" s="293">
        <v>88280</v>
      </c>
      <c r="W1479" s="398" t="s">
        <v>188</v>
      </c>
      <c r="X1479" s="370">
        <v>1</v>
      </c>
      <c r="Y1479" s="294">
        <v>3</v>
      </c>
      <c r="Z1479" s="293">
        <v>90046</v>
      </c>
      <c r="AA1479" s="398" t="s">
        <v>188</v>
      </c>
    </row>
    <row r="1480" spans="1:27" ht="14.1" customHeight="1" x14ac:dyDescent="0.2">
      <c r="A1480" s="357"/>
      <c r="B1480" s="14"/>
      <c r="C1480" s="302">
        <v>1360</v>
      </c>
      <c r="D1480" s="302">
        <v>120223095</v>
      </c>
      <c r="E1480" s="288" t="s">
        <v>94</v>
      </c>
      <c r="F1480" s="8"/>
      <c r="G1480" s="8"/>
      <c r="H1480" s="8">
        <v>83602</v>
      </c>
      <c r="I1480" s="4"/>
      <c r="J1480" s="4"/>
      <c r="K1480" s="165">
        <v>85692</v>
      </c>
      <c r="L1480" s="364">
        <v>1</v>
      </c>
      <c r="M1480" s="21">
        <v>3</v>
      </c>
      <c r="N1480" s="293">
        <v>85692</v>
      </c>
      <c r="O1480" s="398" t="s">
        <v>188</v>
      </c>
      <c r="P1480" s="370">
        <v>1</v>
      </c>
      <c r="Q1480" s="294">
        <v>3</v>
      </c>
      <c r="R1480" s="293">
        <v>85692</v>
      </c>
      <c r="S1480" s="398" t="s">
        <v>188</v>
      </c>
      <c r="T1480" s="370">
        <v>1</v>
      </c>
      <c r="U1480" s="294">
        <v>3</v>
      </c>
      <c r="V1480" s="293">
        <v>88280</v>
      </c>
      <c r="W1480" s="398" t="s">
        <v>188</v>
      </c>
      <c r="X1480" s="370">
        <v>1</v>
      </c>
      <c r="Y1480" s="294">
        <v>3</v>
      </c>
      <c r="Z1480" s="293">
        <v>90046</v>
      </c>
      <c r="AA1480" s="398" t="s">
        <v>188</v>
      </c>
    </row>
    <row r="1481" spans="1:27" ht="14.1" customHeight="1" x14ac:dyDescent="0.2">
      <c r="A1481" s="357"/>
      <c r="B1481" s="14"/>
      <c r="C1481" s="302">
        <v>1370</v>
      </c>
      <c r="D1481" s="302">
        <v>120223096</v>
      </c>
      <c r="E1481" s="288" t="s">
        <v>94</v>
      </c>
      <c r="F1481" s="8"/>
      <c r="G1481" s="8"/>
      <c r="H1481" s="8">
        <v>83602</v>
      </c>
      <c r="I1481" s="4"/>
      <c r="J1481" s="4"/>
      <c r="K1481" s="165">
        <v>85692</v>
      </c>
      <c r="L1481" s="364">
        <v>1</v>
      </c>
      <c r="M1481" s="21">
        <v>3</v>
      </c>
      <c r="N1481" s="293">
        <v>85692</v>
      </c>
      <c r="O1481" s="398" t="s">
        <v>188</v>
      </c>
      <c r="P1481" s="370">
        <v>1</v>
      </c>
      <c r="Q1481" s="294">
        <v>3</v>
      </c>
      <c r="R1481" s="293">
        <v>85692</v>
      </c>
      <c r="S1481" s="398" t="s">
        <v>188</v>
      </c>
      <c r="T1481" s="370">
        <v>1</v>
      </c>
      <c r="U1481" s="294">
        <v>3</v>
      </c>
      <c r="V1481" s="293">
        <v>88280</v>
      </c>
      <c r="W1481" s="398" t="s">
        <v>188</v>
      </c>
      <c r="X1481" s="370">
        <v>1</v>
      </c>
      <c r="Y1481" s="294">
        <v>3</v>
      </c>
      <c r="Z1481" s="293">
        <v>90046</v>
      </c>
      <c r="AA1481" s="398" t="s">
        <v>188</v>
      </c>
    </row>
    <row r="1482" spans="1:27" ht="14.1" customHeight="1" x14ac:dyDescent="0.2">
      <c r="A1482" s="357"/>
      <c r="B1482" s="14"/>
      <c r="C1482" s="302">
        <v>1380</v>
      </c>
      <c r="D1482" s="302">
        <v>120223097</v>
      </c>
      <c r="E1482" s="288" t="s">
        <v>94</v>
      </c>
      <c r="F1482" s="8"/>
      <c r="G1482" s="8"/>
      <c r="H1482" s="8">
        <v>83602</v>
      </c>
      <c r="I1482" s="4"/>
      <c r="J1482" s="4"/>
      <c r="K1482" s="165">
        <v>85692</v>
      </c>
      <c r="L1482" s="364">
        <v>1</v>
      </c>
      <c r="M1482" s="21">
        <v>3</v>
      </c>
      <c r="N1482" s="293">
        <v>85692</v>
      </c>
      <c r="O1482" s="398" t="s">
        <v>188</v>
      </c>
      <c r="P1482" s="370">
        <v>1</v>
      </c>
      <c r="Q1482" s="294">
        <v>3</v>
      </c>
      <c r="R1482" s="293">
        <v>85692</v>
      </c>
      <c r="S1482" s="398" t="s">
        <v>188</v>
      </c>
      <c r="T1482" s="370">
        <v>1</v>
      </c>
      <c r="U1482" s="294">
        <v>3</v>
      </c>
      <c r="V1482" s="293">
        <v>88280</v>
      </c>
      <c r="W1482" s="398" t="s">
        <v>188</v>
      </c>
      <c r="X1482" s="370">
        <v>1</v>
      </c>
      <c r="Y1482" s="294">
        <v>3</v>
      </c>
      <c r="Z1482" s="293">
        <v>90046</v>
      </c>
      <c r="AA1482" s="398" t="s">
        <v>188</v>
      </c>
    </row>
    <row r="1483" spans="1:27" ht="14.1" customHeight="1" x14ac:dyDescent="0.2">
      <c r="A1483" s="357"/>
      <c r="B1483" s="14"/>
      <c r="C1483" s="302">
        <v>1390</v>
      </c>
      <c r="D1483" s="302">
        <v>120223098</v>
      </c>
      <c r="E1483" s="288" t="s">
        <v>94</v>
      </c>
      <c r="F1483" s="8"/>
      <c r="G1483" s="8"/>
      <c r="H1483" s="8">
        <v>83602</v>
      </c>
      <c r="I1483" s="4"/>
      <c r="J1483" s="4"/>
      <c r="K1483" s="165">
        <v>85692</v>
      </c>
      <c r="L1483" s="364">
        <v>1</v>
      </c>
      <c r="M1483" s="21">
        <v>3</v>
      </c>
      <c r="N1483" s="293">
        <v>85692</v>
      </c>
      <c r="O1483" s="398" t="s">
        <v>188</v>
      </c>
      <c r="P1483" s="370">
        <v>1</v>
      </c>
      <c r="Q1483" s="294">
        <v>3</v>
      </c>
      <c r="R1483" s="293">
        <v>85692</v>
      </c>
      <c r="S1483" s="398" t="s">
        <v>188</v>
      </c>
      <c r="T1483" s="370">
        <v>1</v>
      </c>
      <c r="U1483" s="294">
        <v>3</v>
      </c>
      <c r="V1483" s="293">
        <v>88280</v>
      </c>
      <c r="W1483" s="398" t="s">
        <v>188</v>
      </c>
      <c r="X1483" s="370">
        <v>1</v>
      </c>
      <c r="Y1483" s="294">
        <v>3</v>
      </c>
      <c r="Z1483" s="293">
        <v>90046</v>
      </c>
      <c r="AA1483" s="398" t="s">
        <v>188</v>
      </c>
    </row>
    <row r="1484" spans="1:27" ht="14.1" customHeight="1" x14ac:dyDescent="0.2">
      <c r="A1484" s="357"/>
      <c r="B1484" s="14"/>
      <c r="C1484" s="302">
        <v>1400</v>
      </c>
      <c r="D1484" s="302">
        <v>120223099</v>
      </c>
      <c r="E1484" s="288" t="s">
        <v>94</v>
      </c>
      <c r="F1484" s="8"/>
      <c r="G1484" s="8"/>
      <c r="H1484" s="8">
        <v>83602</v>
      </c>
      <c r="I1484" s="4"/>
      <c r="J1484" s="4"/>
      <c r="K1484" s="165">
        <v>85692</v>
      </c>
      <c r="L1484" s="364">
        <v>1</v>
      </c>
      <c r="M1484" s="21">
        <v>3</v>
      </c>
      <c r="N1484" s="293">
        <v>85692</v>
      </c>
      <c r="O1484" s="398" t="s">
        <v>188</v>
      </c>
      <c r="P1484" s="370">
        <v>1</v>
      </c>
      <c r="Q1484" s="294">
        <v>3</v>
      </c>
      <c r="R1484" s="293">
        <v>85692</v>
      </c>
      <c r="S1484" s="398" t="s">
        <v>188</v>
      </c>
      <c r="T1484" s="370">
        <v>1</v>
      </c>
      <c r="U1484" s="294">
        <v>3</v>
      </c>
      <c r="V1484" s="293">
        <v>88280</v>
      </c>
      <c r="W1484" s="398" t="s">
        <v>188</v>
      </c>
      <c r="X1484" s="370">
        <v>1</v>
      </c>
      <c r="Y1484" s="294">
        <v>3</v>
      </c>
      <c r="Z1484" s="293">
        <v>90046</v>
      </c>
      <c r="AA1484" s="398" t="s">
        <v>188</v>
      </c>
    </row>
    <row r="1485" spans="1:27" ht="14.1" customHeight="1" x14ac:dyDescent="0.2">
      <c r="A1485" s="357"/>
      <c r="B1485" s="14"/>
      <c r="C1485" s="302">
        <v>1420</v>
      </c>
      <c r="D1485" s="302">
        <v>120223100</v>
      </c>
      <c r="E1485" s="288" t="s">
        <v>94</v>
      </c>
      <c r="F1485" s="8"/>
      <c r="G1485" s="8"/>
      <c r="H1485" s="8">
        <v>83602</v>
      </c>
      <c r="I1485" s="4"/>
      <c r="J1485" s="4"/>
      <c r="K1485" s="165">
        <v>85692</v>
      </c>
      <c r="L1485" s="364">
        <v>1</v>
      </c>
      <c r="M1485" s="21">
        <v>3</v>
      </c>
      <c r="N1485" s="293">
        <v>85692</v>
      </c>
      <c r="O1485" s="398" t="s">
        <v>188</v>
      </c>
      <c r="P1485" s="370">
        <v>1</v>
      </c>
      <c r="Q1485" s="294">
        <v>3</v>
      </c>
      <c r="R1485" s="293">
        <v>85692</v>
      </c>
      <c r="S1485" s="398" t="s">
        <v>188</v>
      </c>
      <c r="T1485" s="370">
        <v>1</v>
      </c>
      <c r="U1485" s="294">
        <v>3</v>
      </c>
      <c r="V1485" s="293">
        <v>88280</v>
      </c>
      <c r="W1485" s="398" t="s">
        <v>188</v>
      </c>
      <c r="X1485" s="370">
        <v>1</v>
      </c>
      <c r="Y1485" s="294">
        <v>3</v>
      </c>
      <c r="Z1485" s="293">
        <v>90046</v>
      </c>
      <c r="AA1485" s="398" t="s">
        <v>188</v>
      </c>
    </row>
    <row r="1486" spans="1:27" ht="14.1" customHeight="1" x14ac:dyDescent="0.2">
      <c r="A1486" s="357"/>
      <c r="B1486" s="14"/>
      <c r="C1486" s="302">
        <v>1430</v>
      </c>
      <c r="D1486" s="302">
        <v>120223101</v>
      </c>
      <c r="E1486" s="288" t="s">
        <v>94</v>
      </c>
      <c r="F1486" s="8"/>
      <c r="G1486" s="8"/>
      <c r="H1486" s="8">
        <v>83602</v>
      </c>
      <c r="I1486" s="4"/>
      <c r="J1486" s="4"/>
      <c r="K1486" s="165">
        <v>85692</v>
      </c>
      <c r="L1486" s="364">
        <v>1</v>
      </c>
      <c r="M1486" s="21">
        <v>3</v>
      </c>
      <c r="N1486" s="293">
        <v>85692</v>
      </c>
      <c r="O1486" s="398" t="s">
        <v>188</v>
      </c>
      <c r="P1486" s="370">
        <v>1</v>
      </c>
      <c r="Q1486" s="294">
        <v>3</v>
      </c>
      <c r="R1486" s="293">
        <v>85692</v>
      </c>
      <c r="S1486" s="398" t="s">
        <v>188</v>
      </c>
      <c r="T1486" s="370">
        <v>1</v>
      </c>
      <c r="U1486" s="294">
        <v>3</v>
      </c>
      <c r="V1486" s="293">
        <v>88280</v>
      </c>
      <c r="W1486" s="398" t="s">
        <v>188</v>
      </c>
      <c r="X1486" s="370">
        <v>1</v>
      </c>
      <c r="Y1486" s="294">
        <v>3</v>
      </c>
      <c r="Z1486" s="293">
        <v>90046</v>
      </c>
      <c r="AA1486" s="398" t="s">
        <v>188</v>
      </c>
    </row>
    <row r="1487" spans="1:27" ht="14.1" customHeight="1" x14ac:dyDescent="0.2">
      <c r="A1487" s="357"/>
      <c r="B1487" s="14"/>
      <c r="C1487" s="302">
        <v>1440</v>
      </c>
      <c r="D1487" s="302">
        <v>120223102</v>
      </c>
      <c r="E1487" s="288" t="s">
        <v>94</v>
      </c>
      <c r="F1487" s="8"/>
      <c r="G1487" s="8"/>
      <c r="H1487" s="8">
        <v>83602</v>
      </c>
      <c r="I1487" s="4"/>
      <c r="J1487" s="4"/>
      <c r="K1487" s="165">
        <v>85692</v>
      </c>
      <c r="L1487" s="364">
        <v>1</v>
      </c>
      <c r="M1487" s="21">
        <v>3</v>
      </c>
      <c r="N1487" s="293">
        <v>85692</v>
      </c>
      <c r="O1487" s="398" t="s">
        <v>188</v>
      </c>
      <c r="P1487" s="370">
        <v>1</v>
      </c>
      <c r="Q1487" s="294">
        <v>3</v>
      </c>
      <c r="R1487" s="293">
        <v>85692</v>
      </c>
      <c r="S1487" s="398" t="s">
        <v>188</v>
      </c>
      <c r="T1487" s="370">
        <v>1</v>
      </c>
      <c r="U1487" s="294">
        <v>3</v>
      </c>
      <c r="V1487" s="293">
        <v>88280</v>
      </c>
      <c r="W1487" s="398" t="s">
        <v>188</v>
      </c>
      <c r="X1487" s="370">
        <v>1</v>
      </c>
      <c r="Y1487" s="294">
        <v>3</v>
      </c>
      <c r="Z1487" s="293">
        <v>90046</v>
      </c>
      <c r="AA1487" s="398" t="s">
        <v>188</v>
      </c>
    </row>
    <row r="1488" spans="1:27" ht="14.1" customHeight="1" x14ac:dyDescent="0.2">
      <c r="A1488" s="357"/>
      <c r="B1488" s="14"/>
      <c r="C1488" s="302">
        <v>1450</v>
      </c>
      <c r="D1488" s="302">
        <v>120223103</v>
      </c>
      <c r="E1488" s="288" t="s">
        <v>94</v>
      </c>
      <c r="F1488" s="8"/>
      <c r="G1488" s="8"/>
      <c r="H1488" s="8">
        <v>83602</v>
      </c>
      <c r="I1488" s="4"/>
      <c r="J1488" s="4"/>
      <c r="K1488" s="165">
        <v>85692</v>
      </c>
      <c r="L1488" s="364">
        <v>1</v>
      </c>
      <c r="M1488" s="21">
        <v>3</v>
      </c>
      <c r="N1488" s="293">
        <v>85692</v>
      </c>
      <c r="O1488" s="398" t="s">
        <v>188</v>
      </c>
      <c r="P1488" s="370">
        <v>1</v>
      </c>
      <c r="Q1488" s="294">
        <v>3</v>
      </c>
      <c r="R1488" s="293">
        <v>85692</v>
      </c>
      <c r="S1488" s="398" t="s">
        <v>188</v>
      </c>
      <c r="T1488" s="370">
        <v>1</v>
      </c>
      <c r="U1488" s="294">
        <v>3</v>
      </c>
      <c r="V1488" s="293">
        <v>88280</v>
      </c>
      <c r="W1488" s="398" t="s">
        <v>188</v>
      </c>
      <c r="X1488" s="370">
        <v>1</v>
      </c>
      <c r="Y1488" s="294">
        <v>3</v>
      </c>
      <c r="Z1488" s="293">
        <v>90046</v>
      </c>
      <c r="AA1488" s="398" t="s">
        <v>188</v>
      </c>
    </row>
    <row r="1489" spans="1:27" ht="14.1" customHeight="1" x14ac:dyDescent="0.2">
      <c r="A1489" s="357"/>
      <c r="B1489" s="14"/>
      <c r="C1489" s="302">
        <v>1460</v>
      </c>
      <c r="D1489" s="302">
        <v>120223602</v>
      </c>
      <c r="E1489" s="288" t="s">
        <v>1056</v>
      </c>
      <c r="F1489" s="8"/>
      <c r="G1489" s="8"/>
      <c r="H1489" s="8">
        <v>74630</v>
      </c>
      <c r="I1489" s="4"/>
      <c r="J1489" s="4"/>
      <c r="K1489" s="165">
        <v>76496</v>
      </c>
      <c r="L1489" s="364">
        <v>1</v>
      </c>
      <c r="M1489" s="21">
        <v>6</v>
      </c>
      <c r="N1489" s="293">
        <v>76496</v>
      </c>
      <c r="O1489" s="398" t="s">
        <v>188</v>
      </c>
      <c r="P1489" s="370">
        <v>1</v>
      </c>
      <c r="Q1489" s="294">
        <v>6</v>
      </c>
      <c r="R1489" s="293">
        <v>76496</v>
      </c>
      <c r="S1489" s="398" t="s">
        <v>188</v>
      </c>
      <c r="T1489" s="370">
        <v>1</v>
      </c>
      <c r="U1489" s="294">
        <v>6</v>
      </c>
      <c r="V1489" s="293">
        <v>78807</v>
      </c>
      <c r="W1489" s="398" t="s">
        <v>188</v>
      </c>
      <c r="X1489" s="370">
        <v>1</v>
      </c>
      <c r="Y1489" s="294">
        <v>6</v>
      </c>
      <c r="Z1489" s="293">
        <v>80384</v>
      </c>
      <c r="AA1489" s="398" t="s">
        <v>188</v>
      </c>
    </row>
    <row r="1490" spans="1:27" ht="14.1" customHeight="1" x14ac:dyDescent="0.2">
      <c r="A1490" s="357"/>
      <c r="B1490" s="14"/>
      <c r="C1490" s="302">
        <v>1470</v>
      </c>
      <c r="D1490" s="302">
        <v>120223206</v>
      </c>
      <c r="E1490" s="288" t="s">
        <v>1056</v>
      </c>
      <c r="F1490" s="8"/>
      <c r="G1490" s="8"/>
      <c r="H1490" s="8">
        <v>74630</v>
      </c>
      <c r="I1490" s="4"/>
      <c r="J1490" s="4"/>
      <c r="K1490" s="165">
        <v>76496</v>
      </c>
      <c r="L1490" s="364">
        <v>1</v>
      </c>
      <c r="M1490" s="21">
        <v>6</v>
      </c>
      <c r="N1490" s="293">
        <v>76496</v>
      </c>
      <c r="O1490" s="398" t="s">
        <v>188</v>
      </c>
      <c r="P1490" s="370">
        <v>1</v>
      </c>
      <c r="Q1490" s="294">
        <v>6</v>
      </c>
      <c r="R1490" s="293">
        <v>76496</v>
      </c>
      <c r="S1490" s="398" t="s">
        <v>188</v>
      </c>
      <c r="T1490" s="370">
        <v>1</v>
      </c>
      <c r="U1490" s="294">
        <v>6</v>
      </c>
      <c r="V1490" s="293">
        <v>78807</v>
      </c>
      <c r="W1490" s="398" t="s">
        <v>188</v>
      </c>
      <c r="X1490" s="370">
        <v>1</v>
      </c>
      <c r="Y1490" s="294">
        <v>6</v>
      </c>
      <c r="Z1490" s="293">
        <v>80384</v>
      </c>
      <c r="AA1490" s="398" t="s">
        <v>188</v>
      </c>
    </row>
    <row r="1491" spans="1:27" ht="14.1" customHeight="1" x14ac:dyDescent="0.2">
      <c r="A1491" s="357"/>
      <c r="B1491" s="14"/>
      <c r="C1491" s="302">
        <v>1480</v>
      </c>
      <c r="D1491" s="302">
        <v>120223207</v>
      </c>
      <c r="E1491" s="288" t="s">
        <v>1056</v>
      </c>
      <c r="F1491" s="8"/>
      <c r="G1491" s="8"/>
      <c r="H1491" s="8">
        <v>74630</v>
      </c>
      <c r="I1491" s="4"/>
      <c r="J1491" s="4"/>
      <c r="K1491" s="165">
        <v>76496</v>
      </c>
      <c r="L1491" s="364">
        <v>1</v>
      </c>
      <c r="M1491" s="21">
        <v>6</v>
      </c>
      <c r="N1491" s="293">
        <v>76496</v>
      </c>
      <c r="O1491" s="398" t="s">
        <v>188</v>
      </c>
      <c r="P1491" s="370">
        <v>1</v>
      </c>
      <c r="Q1491" s="294">
        <v>6</v>
      </c>
      <c r="R1491" s="293">
        <v>76496</v>
      </c>
      <c r="S1491" s="398" t="s">
        <v>188</v>
      </c>
      <c r="T1491" s="370">
        <v>1</v>
      </c>
      <c r="U1491" s="294">
        <v>6</v>
      </c>
      <c r="V1491" s="293">
        <v>78807</v>
      </c>
      <c r="W1491" s="398" t="s">
        <v>188</v>
      </c>
      <c r="X1491" s="370">
        <v>1</v>
      </c>
      <c r="Y1491" s="294">
        <v>6</v>
      </c>
      <c r="Z1491" s="293">
        <v>80384</v>
      </c>
      <c r="AA1491" s="398" t="s">
        <v>188</v>
      </c>
    </row>
    <row r="1492" spans="1:27" ht="14.1" customHeight="1" x14ac:dyDescent="0.2">
      <c r="A1492" s="357"/>
      <c r="B1492" s="14"/>
      <c r="C1492" s="302">
        <v>1500</v>
      </c>
      <c r="D1492" s="302">
        <v>120223208</v>
      </c>
      <c r="E1492" s="288" t="s">
        <v>1056</v>
      </c>
      <c r="F1492" s="8"/>
      <c r="G1492" s="8"/>
      <c r="H1492" s="8">
        <v>74630</v>
      </c>
      <c r="I1492" s="4"/>
      <c r="J1492" s="4"/>
      <c r="K1492" s="165">
        <v>76496</v>
      </c>
      <c r="L1492" s="364">
        <v>1</v>
      </c>
      <c r="M1492" s="21">
        <v>6</v>
      </c>
      <c r="N1492" s="293">
        <v>76496</v>
      </c>
      <c r="O1492" s="398" t="s">
        <v>188</v>
      </c>
      <c r="P1492" s="370">
        <v>1</v>
      </c>
      <c r="Q1492" s="294">
        <v>6</v>
      </c>
      <c r="R1492" s="293">
        <v>76496</v>
      </c>
      <c r="S1492" s="398" t="s">
        <v>188</v>
      </c>
      <c r="T1492" s="370">
        <v>1</v>
      </c>
      <c r="U1492" s="294">
        <v>6</v>
      </c>
      <c r="V1492" s="293">
        <v>78807</v>
      </c>
      <c r="W1492" s="398" t="s">
        <v>188</v>
      </c>
      <c r="X1492" s="370">
        <v>1</v>
      </c>
      <c r="Y1492" s="294">
        <v>6</v>
      </c>
      <c r="Z1492" s="293">
        <v>80384</v>
      </c>
      <c r="AA1492" s="398" t="s">
        <v>188</v>
      </c>
    </row>
    <row r="1493" spans="1:27" ht="14.1" customHeight="1" x14ac:dyDescent="0.2">
      <c r="A1493" s="357"/>
      <c r="B1493" s="14"/>
      <c r="C1493" s="302">
        <v>1510</v>
      </c>
      <c r="D1493" s="302">
        <v>120223209</v>
      </c>
      <c r="E1493" s="288" t="s">
        <v>1056</v>
      </c>
      <c r="F1493" s="8"/>
      <c r="G1493" s="8"/>
      <c r="H1493" s="8">
        <v>74630</v>
      </c>
      <c r="I1493" s="4"/>
      <c r="J1493" s="4"/>
      <c r="K1493" s="165">
        <v>76496</v>
      </c>
      <c r="L1493" s="364">
        <v>1</v>
      </c>
      <c r="M1493" s="21">
        <v>6</v>
      </c>
      <c r="N1493" s="293">
        <v>76496</v>
      </c>
      <c r="O1493" s="398" t="s">
        <v>188</v>
      </c>
      <c r="P1493" s="370">
        <v>1</v>
      </c>
      <c r="Q1493" s="294">
        <v>6</v>
      </c>
      <c r="R1493" s="293">
        <v>76496</v>
      </c>
      <c r="S1493" s="398" t="s">
        <v>188</v>
      </c>
      <c r="T1493" s="370">
        <v>1</v>
      </c>
      <c r="U1493" s="294">
        <v>6</v>
      </c>
      <c r="V1493" s="293">
        <v>78807</v>
      </c>
      <c r="W1493" s="398" t="s">
        <v>188</v>
      </c>
      <c r="X1493" s="370">
        <v>1</v>
      </c>
      <c r="Y1493" s="294">
        <v>6</v>
      </c>
      <c r="Z1493" s="293">
        <v>80384</v>
      </c>
      <c r="AA1493" s="398" t="s">
        <v>188</v>
      </c>
    </row>
    <row r="1494" spans="1:27" ht="14.1" customHeight="1" x14ac:dyDescent="0.2">
      <c r="A1494" s="357"/>
      <c r="B1494" s="14"/>
      <c r="C1494" s="302">
        <v>1520</v>
      </c>
      <c r="D1494" s="302">
        <v>120223603</v>
      </c>
      <c r="E1494" s="288" t="s">
        <v>1056</v>
      </c>
      <c r="F1494" s="8"/>
      <c r="G1494" s="8"/>
      <c r="H1494" s="8">
        <v>74630</v>
      </c>
      <c r="I1494" s="4"/>
      <c r="J1494" s="4"/>
      <c r="K1494" s="165">
        <v>76496</v>
      </c>
      <c r="L1494" s="364">
        <v>1</v>
      </c>
      <c r="M1494" s="21">
        <v>6</v>
      </c>
      <c r="N1494" s="293">
        <v>76496</v>
      </c>
      <c r="O1494" s="398" t="s">
        <v>188</v>
      </c>
      <c r="P1494" s="370">
        <v>1</v>
      </c>
      <c r="Q1494" s="294">
        <v>6</v>
      </c>
      <c r="R1494" s="293">
        <v>76496</v>
      </c>
      <c r="S1494" s="398" t="s">
        <v>188</v>
      </c>
      <c r="T1494" s="370">
        <v>1</v>
      </c>
      <c r="U1494" s="294">
        <v>6</v>
      </c>
      <c r="V1494" s="293">
        <v>78807</v>
      </c>
      <c r="W1494" s="398" t="s">
        <v>188</v>
      </c>
      <c r="X1494" s="370">
        <v>1</v>
      </c>
      <c r="Y1494" s="294">
        <v>6</v>
      </c>
      <c r="Z1494" s="293">
        <v>80384</v>
      </c>
      <c r="AA1494" s="398" t="s">
        <v>188</v>
      </c>
    </row>
    <row r="1495" spans="1:27" ht="14.1" customHeight="1" x14ac:dyDescent="0.2">
      <c r="A1495" s="357"/>
      <c r="B1495" s="14"/>
      <c r="C1495" s="302">
        <v>1530</v>
      </c>
      <c r="D1495" s="302">
        <v>120223210</v>
      </c>
      <c r="E1495" s="288" t="s">
        <v>1056</v>
      </c>
      <c r="F1495" s="8"/>
      <c r="G1495" s="8"/>
      <c r="H1495" s="8">
        <v>74630</v>
      </c>
      <c r="I1495" s="4"/>
      <c r="J1495" s="4"/>
      <c r="K1495" s="165">
        <v>76496</v>
      </c>
      <c r="L1495" s="364">
        <v>1</v>
      </c>
      <c r="M1495" s="21">
        <v>6</v>
      </c>
      <c r="N1495" s="293">
        <v>76496</v>
      </c>
      <c r="O1495" s="398" t="s">
        <v>188</v>
      </c>
      <c r="P1495" s="370">
        <v>1</v>
      </c>
      <c r="Q1495" s="294">
        <v>6</v>
      </c>
      <c r="R1495" s="293">
        <v>76496</v>
      </c>
      <c r="S1495" s="398" t="s">
        <v>188</v>
      </c>
      <c r="T1495" s="370">
        <v>1</v>
      </c>
      <c r="U1495" s="294">
        <v>6</v>
      </c>
      <c r="V1495" s="293">
        <v>78807</v>
      </c>
      <c r="W1495" s="398" t="s">
        <v>188</v>
      </c>
      <c r="X1495" s="370">
        <v>1</v>
      </c>
      <c r="Y1495" s="294">
        <v>6</v>
      </c>
      <c r="Z1495" s="293">
        <v>80384</v>
      </c>
      <c r="AA1495" s="398" t="s">
        <v>188</v>
      </c>
    </row>
    <row r="1496" spans="1:27" ht="14.1" customHeight="1" x14ac:dyDescent="0.2">
      <c r="A1496" s="357"/>
      <c r="B1496" s="14"/>
      <c r="C1496" s="302">
        <v>1540</v>
      </c>
      <c r="D1496" s="302">
        <v>120223604</v>
      </c>
      <c r="E1496" s="288" t="s">
        <v>1056</v>
      </c>
      <c r="F1496" s="8"/>
      <c r="G1496" s="8"/>
      <c r="H1496" s="8">
        <v>74630</v>
      </c>
      <c r="I1496" s="4"/>
      <c r="J1496" s="4"/>
      <c r="K1496" s="165">
        <v>76496</v>
      </c>
      <c r="L1496" s="364">
        <v>1</v>
      </c>
      <c r="M1496" s="21">
        <v>6</v>
      </c>
      <c r="N1496" s="293">
        <v>76496</v>
      </c>
      <c r="O1496" s="398" t="s">
        <v>188</v>
      </c>
      <c r="P1496" s="370">
        <v>1</v>
      </c>
      <c r="Q1496" s="294">
        <v>6</v>
      </c>
      <c r="R1496" s="293">
        <v>76496</v>
      </c>
      <c r="S1496" s="398" t="s">
        <v>188</v>
      </c>
      <c r="T1496" s="370">
        <v>1</v>
      </c>
      <c r="U1496" s="294">
        <v>6</v>
      </c>
      <c r="V1496" s="293">
        <v>78807</v>
      </c>
      <c r="W1496" s="398" t="s">
        <v>188</v>
      </c>
      <c r="X1496" s="370">
        <v>1</v>
      </c>
      <c r="Y1496" s="294">
        <v>6</v>
      </c>
      <c r="Z1496" s="293">
        <v>80384</v>
      </c>
      <c r="AA1496" s="398" t="s">
        <v>188</v>
      </c>
    </row>
    <row r="1497" spans="1:27" ht="14.1" customHeight="1" x14ac:dyDescent="0.2">
      <c r="A1497" s="357"/>
      <c r="B1497" s="14"/>
      <c r="C1497" s="302">
        <v>1570</v>
      </c>
      <c r="D1497" s="302">
        <v>120223063</v>
      </c>
      <c r="E1497" s="288" t="s">
        <v>333</v>
      </c>
      <c r="F1497" s="8"/>
      <c r="G1497" s="8"/>
      <c r="H1497" s="8">
        <v>92851</v>
      </c>
      <c r="I1497" s="4"/>
      <c r="J1497" s="4"/>
      <c r="K1497" s="165">
        <v>95172</v>
      </c>
      <c r="L1497" s="364">
        <v>1</v>
      </c>
      <c r="M1497" s="21">
        <v>2</v>
      </c>
      <c r="N1497" s="293">
        <v>95173</v>
      </c>
      <c r="O1497" s="398" t="s">
        <v>188</v>
      </c>
      <c r="P1497" s="370">
        <v>1</v>
      </c>
      <c r="Q1497" s="294">
        <v>2</v>
      </c>
      <c r="R1497" s="293">
        <v>95173</v>
      </c>
      <c r="S1497" s="398" t="s">
        <v>188</v>
      </c>
      <c r="T1497" s="370">
        <v>1</v>
      </c>
      <c r="U1497" s="294">
        <v>2</v>
      </c>
      <c r="V1497" s="293">
        <v>98047</v>
      </c>
      <c r="W1497" s="398" t="s">
        <v>188</v>
      </c>
      <c r="X1497" s="370">
        <v>1</v>
      </c>
      <c r="Y1497" s="294">
        <v>2</v>
      </c>
      <c r="Z1497" s="293">
        <v>100008</v>
      </c>
      <c r="AA1497" s="398" t="s">
        <v>188</v>
      </c>
    </row>
    <row r="1498" spans="1:27" ht="14.1" customHeight="1" x14ac:dyDescent="0.2">
      <c r="A1498" s="357"/>
      <c r="B1498" s="14"/>
      <c r="C1498" s="302">
        <v>1580</v>
      </c>
      <c r="D1498" s="302">
        <v>120223064</v>
      </c>
      <c r="E1498" s="288" t="s">
        <v>333</v>
      </c>
      <c r="F1498" s="8"/>
      <c r="G1498" s="8"/>
      <c r="H1498" s="8">
        <v>92851</v>
      </c>
      <c r="I1498" s="4"/>
      <c r="J1498" s="4"/>
      <c r="K1498" s="165">
        <v>95172</v>
      </c>
      <c r="L1498" s="364">
        <v>1</v>
      </c>
      <c r="M1498" s="21">
        <v>2</v>
      </c>
      <c r="N1498" s="293">
        <v>95173</v>
      </c>
      <c r="O1498" s="398" t="s">
        <v>188</v>
      </c>
      <c r="P1498" s="370">
        <v>1</v>
      </c>
      <c r="Q1498" s="294">
        <v>2</v>
      </c>
      <c r="R1498" s="293">
        <v>95173</v>
      </c>
      <c r="S1498" s="398" t="s">
        <v>188</v>
      </c>
      <c r="T1498" s="370">
        <v>1</v>
      </c>
      <c r="U1498" s="294">
        <v>2</v>
      </c>
      <c r="V1498" s="293">
        <v>98047</v>
      </c>
      <c r="W1498" s="398" t="s">
        <v>188</v>
      </c>
      <c r="X1498" s="370">
        <v>1</v>
      </c>
      <c r="Y1498" s="294">
        <v>2</v>
      </c>
      <c r="Z1498" s="293">
        <v>100008</v>
      </c>
      <c r="AA1498" s="398" t="s">
        <v>188</v>
      </c>
    </row>
    <row r="1499" spans="1:27" ht="14.1" customHeight="1" x14ac:dyDescent="0.2">
      <c r="A1499" s="357"/>
      <c r="B1499" s="14"/>
      <c r="C1499" s="302">
        <v>1590</v>
      </c>
      <c r="D1499" s="302">
        <v>120223104</v>
      </c>
      <c r="E1499" s="288" t="s">
        <v>94</v>
      </c>
      <c r="F1499" s="8"/>
      <c r="G1499" s="8"/>
      <c r="H1499" s="8">
        <v>83602</v>
      </c>
      <c r="I1499" s="4"/>
      <c r="J1499" s="4"/>
      <c r="K1499" s="165">
        <v>85692</v>
      </c>
      <c r="L1499" s="364">
        <v>1</v>
      </c>
      <c r="M1499" s="21">
        <v>3</v>
      </c>
      <c r="N1499" s="293">
        <v>85692</v>
      </c>
      <c r="O1499" s="398" t="s">
        <v>188</v>
      </c>
      <c r="P1499" s="370">
        <v>1</v>
      </c>
      <c r="Q1499" s="294">
        <v>3</v>
      </c>
      <c r="R1499" s="293">
        <v>85692</v>
      </c>
      <c r="S1499" s="398" t="s">
        <v>188</v>
      </c>
      <c r="T1499" s="370">
        <v>1</v>
      </c>
      <c r="U1499" s="294">
        <v>3</v>
      </c>
      <c r="V1499" s="293">
        <v>88280</v>
      </c>
      <c r="W1499" s="398" t="s">
        <v>188</v>
      </c>
      <c r="X1499" s="370">
        <v>1</v>
      </c>
      <c r="Y1499" s="294">
        <v>3</v>
      </c>
      <c r="Z1499" s="293">
        <v>90046</v>
      </c>
      <c r="AA1499" s="398" t="s">
        <v>188</v>
      </c>
    </row>
    <row r="1500" spans="1:27" ht="14.1" customHeight="1" x14ac:dyDescent="0.2">
      <c r="A1500" s="357"/>
      <c r="B1500" s="14"/>
      <c r="C1500" s="302">
        <v>1600</v>
      </c>
      <c r="D1500" s="302">
        <v>120223109</v>
      </c>
      <c r="E1500" s="288" t="s">
        <v>94</v>
      </c>
      <c r="F1500" s="8"/>
      <c r="G1500" s="8"/>
      <c r="H1500" s="8">
        <v>83602</v>
      </c>
      <c r="I1500" s="4"/>
      <c r="J1500" s="4"/>
      <c r="K1500" s="165">
        <v>85692</v>
      </c>
      <c r="L1500" s="364">
        <v>1</v>
      </c>
      <c r="M1500" s="21">
        <v>3</v>
      </c>
      <c r="N1500" s="293">
        <v>85692</v>
      </c>
      <c r="O1500" s="398" t="s">
        <v>188</v>
      </c>
      <c r="P1500" s="370">
        <v>1</v>
      </c>
      <c r="Q1500" s="294">
        <v>3</v>
      </c>
      <c r="R1500" s="293">
        <v>85692</v>
      </c>
      <c r="S1500" s="398" t="s">
        <v>188</v>
      </c>
      <c r="T1500" s="370">
        <v>1</v>
      </c>
      <c r="U1500" s="294">
        <v>3</v>
      </c>
      <c r="V1500" s="293">
        <v>88280</v>
      </c>
      <c r="W1500" s="398" t="s">
        <v>188</v>
      </c>
      <c r="X1500" s="370">
        <v>1</v>
      </c>
      <c r="Y1500" s="294">
        <v>3</v>
      </c>
      <c r="Z1500" s="293">
        <v>90046</v>
      </c>
      <c r="AA1500" s="398" t="s">
        <v>188</v>
      </c>
    </row>
    <row r="1501" spans="1:27" ht="14.1" customHeight="1" x14ac:dyDescent="0.2">
      <c r="A1501" s="357"/>
      <c r="B1501" s="14"/>
      <c r="C1501" s="302">
        <v>1610</v>
      </c>
      <c r="D1501" s="302">
        <v>120223105</v>
      </c>
      <c r="E1501" s="288" t="s">
        <v>94</v>
      </c>
      <c r="F1501" s="8"/>
      <c r="G1501" s="8"/>
      <c r="H1501" s="8">
        <v>83602</v>
      </c>
      <c r="I1501" s="4"/>
      <c r="J1501" s="4"/>
      <c r="K1501" s="165">
        <v>85692</v>
      </c>
      <c r="L1501" s="364">
        <v>1</v>
      </c>
      <c r="M1501" s="21">
        <v>3</v>
      </c>
      <c r="N1501" s="293">
        <v>85692</v>
      </c>
      <c r="O1501" s="398" t="s">
        <v>188</v>
      </c>
      <c r="P1501" s="370">
        <v>1</v>
      </c>
      <c r="Q1501" s="294">
        <v>3</v>
      </c>
      <c r="R1501" s="293">
        <v>85692</v>
      </c>
      <c r="S1501" s="398" t="s">
        <v>188</v>
      </c>
      <c r="T1501" s="370">
        <v>1</v>
      </c>
      <c r="U1501" s="294">
        <v>3</v>
      </c>
      <c r="V1501" s="293">
        <v>88280</v>
      </c>
      <c r="W1501" s="398" t="s">
        <v>188</v>
      </c>
      <c r="X1501" s="370">
        <v>1</v>
      </c>
      <c r="Y1501" s="294">
        <v>3</v>
      </c>
      <c r="Z1501" s="293">
        <v>90046</v>
      </c>
      <c r="AA1501" s="398" t="s">
        <v>188</v>
      </c>
    </row>
    <row r="1502" spans="1:27" ht="14.1" customHeight="1" x14ac:dyDescent="0.2">
      <c r="A1502" s="357"/>
      <c r="B1502" s="14"/>
      <c r="C1502" s="302">
        <v>1620</v>
      </c>
      <c r="D1502" s="302">
        <v>120223106</v>
      </c>
      <c r="E1502" s="288" t="s">
        <v>94</v>
      </c>
      <c r="F1502" s="8"/>
      <c r="G1502" s="8"/>
      <c r="H1502" s="8">
        <v>83602</v>
      </c>
      <c r="I1502" s="4"/>
      <c r="J1502" s="4"/>
      <c r="K1502" s="165">
        <v>85692</v>
      </c>
      <c r="L1502" s="364">
        <v>1</v>
      </c>
      <c r="M1502" s="21">
        <v>3</v>
      </c>
      <c r="N1502" s="293">
        <v>85692</v>
      </c>
      <c r="O1502" s="398" t="s">
        <v>188</v>
      </c>
      <c r="P1502" s="370">
        <v>1</v>
      </c>
      <c r="Q1502" s="294">
        <v>3</v>
      </c>
      <c r="R1502" s="293">
        <v>85692</v>
      </c>
      <c r="S1502" s="398" t="s">
        <v>188</v>
      </c>
      <c r="T1502" s="370">
        <v>1</v>
      </c>
      <c r="U1502" s="294">
        <v>3</v>
      </c>
      <c r="V1502" s="293">
        <v>88280</v>
      </c>
      <c r="W1502" s="398" t="s">
        <v>188</v>
      </c>
      <c r="X1502" s="370">
        <v>1</v>
      </c>
      <c r="Y1502" s="294">
        <v>3</v>
      </c>
      <c r="Z1502" s="293">
        <v>90046</v>
      </c>
      <c r="AA1502" s="398" t="s">
        <v>188</v>
      </c>
    </row>
    <row r="1503" spans="1:27" ht="14.1" customHeight="1" x14ac:dyDescent="0.2">
      <c r="A1503" s="357"/>
      <c r="B1503" s="14"/>
      <c r="C1503" s="302">
        <v>1630</v>
      </c>
      <c r="D1503" s="302">
        <v>120223107</v>
      </c>
      <c r="E1503" s="288" t="s">
        <v>94</v>
      </c>
      <c r="F1503" s="8"/>
      <c r="G1503" s="8"/>
      <c r="H1503" s="8">
        <v>83602</v>
      </c>
      <c r="I1503" s="4"/>
      <c r="J1503" s="4"/>
      <c r="K1503" s="165">
        <v>85692</v>
      </c>
      <c r="L1503" s="364">
        <v>1</v>
      </c>
      <c r="M1503" s="21">
        <v>3</v>
      </c>
      <c r="N1503" s="293">
        <v>85692</v>
      </c>
      <c r="O1503" s="398" t="s">
        <v>188</v>
      </c>
      <c r="P1503" s="370">
        <v>1</v>
      </c>
      <c r="Q1503" s="294">
        <v>3</v>
      </c>
      <c r="R1503" s="293">
        <v>85692</v>
      </c>
      <c r="S1503" s="398" t="s">
        <v>188</v>
      </c>
      <c r="T1503" s="370">
        <v>1</v>
      </c>
      <c r="U1503" s="294">
        <v>3</v>
      </c>
      <c r="V1503" s="293">
        <v>88280</v>
      </c>
      <c r="W1503" s="398" t="s">
        <v>188</v>
      </c>
      <c r="X1503" s="370">
        <v>1</v>
      </c>
      <c r="Y1503" s="294">
        <v>3</v>
      </c>
      <c r="Z1503" s="293">
        <v>90046</v>
      </c>
      <c r="AA1503" s="398" t="s">
        <v>188</v>
      </c>
    </row>
    <row r="1504" spans="1:27" ht="14.1" customHeight="1" x14ac:dyDescent="0.2">
      <c r="A1504" s="357"/>
      <c r="B1504" s="14"/>
      <c r="C1504" s="302">
        <v>1640</v>
      </c>
      <c r="D1504" s="302">
        <v>120223211</v>
      </c>
      <c r="E1504" s="288" t="s">
        <v>1056</v>
      </c>
      <c r="F1504" s="8"/>
      <c r="G1504" s="8"/>
      <c r="H1504" s="8">
        <v>74630</v>
      </c>
      <c r="I1504" s="4"/>
      <c r="J1504" s="4"/>
      <c r="K1504" s="165">
        <v>76496</v>
      </c>
      <c r="L1504" s="364">
        <v>1</v>
      </c>
      <c r="M1504" s="21">
        <v>6</v>
      </c>
      <c r="N1504" s="293">
        <v>76496</v>
      </c>
      <c r="O1504" s="398" t="s">
        <v>188</v>
      </c>
      <c r="P1504" s="370">
        <v>1</v>
      </c>
      <c r="Q1504" s="294">
        <v>6</v>
      </c>
      <c r="R1504" s="293">
        <v>76496</v>
      </c>
      <c r="S1504" s="398" t="s">
        <v>188</v>
      </c>
      <c r="T1504" s="370">
        <v>1</v>
      </c>
      <c r="U1504" s="294">
        <v>6</v>
      </c>
      <c r="V1504" s="293">
        <v>78807</v>
      </c>
      <c r="W1504" s="398" t="s">
        <v>188</v>
      </c>
      <c r="X1504" s="370">
        <v>1</v>
      </c>
      <c r="Y1504" s="294">
        <v>6</v>
      </c>
      <c r="Z1504" s="293">
        <v>80384</v>
      </c>
      <c r="AA1504" s="398" t="s">
        <v>188</v>
      </c>
    </row>
    <row r="1505" spans="1:27" ht="14.1" customHeight="1" x14ac:dyDescent="0.2">
      <c r="A1505" s="357"/>
      <c r="B1505" s="14"/>
      <c r="C1505" s="302">
        <v>1650</v>
      </c>
      <c r="D1505" s="302">
        <v>120223212</v>
      </c>
      <c r="E1505" s="288" t="s">
        <v>1056</v>
      </c>
      <c r="F1505" s="8"/>
      <c r="G1505" s="8"/>
      <c r="H1505" s="8">
        <v>74630</v>
      </c>
      <c r="I1505" s="4"/>
      <c r="J1505" s="4"/>
      <c r="K1505" s="165">
        <v>76496</v>
      </c>
      <c r="L1505" s="364">
        <v>1</v>
      </c>
      <c r="M1505" s="21">
        <v>6</v>
      </c>
      <c r="N1505" s="293">
        <v>76496</v>
      </c>
      <c r="O1505" s="398" t="s">
        <v>188</v>
      </c>
      <c r="P1505" s="370">
        <v>1</v>
      </c>
      <c r="Q1505" s="294">
        <v>6</v>
      </c>
      <c r="R1505" s="293">
        <v>76496</v>
      </c>
      <c r="S1505" s="398" t="s">
        <v>188</v>
      </c>
      <c r="T1505" s="370">
        <v>1</v>
      </c>
      <c r="U1505" s="294">
        <v>6</v>
      </c>
      <c r="V1505" s="293">
        <v>78807</v>
      </c>
      <c r="W1505" s="398" t="s">
        <v>188</v>
      </c>
      <c r="X1505" s="370">
        <v>1</v>
      </c>
      <c r="Y1505" s="294">
        <v>6</v>
      </c>
      <c r="Z1505" s="293">
        <v>80384</v>
      </c>
      <c r="AA1505" s="398" t="s">
        <v>188</v>
      </c>
    </row>
    <row r="1506" spans="1:27" ht="14.1" customHeight="1" x14ac:dyDescent="0.2">
      <c r="A1506" s="357"/>
      <c r="B1506" s="14"/>
      <c r="C1506" s="302">
        <v>1660</v>
      </c>
      <c r="D1506" s="302">
        <v>120223213</v>
      </c>
      <c r="E1506" s="288" t="s">
        <v>1056</v>
      </c>
      <c r="F1506" s="8"/>
      <c r="G1506" s="8"/>
      <c r="H1506" s="8">
        <v>74630</v>
      </c>
      <c r="I1506" s="4"/>
      <c r="J1506" s="4"/>
      <c r="K1506" s="165">
        <v>76496</v>
      </c>
      <c r="L1506" s="364">
        <v>1</v>
      </c>
      <c r="M1506" s="21">
        <v>6</v>
      </c>
      <c r="N1506" s="293">
        <v>76496</v>
      </c>
      <c r="O1506" s="398" t="s">
        <v>188</v>
      </c>
      <c r="P1506" s="370">
        <v>1</v>
      </c>
      <c r="Q1506" s="294">
        <v>6</v>
      </c>
      <c r="R1506" s="293">
        <v>76496</v>
      </c>
      <c r="S1506" s="398" t="s">
        <v>188</v>
      </c>
      <c r="T1506" s="370">
        <v>1</v>
      </c>
      <c r="U1506" s="294">
        <v>6</v>
      </c>
      <c r="V1506" s="293">
        <v>78807</v>
      </c>
      <c r="W1506" s="398" t="s">
        <v>188</v>
      </c>
      <c r="X1506" s="370">
        <v>1</v>
      </c>
      <c r="Y1506" s="294">
        <v>6</v>
      </c>
      <c r="Z1506" s="293">
        <v>80384</v>
      </c>
      <c r="AA1506" s="398" t="s">
        <v>188</v>
      </c>
    </row>
    <row r="1507" spans="1:27" ht="14.1" customHeight="1" x14ac:dyDescent="0.2">
      <c r="A1507" s="357"/>
      <c r="B1507" s="14"/>
      <c r="C1507" s="302">
        <v>1670</v>
      </c>
      <c r="D1507" s="302">
        <v>120223214</v>
      </c>
      <c r="E1507" s="288" t="s">
        <v>1056</v>
      </c>
      <c r="F1507" s="8"/>
      <c r="G1507" s="8"/>
      <c r="H1507" s="8">
        <v>74630</v>
      </c>
      <c r="I1507" s="4"/>
      <c r="J1507" s="4"/>
      <c r="K1507" s="165">
        <v>76496</v>
      </c>
      <c r="L1507" s="364">
        <v>1</v>
      </c>
      <c r="M1507" s="21">
        <v>6</v>
      </c>
      <c r="N1507" s="293">
        <v>76496</v>
      </c>
      <c r="O1507" s="398" t="s">
        <v>188</v>
      </c>
      <c r="P1507" s="370">
        <v>1</v>
      </c>
      <c r="Q1507" s="294">
        <v>6</v>
      </c>
      <c r="R1507" s="293">
        <v>76496</v>
      </c>
      <c r="S1507" s="398" t="s">
        <v>188</v>
      </c>
      <c r="T1507" s="370">
        <v>1</v>
      </c>
      <c r="U1507" s="294">
        <v>6</v>
      </c>
      <c r="V1507" s="293">
        <v>78807</v>
      </c>
      <c r="W1507" s="398" t="s">
        <v>188</v>
      </c>
      <c r="X1507" s="370">
        <v>1</v>
      </c>
      <c r="Y1507" s="294">
        <v>6</v>
      </c>
      <c r="Z1507" s="293">
        <v>80384</v>
      </c>
      <c r="AA1507" s="398" t="s">
        <v>188</v>
      </c>
    </row>
    <row r="1508" spans="1:27" ht="14.1" customHeight="1" x14ac:dyDescent="0.2">
      <c r="A1508" s="357"/>
      <c r="B1508" s="14"/>
      <c r="C1508" s="302">
        <v>1680</v>
      </c>
      <c r="D1508" s="302">
        <v>120223215</v>
      </c>
      <c r="E1508" s="288" t="s">
        <v>1056</v>
      </c>
      <c r="F1508" s="8"/>
      <c r="G1508" s="8"/>
      <c r="H1508" s="8">
        <v>74630</v>
      </c>
      <c r="I1508" s="4"/>
      <c r="J1508" s="4"/>
      <c r="K1508" s="165">
        <v>76496</v>
      </c>
      <c r="L1508" s="364">
        <v>1</v>
      </c>
      <c r="M1508" s="21">
        <v>6</v>
      </c>
      <c r="N1508" s="293">
        <v>76496</v>
      </c>
      <c r="O1508" s="398" t="s">
        <v>188</v>
      </c>
      <c r="P1508" s="370">
        <v>1</v>
      </c>
      <c r="Q1508" s="294">
        <v>6</v>
      </c>
      <c r="R1508" s="293">
        <v>76496</v>
      </c>
      <c r="S1508" s="398" t="s">
        <v>188</v>
      </c>
      <c r="T1508" s="370">
        <v>1</v>
      </c>
      <c r="U1508" s="294">
        <v>6</v>
      </c>
      <c r="V1508" s="293">
        <v>78807</v>
      </c>
      <c r="W1508" s="398" t="s">
        <v>188</v>
      </c>
      <c r="X1508" s="370">
        <v>1</v>
      </c>
      <c r="Y1508" s="294">
        <v>6</v>
      </c>
      <c r="Z1508" s="293">
        <v>80384</v>
      </c>
      <c r="AA1508" s="398" t="s">
        <v>188</v>
      </c>
    </row>
    <row r="1509" spans="1:27" ht="14.1" customHeight="1" x14ac:dyDescent="0.2">
      <c r="A1509" s="357"/>
      <c r="B1509" s="14"/>
      <c r="C1509" s="302">
        <v>1690</v>
      </c>
      <c r="D1509" s="302">
        <v>120223216</v>
      </c>
      <c r="E1509" s="288" t="s">
        <v>1056</v>
      </c>
      <c r="F1509" s="8"/>
      <c r="G1509" s="8"/>
      <c r="H1509" s="8">
        <v>74630</v>
      </c>
      <c r="I1509" s="4"/>
      <c r="J1509" s="4"/>
      <c r="K1509" s="165">
        <v>76496</v>
      </c>
      <c r="L1509" s="364">
        <v>1</v>
      </c>
      <c r="M1509" s="21">
        <v>6</v>
      </c>
      <c r="N1509" s="293">
        <v>76496</v>
      </c>
      <c r="O1509" s="398" t="s">
        <v>188</v>
      </c>
      <c r="P1509" s="370">
        <v>1</v>
      </c>
      <c r="Q1509" s="294">
        <v>6</v>
      </c>
      <c r="R1509" s="293">
        <v>76496</v>
      </c>
      <c r="S1509" s="398" t="s">
        <v>188</v>
      </c>
      <c r="T1509" s="370">
        <v>1</v>
      </c>
      <c r="U1509" s="294">
        <v>6</v>
      </c>
      <c r="V1509" s="293">
        <v>78807</v>
      </c>
      <c r="W1509" s="398" t="s">
        <v>188</v>
      </c>
      <c r="X1509" s="370">
        <v>1</v>
      </c>
      <c r="Y1509" s="294">
        <v>6</v>
      </c>
      <c r="Z1509" s="293">
        <v>80384</v>
      </c>
      <c r="AA1509" s="398" t="s">
        <v>188</v>
      </c>
    </row>
    <row r="1510" spans="1:27" ht="14.1" customHeight="1" x14ac:dyDescent="0.2">
      <c r="A1510" s="357"/>
      <c r="B1510" s="14"/>
      <c r="C1510" s="302">
        <v>1700</v>
      </c>
      <c r="D1510" s="302">
        <v>120223217</v>
      </c>
      <c r="E1510" s="288" t="s">
        <v>1056</v>
      </c>
      <c r="F1510" s="8"/>
      <c r="G1510" s="8"/>
      <c r="H1510" s="8">
        <v>74630</v>
      </c>
      <c r="I1510" s="4"/>
      <c r="J1510" s="4"/>
      <c r="K1510" s="165">
        <v>76496</v>
      </c>
      <c r="L1510" s="364">
        <v>1</v>
      </c>
      <c r="M1510" s="21">
        <v>6</v>
      </c>
      <c r="N1510" s="293">
        <v>76496</v>
      </c>
      <c r="O1510" s="398" t="s">
        <v>188</v>
      </c>
      <c r="P1510" s="370">
        <v>1</v>
      </c>
      <c r="Q1510" s="294">
        <v>6</v>
      </c>
      <c r="R1510" s="293">
        <v>76496</v>
      </c>
      <c r="S1510" s="398" t="s">
        <v>188</v>
      </c>
      <c r="T1510" s="370">
        <v>1</v>
      </c>
      <c r="U1510" s="294">
        <v>6</v>
      </c>
      <c r="V1510" s="293">
        <v>78807</v>
      </c>
      <c r="W1510" s="398" t="s">
        <v>188</v>
      </c>
      <c r="X1510" s="370">
        <v>1</v>
      </c>
      <c r="Y1510" s="294">
        <v>6</v>
      </c>
      <c r="Z1510" s="293">
        <v>80384</v>
      </c>
      <c r="AA1510" s="398" t="s">
        <v>188</v>
      </c>
    </row>
    <row r="1511" spans="1:27" ht="14.1" customHeight="1" x14ac:dyDescent="0.2">
      <c r="A1511" s="357"/>
      <c r="B1511" s="14"/>
      <c r="C1511" s="302">
        <v>1710</v>
      </c>
      <c r="D1511" s="302">
        <v>120223218</v>
      </c>
      <c r="E1511" s="288" t="s">
        <v>1056</v>
      </c>
      <c r="F1511" s="8"/>
      <c r="G1511" s="8"/>
      <c r="H1511" s="8">
        <v>74630</v>
      </c>
      <c r="I1511" s="4"/>
      <c r="J1511" s="4"/>
      <c r="K1511" s="165">
        <v>76496</v>
      </c>
      <c r="L1511" s="364">
        <v>1</v>
      </c>
      <c r="M1511" s="21">
        <v>6</v>
      </c>
      <c r="N1511" s="293">
        <v>76496</v>
      </c>
      <c r="O1511" s="398" t="s">
        <v>188</v>
      </c>
      <c r="P1511" s="370">
        <v>1</v>
      </c>
      <c r="Q1511" s="294">
        <v>6</v>
      </c>
      <c r="R1511" s="293">
        <v>76496</v>
      </c>
      <c r="S1511" s="398" t="s">
        <v>188</v>
      </c>
      <c r="T1511" s="370">
        <v>1</v>
      </c>
      <c r="U1511" s="294">
        <v>6</v>
      </c>
      <c r="V1511" s="293">
        <v>78807</v>
      </c>
      <c r="W1511" s="398" t="s">
        <v>188</v>
      </c>
      <c r="X1511" s="370">
        <v>1</v>
      </c>
      <c r="Y1511" s="294">
        <v>6</v>
      </c>
      <c r="Z1511" s="293">
        <v>80384</v>
      </c>
      <c r="AA1511" s="398" t="s">
        <v>188</v>
      </c>
    </row>
    <row r="1512" spans="1:27" ht="14.1" customHeight="1" x14ac:dyDescent="0.2">
      <c r="A1512" s="357"/>
      <c r="B1512" s="14"/>
      <c r="C1512" s="302">
        <v>1720</v>
      </c>
      <c r="D1512" s="302">
        <v>120223219</v>
      </c>
      <c r="E1512" s="288" t="s">
        <v>1056</v>
      </c>
      <c r="F1512" s="8"/>
      <c r="G1512" s="8"/>
      <c r="H1512" s="8">
        <v>74630</v>
      </c>
      <c r="I1512" s="4"/>
      <c r="J1512" s="4"/>
      <c r="K1512" s="165">
        <v>76496</v>
      </c>
      <c r="L1512" s="364">
        <v>1</v>
      </c>
      <c r="M1512" s="21">
        <v>6</v>
      </c>
      <c r="N1512" s="293">
        <v>76496</v>
      </c>
      <c r="O1512" s="398" t="s">
        <v>188</v>
      </c>
      <c r="P1512" s="370">
        <v>1</v>
      </c>
      <c r="Q1512" s="294">
        <v>6</v>
      </c>
      <c r="R1512" s="293">
        <v>76496</v>
      </c>
      <c r="S1512" s="398" t="s">
        <v>188</v>
      </c>
      <c r="T1512" s="370">
        <v>1</v>
      </c>
      <c r="U1512" s="294">
        <v>6</v>
      </c>
      <c r="V1512" s="293">
        <v>78807</v>
      </c>
      <c r="W1512" s="398" t="s">
        <v>188</v>
      </c>
      <c r="X1512" s="370">
        <v>1</v>
      </c>
      <c r="Y1512" s="294">
        <v>6</v>
      </c>
      <c r="Z1512" s="293">
        <v>80384</v>
      </c>
      <c r="AA1512" s="398" t="s">
        <v>188</v>
      </c>
    </row>
    <row r="1513" spans="1:27" ht="14.1" customHeight="1" x14ac:dyDescent="0.2">
      <c r="A1513" s="357"/>
      <c r="B1513" s="14"/>
      <c r="C1513" s="302">
        <v>1730</v>
      </c>
      <c r="D1513" s="302">
        <v>120223220</v>
      </c>
      <c r="E1513" s="288" t="s">
        <v>1056</v>
      </c>
      <c r="F1513" s="8"/>
      <c r="G1513" s="8"/>
      <c r="H1513" s="8">
        <v>74630</v>
      </c>
      <c r="I1513" s="4"/>
      <c r="J1513" s="4"/>
      <c r="K1513" s="165">
        <v>76496</v>
      </c>
      <c r="L1513" s="364">
        <v>1</v>
      </c>
      <c r="M1513" s="21">
        <v>6</v>
      </c>
      <c r="N1513" s="293">
        <v>76496</v>
      </c>
      <c r="O1513" s="398" t="s">
        <v>188</v>
      </c>
      <c r="P1513" s="370">
        <v>1</v>
      </c>
      <c r="Q1513" s="294">
        <v>6</v>
      </c>
      <c r="R1513" s="293">
        <v>76496</v>
      </c>
      <c r="S1513" s="398" t="s">
        <v>188</v>
      </c>
      <c r="T1513" s="370">
        <v>1</v>
      </c>
      <c r="U1513" s="294">
        <v>6</v>
      </c>
      <c r="V1513" s="293">
        <v>78807</v>
      </c>
      <c r="W1513" s="398" t="s">
        <v>188</v>
      </c>
      <c r="X1513" s="370">
        <v>1</v>
      </c>
      <c r="Y1513" s="294">
        <v>6</v>
      </c>
      <c r="Z1513" s="293">
        <v>80384</v>
      </c>
      <c r="AA1513" s="398" t="s">
        <v>188</v>
      </c>
    </row>
    <row r="1514" spans="1:27" ht="14.1" customHeight="1" x14ac:dyDescent="0.2">
      <c r="A1514" s="357"/>
      <c r="B1514" s="14"/>
      <c r="C1514" s="302">
        <v>1740</v>
      </c>
      <c r="D1514" s="302">
        <v>120223221</v>
      </c>
      <c r="E1514" s="288" t="s">
        <v>1056</v>
      </c>
      <c r="F1514" s="8"/>
      <c r="G1514" s="8"/>
      <c r="H1514" s="8">
        <v>74630</v>
      </c>
      <c r="I1514" s="4"/>
      <c r="J1514" s="4"/>
      <c r="K1514" s="165">
        <v>76496</v>
      </c>
      <c r="L1514" s="364">
        <v>1</v>
      </c>
      <c r="M1514" s="21">
        <v>6</v>
      </c>
      <c r="N1514" s="293">
        <v>76496</v>
      </c>
      <c r="O1514" s="398" t="s">
        <v>188</v>
      </c>
      <c r="P1514" s="370">
        <v>1</v>
      </c>
      <c r="Q1514" s="294">
        <v>6</v>
      </c>
      <c r="R1514" s="293">
        <v>76496</v>
      </c>
      <c r="S1514" s="398" t="s">
        <v>188</v>
      </c>
      <c r="T1514" s="370">
        <v>1</v>
      </c>
      <c r="U1514" s="294">
        <v>6</v>
      </c>
      <c r="V1514" s="293">
        <v>78807</v>
      </c>
      <c r="W1514" s="398" t="s">
        <v>188</v>
      </c>
      <c r="X1514" s="370">
        <v>1</v>
      </c>
      <c r="Y1514" s="294">
        <v>6</v>
      </c>
      <c r="Z1514" s="293">
        <v>80384</v>
      </c>
      <c r="AA1514" s="398" t="s">
        <v>188</v>
      </c>
    </row>
    <row r="1515" spans="1:27" ht="14.1" customHeight="1" x14ac:dyDescent="0.2">
      <c r="A1515" s="357"/>
      <c r="B1515" s="14"/>
      <c r="C1515" s="302">
        <v>1750</v>
      </c>
      <c r="D1515" s="302">
        <v>120223222</v>
      </c>
      <c r="E1515" s="288" t="s">
        <v>1056</v>
      </c>
      <c r="F1515" s="8"/>
      <c r="G1515" s="8"/>
      <c r="H1515" s="8">
        <v>74630</v>
      </c>
      <c r="I1515" s="4"/>
      <c r="J1515" s="4"/>
      <c r="K1515" s="165">
        <v>76496</v>
      </c>
      <c r="L1515" s="364">
        <v>1</v>
      </c>
      <c r="M1515" s="21">
        <v>6</v>
      </c>
      <c r="N1515" s="293">
        <v>76496</v>
      </c>
      <c r="O1515" s="398" t="s">
        <v>188</v>
      </c>
      <c r="P1515" s="370">
        <v>1</v>
      </c>
      <c r="Q1515" s="294">
        <v>6</v>
      </c>
      <c r="R1515" s="293">
        <v>76496</v>
      </c>
      <c r="S1515" s="398" t="s">
        <v>188</v>
      </c>
      <c r="T1515" s="370">
        <v>1</v>
      </c>
      <c r="U1515" s="294">
        <v>6</v>
      </c>
      <c r="V1515" s="293">
        <v>78807</v>
      </c>
      <c r="W1515" s="398" t="s">
        <v>188</v>
      </c>
      <c r="X1515" s="370">
        <v>1</v>
      </c>
      <c r="Y1515" s="294">
        <v>6</v>
      </c>
      <c r="Z1515" s="293">
        <v>80384</v>
      </c>
      <c r="AA1515" s="398" t="s">
        <v>188</v>
      </c>
    </row>
    <row r="1516" spans="1:27" ht="14.1" customHeight="1" x14ac:dyDescent="0.2">
      <c r="A1516" s="357"/>
      <c r="B1516" s="14"/>
      <c r="C1516" s="302">
        <v>1760</v>
      </c>
      <c r="D1516" s="302">
        <v>120223223</v>
      </c>
      <c r="E1516" s="288" t="s">
        <v>1056</v>
      </c>
      <c r="F1516" s="8"/>
      <c r="G1516" s="8"/>
      <c r="H1516" s="8">
        <v>74630</v>
      </c>
      <c r="I1516" s="4"/>
      <c r="J1516" s="4"/>
      <c r="K1516" s="165">
        <v>76496</v>
      </c>
      <c r="L1516" s="364">
        <v>1</v>
      </c>
      <c r="M1516" s="21">
        <v>6</v>
      </c>
      <c r="N1516" s="293">
        <v>76496</v>
      </c>
      <c r="O1516" s="398" t="s">
        <v>188</v>
      </c>
      <c r="P1516" s="370">
        <v>1</v>
      </c>
      <c r="Q1516" s="294">
        <v>6</v>
      </c>
      <c r="R1516" s="293">
        <v>76496</v>
      </c>
      <c r="S1516" s="398" t="s">
        <v>188</v>
      </c>
      <c r="T1516" s="370">
        <v>1</v>
      </c>
      <c r="U1516" s="294">
        <v>6</v>
      </c>
      <c r="V1516" s="293">
        <v>78807</v>
      </c>
      <c r="W1516" s="398" t="s">
        <v>188</v>
      </c>
      <c r="X1516" s="370">
        <v>1</v>
      </c>
      <c r="Y1516" s="294">
        <v>6</v>
      </c>
      <c r="Z1516" s="293">
        <v>80384</v>
      </c>
      <c r="AA1516" s="398" t="s">
        <v>188</v>
      </c>
    </row>
    <row r="1517" spans="1:27" ht="14.1" customHeight="1" x14ac:dyDescent="0.2">
      <c r="A1517" s="357"/>
      <c r="B1517" s="14"/>
      <c r="C1517" s="302">
        <v>1770</v>
      </c>
      <c r="D1517" s="302">
        <v>120223224</v>
      </c>
      <c r="E1517" s="288" t="s">
        <v>1056</v>
      </c>
      <c r="F1517" s="8"/>
      <c r="G1517" s="8"/>
      <c r="H1517" s="8">
        <v>74630</v>
      </c>
      <c r="I1517" s="4"/>
      <c r="J1517" s="4"/>
      <c r="K1517" s="165">
        <v>76496</v>
      </c>
      <c r="L1517" s="364">
        <v>1</v>
      </c>
      <c r="M1517" s="21">
        <v>6</v>
      </c>
      <c r="N1517" s="293">
        <v>76496</v>
      </c>
      <c r="O1517" s="398" t="s">
        <v>188</v>
      </c>
      <c r="P1517" s="370">
        <v>1</v>
      </c>
      <c r="Q1517" s="294">
        <v>6</v>
      </c>
      <c r="R1517" s="293">
        <v>76496</v>
      </c>
      <c r="S1517" s="398" t="s">
        <v>188</v>
      </c>
      <c r="T1517" s="370">
        <v>1</v>
      </c>
      <c r="U1517" s="294">
        <v>6</v>
      </c>
      <c r="V1517" s="293">
        <v>78807</v>
      </c>
      <c r="W1517" s="398" t="s">
        <v>188</v>
      </c>
      <c r="X1517" s="370">
        <v>1</v>
      </c>
      <c r="Y1517" s="294">
        <v>6</v>
      </c>
      <c r="Z1517" s="293">
        <v>80384</v>
      </c>
      <c r="AA1517" s="398" t="s">
        <v>188</v>
      </c>
    </row>
    <row r="1518" spans="1:27" ht="14.1" customHeight="1" x14ac:dyDescent="0.2">
      <c r="A1518" s="357"/>
      <c r="B1518" s="14"/>
      <c r="C1518" s="302">
        <v>1920</v>
      </c>
      <c r="D1518" s="302">
        <v>120223225</v>
      </c>
      <c r="E1518" s="288" t="s">
        <v>1056</v>
      </c>
      <c r="F1518" s="8"/>
      <c r="G1518" s="8"/>
      <c r="H1518" s="8">
        <v>74630</v>
      </c>
      <c r="I1518" s="4"/>
      <c r="J1518" s="4"/>
      <c r="K1518" s="165">
        <v>76496</v>
      </c>
      <c r="L1518" s="364">
        <v>1</v>
      </c>
      <c r="M1518" s="21">
        <v>6</v>
      </c>
      <c r="N1518" s="293">
        <v>76496</v>
      </c>
      <c r="O1518" s="398" t="s">
        <v>188</v>
      </c>
      <c r="P1518" s="370">
        <v>1</v>
      </c>
      <c r="Q1518" s="294">
        <v>6</v>
      </c>
      <c r="R1518" s="293">
        <v>76496</v>
      </c>
      <c r="S1518" s="398" t="s">
        <v>188</v>
      </c>
      <c r="T1518" s="370">
        <v>1</v>
      </c>
      <c r="U1518" s="294">
        <v>6</v>
      </c>
      <c r="V1518" s="293">
        <v>78807</v>
      </c>
      <c r="W1518" s="398" t="s">
        <v>188</v>
      </c>
      <c r="X1518" s="370">
        <v>1</v>
      </c>
      <c r="Y1518" s="294">
        <v>6</v>
      </c>
      <c r="Z1518" s="293">
        <v>80384</v>
      </c>
      <c r="AA1518" s="398" t="s">
        <v>188</v>
      </c>
    </row>
    <row r="1519" spans="1:27" ht="14.1" customHeight="1" x14ac:dyDescent="0.2">
      <c r="A1519" s="357"/>
      <c r="B1519" s="14"/>
      <c r="C1519" s="302">
        <v>1930</v>
      </c>
      <c r="D1519" s="302">
        <v>120223226</v>
      </c>
      <c r="E1519" s="288" t="s">
        <v>1056</v>
      </c>
      <c r="F1519" s="8"/>
      <c r="G1519" s="8"/>
      <c r="H1519" s="8">
        <v>74630</v>
      </c>
      <c r="I1519" s="4"/>
      <c r="J1519" s="4"/>
      <c r="K1519" s="165">
        <v>76496</v>
      </c>
      <c r="L1519" s="364">
        <v>1</v>
      </c>
      <c r="M1519" s="21">
        <v>6</v>
      </c>
      <c r="N1519" s="293">
        <v>76496</v>
      </c>
      <c r="O1519" s="398" t="s">
        <v>188</v>
      </c>
      <c r="P1519" s="370">
        <v>1</v>
      </c>
      <c r="Q1519" s="294">
        <v>6</v>
      </c>
      <c r="R1519" s="293">
        <v>76496</v>
      </c>
      <c r="S1519" s="398" t="s">
        <v>188</v>
      </c>
      <c r="T1519" s="370">
        <v>1</v>
      </c>
      <c r="U1519" s="294">
        <v>6</v>
      </c>
      <c r="V1519" s="293">
        <v>78807</v>
      </c>
      <c r="W1519" s="398" t="s">
        <v>188</v>
      </c>
      <c r="X1519" s="370">
        <v>1</v>
      </c>
      <c r="Y1519" s="294">
        <v>6</v>
      </c>
      <c r="Z1519" s="293">
        <v>80384</v>
      </c>
      <c r="AA1519" s="398" t="s">
        <v>188</v>
      </c>
    </row>
    <row r="1520" spans="1:27" ht="14.1" customHeight="1" x14ac:dyDescent="0.2">
      <c r="A1520" s="357"/>
      <c r="B1520" s="14"/>
      <c r="C1520" s="302">
        <v>1940</v>
      </c>
      <c r="D1520" s="302">
        <v>120223227</v>
      </c>
      <c r="E1520" s="288" t="s">
        <v>1056</v>
      </c>
      <c r="F1520" s="8"/>
      <c r="G1520" s="8"/>
      <c r="H1520" s="8">
        <v>74630</v>
      </c>
      <c r="I1520" s="4"/>
      <c r="J1520" s="4"/>
      <c r="K1520" s="165">
        <v>76496</v>
      </c>
      <c r="L1520" s="364">
        <v>1</v>
      </c>
      <c r="M1520" s="21">
        <v>6</v>
      </c>
      <c r="N1520" s="293">
        <v>76496</v>
      </c>
      <c r="O1520" s="398" t="s">
        <v>188</v>
      </c>
      <c r="P1520" s="370">
        <v>1</v>
      </c>
      <c r="Q1520" s="294">
        <v>6</v>
      </c>
      <c r="R1520" s="293">
        <v>76496</v>
      </c>
      <c r="S1520" s="398" t="s">
        <v>188</v>
      </c>
      <c r="T1520" s="370">
        <v>1</v>
      </c>
      <c r="U1520" s="294">
        <v>6</v>
      </c>
      <c r="V1520" s="293">
        <v>78807</v>
      </c>
      <c r="W1520" s="398" t="s">
        <v>188</v>
      </c>
      <c r="X1520" s="370">
        <v>1</v>
      </c>
      <c r="Y1520" s="294">
        <v>6</v>
      </c>
      <c r="Z1520" s="293">
        <v>80384</v>
      </c>
      <c r="AA1520" s="398" t="s">
        <v>188</v>
      </c>
    </row>
    <row r="1521" spans="1:27" ht="14.1" customHeight="1" x14ac:dyDescent="0.2">
      <c r="A1521" s="357"/>
      <c r="B1521" s="14"/>
      <c r="C1521" s="302">
        <v>1950</v>
      </c>
      <c r="D1521" s="302">
        <v>120223228</v>
      </c>
      <c r="E1521" s="288" t="s">
        <v>1056</v>
      </c>
      <c r="F1521" s="8"/>
      <c r="G1521" s="8"/>
      <c r="H1521" s="8">
        <v>74630</v>
      </c>
      <c r="I1521" s="4"/>
      <c r="J1521" s="4"/>
      <c r="K1521" s="165">
        <v>76496</v>
      </c>
      <c r="L1521" s="364">
        <v>1</v>
      </c>
      <c r="M1521" s="21">
        <v>6</v>
      </c>
      <c r="N1521" s="293">
        <v>76496</v>
      </c>
      <c r="O1521" s="398" t="s">
        <v>188</v>
      </c>
      <c r="P1521" s="370">
        <v>1</v>
      </c>
      <c r="Q1521" s="294">
        <v>6</v>
      </c>
      <c r="R1521" s="293">
        <v>76496</v>
      </c>
      <c r="S1521" s="398" t="s">
        <v>188</v>
      </c>
      <c r="T1521" s="370">
        <v>1</v>
      </c>
      <c r="U1521" s="294">
        <v>6</v>
      </c>
      <c r="V1521" s="293">
        <v>78807</v>
      </c>
      <c r="W1521" s="398" t="s">
        <v>188</v>
      </c>
      <c r="X1521" s="370">
        <v>1</v>
      </c>
      <c r="Y1521" s="294">
        <v>6</v>
      </c>
      <c r="Z1521" s="293">
        <v>80384</v>
      </c>
      <c r="AA1521" s="398" t="s">
        <v>188</v>
      </c>
    </row>
    <row r="1522" spans="1:27" ht="14.1" customHeight="1" x14ac:dyDescent="0.2">
      <c r="A1522" s="357"/>
      <c r="B1522" s="14"/>
      <c r="C1522" s="302">
        <v>1960</v>
      </c>
      <c r="D1522" s="302">
        <v>120223229</v>
      </c>
      <c r="E1522" s="288" t="s">
        <v>1056</v>
      </c>
      <c r="F1522" s="8"/>
      <c r="G1522" s="8"/>
      <c r="H1522" s="8">
        <v>74630</v>
      </c>
      <c r="I1522" s="4"/>
      <c r="J1522" s="4"/>
      <c r="K1522" s="165">
        <v>76496</v>
      </c>
      <c r="L1522" s="364">
        <v>1</v>
      </c>
      <c r="M1522" s="21">
        <v>6</v>
      </c>
      <c r="N1522" s="293">
        <v>76496</v>
      </c>
      <c r="O1522" s="398" t="s">
        <v>188</v>
      </c>
      <c r="P1522" s="370">
        <v>1</v>
      </c>
      <c r="Q1522" s="294">
        <v>6</v>
      </c>
      <c r="R1522" s="293">
        <v>76496</v>
      </c>
      <c r="S1522" s="398" t="s">
        <v>188</v>
      </c>
      <c r="T1522" s="370">
        <v>1</v>
      </c>
      <c r="U1522" s="294">
        <v>6</v>
      </c>
      <c r="V1522" s="293">
        <v>78807</v>
      </c>
      <c r="W1522" s="398" t="s">
        <v>188</v>
      </c>
      <c r="X1522" s="370">
        <v>1</v>
      </c>
      <c r="Y1522" s="294">
        <v>6</v>
      </c>
      <c r="Z1522" s="293">
        <v>80384</v>
      </c>
      <c r="AA1522" s="398" t="s">
        <v>188</v>
      </c>
    </row>
    <row r="1523" spans="1:27" ht="14.1" customHeight="1" x14ac:dyDescent="0.2">
      <c r="A1523" s="357"/>
      <c r="B1523" s="14"/>
      <c r="C1523" s="302">
        <v>1970</v>
      </c>
      <c r="D1523" s="302">
        <v>120223230</v>
      </c>
      <c r="E1523" s="288" t="s">
        <v>1056</v>
      </c>
      <c r="F1523" s="8"/>
      <c r="G1523" s="8"/>
      <c r="H1523" s="8">
        <v>74630</v>
      </c>
      <c r="I1523" s="4"/>
      <c r="J1523" s="4"/>
      <c r="K1523" s="165">
        <v>76496</v>
      </c>
      <c r="L1523" s="364">
        <v>1</v>
      </c>
      <c r="M1523" s="21">
        <v>6</v>
      </c>
      <c r="N1523" s="293">
        <v>76496</v>
      </c>
      <c r="O1523" s="398" t="s">
        <v>188</v>
      </c>
      <c r="P1523" s="370">
        <v>1</v>
      </c>
      <c r="Q1523" s="294">
        <v>6</v>
      </c>
      <c r="R1523" s="293">
        <v>76496</v>
      </c>
      <c r="S1523" s="398" t="s">
        <v>188</v>
      </c>
      <c r="T1523" s="370">
        <v>1</v>
      </c>
      <c r="U1523" s="294">
        <v>6</v>
      </c>
      <c r="V1523" s="293">
        <v>78807</v>
      </c>
      <c r="W1523" s="398" t="s">
        <v>188</v>
      </c>
      <c r="X1523" s="370">
        <v>1</v>
      </c>
      <c r="Y1523" s="294">
        <v>6</v>
      </c>
      <c r="Z1523" s="293">
        <v>80384</v>
      </c>
      <c r="AA1523" s="398" t="s">
        <v>188</v>
      </c>
    </row>
    <row r="1524" spans="1:27" ht="14.1" customHeight="1" x14ac:dyDescent="0.2">
      <c r="A1524" s="357"/>
      <c r="B1524" s="14"/>
      <c r="C1524" s="302">
        <v>1980</v>
      </c>
      <c r="D1524" s="302">
        <v>120223231</v>
      </c>
      <c r="E1524" s="288" t="s">
        <v>1056</v>
      </c>
      <c r="F1524" s="8"/>
      <c r="G1524" s="8"/>
      <c r="H1524" s="8">
        <v>74630</v>
      </c>
      <c r="I1524" s="4"/>
      <c r="J1524" s="4"/>
      <c r="K1524" s="165">
        <v>76496</v>
      </c>
      <c r="L1524" s="364">
        <v>1</v>
      </c>
      <c r="M1524" s="21">
        <v>6</v>
      </c>
      <c r="N1524" s="293">
        <v>76496</v>
      </c>
      <c r="O1524" s="398" t="s">
        <v>188</v>
      </c>
      <c r="P1524" s="370">
        <v>1</v>
      </c>
      <c r="Q1524" s="294">
        <v>6</v>
      </c>
      <c r="R1524" s="293">
        <v>76496</v>
      </c>
      <c r="S1524" s="398" t="s">
        <v>188</v>
      </c>
      <c r="T1524" s="370">
        <v>1</v>
      </c>
      <c r="U1524" s="294">
        <v>6</v>
      </c>
      <c r="V1524" s="293">
        <v>78807</v>
      </c>
      <c r="W1524" s="398" t="s">
        <v>188</v>
      </c>
      <c r="X1524" s="370">
        <v>1</v>
      </c>
      <c r="Y1524" s="294">
        <v>6</v>
      </c>
      <c r="Z1524" s="293">
        <v>80384</v>
      </c>
      <c r="AA1524" s="398" t="s">
        <v>188</v>
      </c>
    </row>
    <row r="1525" spans="1:27" ht="14.1" customHeight="1" x14ac:dyDescent="0.2">
      <c r="A1525" s="357"/>
      <c r="B1525" s="14"/>
      <c r="C1525" s="302">
        <v>1990</v>
      </c>
      <c r="D1525" s="302">
        <v>120223232</v>
      </c>
      <c r="E1525" s="288" t="s">
        <v>1056</v>
      </c>
      <c r="F1525" s="8"/>
      <c r="G1525" s="8"/>
      <c r="H1525" s="8">
        <v>74630</v>
      </c>
      <c r="I1525" s="4"/>
      <c r="J1525" s="4"/>
      <c r="K1525" s="165">
        <v>76496</v>
      </c>
      <c r="L1525" s="364">
        <v>1</v>
      </c>
      <c r="M1525" s="21">
        <v>6</v>
      </c>
      <c r="N1525" s="293">
        <v>76496</v>
      </c>
      <c r="O1525" s="398" t="s">
        <v>188</v>
      </c>
      <c r="P1525" s="370">
        <v>1</v>
      </c>
      <c r="Q1525" s="294">
        <v>6</v>
      </c>
      <c r="R1525" s="293">
        <v>76496</v>
      </c>
      <c r="S1525" s="398" t="s">
        <v>188</v>
      </c>
      <c r="T1525" s="370">
        <v>1</v>
      </c>
      <c r="U1525" s="294">
        <v>6</v>
      </c>
      <c r="V1525" s="293">
        <v>78807</v>
      </c>
      <c r="W1525" s="398" t="s">
        <v>188</v>
      </c>
      <c r="X1525" s="370">
        <v>1</v>
      </c>
      <c r="Y1525" s="294">
        <v>6</v>
      </c>
      <c r="Z1525" s="293">
        <v>80384</v>
      </c>
      <c r="AA1525" s="398" t="s">
        <v>188</v>
      </c>
    </row>
    <row r="1526" spans="1:27" ht="14.1" customHeight="1" x14ac:dyDescent="0.2">
      <c r="A1526" s="357"/>
      <c r="B1526" s="14"/>
      <c r="C1526" s="302">
        <v>2000</v>
      </c>
      <c r="D1526" s="302">
        <v>120223233</v>
      </c>
      <c r="E1526" s="288" t="s">
        <v>1056</v>
      </c>
      <c r="F1526" s="8"/>
      <c r="G1526" s="8"/>
      <c r="H1526" s="8">
        <v>74630</v>
      </c>
      <c r="I1526" s="4"/>
      <c r="J1526" s="4"/>
      <c r="K1526" s="165">
        <v>76496</v>
      </c>
      <c r="L1526" s="364">
        <v>1</v>
      </c>
      <c r="M1526" s="21">
        <v>6</v>
      </c>
      <c r="N1526" s="293">
        <v>76496</v>
      </c>
      <c r="O1526" s="398" t="s">
        <v>188</v>
      </c>
      <c r="P1526" s="370">
        <v>1</v>
      </c>
      <c r="Q1526" s="294">
        <v>6</v>
      </c>
      <c r="R1526" s="293">
        <v>76496</v>
      </c>
      <c r="S1526" s="398" t="s">
        <v>188</v>
      </c>
      <c r="T1526" s="370">
        <v>1</v>
      </c>
      <c r="U1526" s="294">
        <v>6</v>
      </c>
      <c r="V1526" s="293">
        <v>78807</v>
      </c>
      <c r="W1526" s="398" t="s">
        <v>188</v>
      </c>
      <c r="X1526" s="370">
        <v>1</v>
      </c>
      <c r="Y1526" s="294">
        <v>6</v>
      </c>
      <c r="Z1526" s="293">
        <v>80384</v>
      </c>
      <c r="AA1526" s="398" t="s">
        <v>188</v>
      </c>
    </row>
    <row r="1527" spans="1:27" ht="14.1" customHeight="1" x14ac:dyDescent="0.2">
      <c r="A1527" s="357"/>
      <c r="B1527" s="14"/>
      <c r="C1527" s="302">
        <v>2020</v>
      </c>
      <c r="D1527" s="302">
        <v>120223234</v>
      </c>
      <c r="E1527" s="288" t="s">
        <v>1056</v>
      </c>
      <c r="F1527" s="8"/>
      <c r="G1527" s="8"/>
      <c r="H1527" s="8">
        <v>74630</v>
      </c>
      <c r="I1527" s="4"/>
      <c r="J1527" s="4"/>
      <c r="K1527" s="165">
        <v>76496</v>
      </c>
      <c r="L1527" s="364">
        <v>1</v>
      </c>
      <c r="M1527" s="21">
        <v>6</v>
      </c>
      <c r="N1527" s="293">
        <v>76496</v>
      </c>
      <c r="O1527" s="398" t="s">
        <v>188</v>
      </c>
      <c r="P1527" s="370">
        <v>1</v>
      </c>
      <c r="Q1527" s="294">
        <v>6</v>
      </c>
      <c r="R1527" s="293">
        <v>76496</v>
      </c>
      <c r="S1527" s="398" t="s">
        <v>188</v>
      </c>
      <c r="T1527" s="370">
        <v>1</v>
      </c>
      <c r="U1527" s="294">
        <v>6</v>
      </c>
      <c r="V1527" s="293">
        <v>78807</v>
      </c>
      <c r="W1527" s="398" t="s">
        <v>188</v>
      </c>
      <c r="X1527" s="370">
        <v>1</v>
      </c>
      <c r="Y1527" s="294">
        <v>6</v>
      </c>
      <c r="Z1527" s="293">
        <v>80384</v>
      </c>
      <c r="AA1527" s="398" t="s">
        <v>188</v>
      </c>
    </row>
    <row r="1528" spans="1:27" ht="14.1" customHeight="1" x14ac:dyDescent="0.2">
      <c r="A1528" s="357"/>
      <c r="B1528" s="14"/>
      <c r="C1528" s="302">
        <v>2030</v>
      </c>
      <c r="D1528" s="302">
        <v>120223235</v>
      </c>
      <c r="E1528" s="288" t="s">
        <v>1056</v>
      </c>
      <c r="F1528" s="8"/>
      <c r="G1528" s="8"/>
      <c r="H1528" s="8">
        <v>74630</v>
      </c>
      <c r="I1528" s="4"/>
      <c r="J1528" s="4"/>
      <c r="K1528" s="165">
        <v>76496</v>
      </c>
      <c r="L1528" s="364">
        <v>1</v>
      </c>
      <c r="M1528" s="21">
        <v>6</v>
      </c>
      <c r="N1528" s="293">
        <v>76496</v>
      </c>
      <c r="O1528" s="398" t="s">
        <v>188</v>
      </c>
      <c r="P1528" s="370">
        <v>1</v>
      </c>
      <c r="Q1528" s="294">
        <v>6</v>
      </c>
      <c r="R1528" s="293">
        <v>76496</v>
      </c>
      <c r="S1528" s="398" t="s">
        <v>188</v>
      </c>
      <c r="T1528" s="370">
        <v>1</v>
      </c>
      <c r="U1528" s="294">
        <v>6</v>
      </c>
      <c r="V1528" s="293">
        <v>78807</v>
      </c>
      <c r="W1528" s="398" t="s">
        <v>188</v>
      </c>
      <c r="X1528" s="370">
        <v>1</v>
      </c>
      <c r="Y1528" s="294">
        <v>6</v>
      </c>
      <c r="Z1528" s="293">
        <v>80384</v>
      </c>
      <c r="AA1528" s="398" t="s">
        <v>188</v>
      </c>
    </row>
    <row r="1529" spans="1:27" ht="14.1" customHeight="1" x14ac:dyDescent="0.2">
      <c r="A1529" s="357"/>
      <c r="B1529" s="14"/>
      <c r="C1529" s="302">
        <v>2040</v>
      </c>
      <c r="D1529" s="302">
        <v>120223236</v>
      </c>
      <c r="E1529" s="288" t="s">
        <v>1056</v>
      </c>
      <c r="F1529" s="8"/>
      <c r="G1529" s="8"/>
      <c r="H1529" s="8">
        <v>74630</v>
      </c>
      <c r="I1529" s="4"/>
      <c r="J1529" s="4"/>
      <c r="K1529" s="165">
        <v>76496</v>
      </c>
      <c r="L1529" s="364">
        <v>1</v>
      </c>
      <c r="M1529" s="21">
        <v>6</v>
      </c>
      <c r="N1529" s="293">
        <v>76496</v>
      </c>
      <c r="O1529" s="398" t="s">
        <v>188</v>
      </c>
      <c r="P1529" s="370">
        <v>1</v>
      </c>
      <c r="Q1529" s="294">
        <v>6</v>
      </c>
      <c r="R1529" s="293">
        <v>76496</v>
      </c>
      <c r="S1529" s="398" t="s">
        <v>188</v>
      </c>
      <c r="T1529" s="370">
        <v>1</v>
      </c>
      <c r="U1529" s="294">
        <v>6</v>
      </c>
      <c r="V1529" s="293">
        <v>78807</v>
      </c>
      <c r="W1529" s="398" t="s">
        <v>188</v>
      </c>
      <c r="X1529" s="370">
        <v>1</v>
      </c>
      <c r="Y1529" s="294">
        <v>6</v>
      </c>
      <c r="Z1529" s="293">
        <v>80384</v>
      </c>
      <c r="AA1529" s="398" t="s">
        <v>188</v>
      </c>
    </row>
    <row r="1530" spans="1:27" ht="14.1" customHeight="1" x14ac:dyDescent="0.2">
      <c r="A1530" s="357"/>
      <c r="B1530" s="14"/>
      <c r="C1530" s="302">
        <v>2050</v>
      </c>
      <c r="D1530" s="302">
        <v>120223237</v>
      </c>
      <c r="E1530" s="288" t="s">
        <v>1056</v>
      </c>
      <c r="F1530" s="8"/>
      <c r="G1530" s="8"/>
      <c r="H1530" s="8">
        <v>74630</v>
      </c>
      <c r="I1530" s="4"/>
      <c r="J1530" s="4"/>
      <c r="K1530" s="165">
        <v>76496</v>
      </c>
      <c r="L1530" s="364">
        <v>1</v>
      </c>
      <c r="M1530" s="21">
        <v>6</v>
      </c>
      <c r="N1530" s="293">
        <v>76496</v>
      </c>
      <c r="O1530" s="398" t="s">
        <v>188</v>
      </c>
      <c r="P1530" s="370">
        <v>1</v>
      </c>
      <c r="Q1530" s="294">
        <v>6</v>
      </c>
      <c r="R1530" s="293">
        <v>76496</v>
      </c>
      <c r="S1530" s="398" t="s">
        <v>188</v>
      </c>
      <c r="T1530" s="370">
        <v>1</v>
      </c>
      <c r="U1530" s="294">
        <v>6</v>
      </c>
      <c r="V1530" s="293">
        <v>78807</v>
      </c>
      <c r="W1530" s="398" t="s">
        <v>188</v>
      </c>
      <c r="X1530" s="370">
        <v>1</v>
      </c>
      <c r="Y1530" s="294">
        <v>6</v>
      </c>
      <c r="Z1530" s="293">
        <v>80384</v>
      </c>
      <c r="AA1530" s="398" t="s">
        <v>188</v>
      </c>
    </row>
    <row r="1531" spans="1:27" ht="14.1" customHeight="1" x14ac:dyDescent="0.2">
      <c r="A1531" s="357"/>
      <c r="B1531" s="14"/>
      <c r="C1531" s="302">
        <v>2060</v>
      </c>
      <c r="D1531" s="302">
        <v>120223238</v>
      </c>
      <c r="E1531" s="288" t="s">
        <v>1056</v>
      </c>
      <c r="F1531" s="8"/>
      <c r="G1531" s="8"/>
      <c r="H1531" s="8">
        <v>74630</v>
      </c>
      <c r="I1531" s="4"/>
      <c r="J1531" s="4"/>
      <c r="K1531" s="165">
        <v>76496</v>
      </c>
      <c r="L1531" s="364">
        <v>1</v>
      </c>
      <c r="M1531" s="21">
        <v>6</v>
      </c>
      <c r="N1531" s="293">
        <v>76496</v>
      </c>
      <c r="O1531" s="398" t="s">
        <v>188</v>
      </c>
      <c r="P1531" s="370">
        <v>1</v>
      </c>
      <c r="Q1531" s="294">
        <v>6</v>
      </c>
      <c r="R1531" s="293">
        <v>76496</v>
      </c>
      <c r="S1531" s="398" t="s">
        <v>188</v>
      </c>
      <c r="T1531" s="370">
        <v>1</v>
      </c>
      <c r="U1531" s="294">
        <v>6</v>
      </c>
      <c r="V1531" s="293">
        <v>78807</v>
      </c>
      <c r="W1531" s="398" t="s">
        <v>188</v>
      </c>
      <c r="X1531" s="370">
        <v>1</v>
      </c>
      <c r="Y1531" s="294">
        <v>6</v>
      </c>
      <c r="Z1531" s="293">
        <v>80384</v>
      </c>
      <c r="AA1531" s="398" t="s">
        <v>188</v>
      </c>
    </row>
    <row r="1532" spans="1:27" ht="14.1" customHeight="1" x14ac:dyDescent="0.2">
      <c r="A1532" s="357"/>
      <c r="B1532" s="14"/>
      <c r="C1532" s="302">
        <v>2070</v>
      </c>
      <c r="D1532" s="302">
        <v>120223239</v>
      </c>
      <c r="E1532" s="288" t="s">
        <v>1056</v>
      </c>
      <c r="F1532" s="8"/>
      <c r="G1532" s="8"/>
      <c r="H1532" s="8">
        <v>74630</v>
      </c>
      <c r="I1532" s="4"/>
      <c r="J1532" s="4"/>
      <c r="K1532" s="165">
        <v>76496</v>
      </c>
      <c r="L1532" s="364">
        <v>1</v>
      </c>
      <c r="M1532" s="21">
        <v>6</v>
      </c>
      <c r="N1532" s="293">
        <v>76496</v>
      </c>
      <c r="O1532" s="398" t="s">
        <v>188</v>
      </c>
      <c r="P1532" s="370">
        <v>1</v>
      </c>
      <c r="Q1532" s="294">
        <v>6</v>
      </c>
      <c r="R1532" s="293">
        <v>76496</v>
      </c>
      <c r="S1532" s="398" t="s">
        <v>188</v>
      </c>
      <c r="T1532" s="370">
        <v>1</v>
      </c>
      <c r="U1532" s="294">
        <v>6</v>
      </c>
      <c r="V1532" s="293">
        <v>78807</v>
      </c>
      <c r="W1532" s="398" t="s">
        <v>188</v>
      </c>
      <c r="X1532" s="370">
        <v>1</v>
      </c>
      <c r="Y1532" s="294">
        <v>6</v>
      </c>
      <c r="Z1532" s="293">
        <v>80384</v>
      </c>
      <c r="AA1532" s="398" t="s">
        <v>188</v>
      </c>
    </row>
    <row r="1533" spans="1:27" ht="14.1" customHeight="1" x14ac:dyDescent="0.2">
      <c r="A1533" s="357"/>
      <c r="B1533" s="14"/>
      <c r="C1533" s="302">
        <v>2080</v>
      </c>
      <c r="D1533" s="302">
        <v>120223240</v>
      </c>
      <c r="E1533" s="288" t="s">
        <v>1056</v>
      </c>
      <c r="F1533" s="8"/>
      <c r="G1533" s="8"/>
      <c r="H1533" s="8">
        <v>74630</v>
      </c>
      <c r="I1533" s="4"/>
      <c r="J1533" s="4"/>
      <c r="K1533" s="165">
        <v>76496</v>
      </c>
      <c r="L1533" s="364">
        <v>1</v>
      </c>
      <c r="M1533" s="21">
        <v>6</v>
      </c>
      <c r="N1533" s="293">
        <v>76496</v>
      </c>
      <c r="O1533" s="398" t="s">
        <v>188</v>
      </c>
      <c r="P1533" s="370">
        <v>1</v>
      </c>
      <c r="Q1533" s="294">
        <v>6</v>
      </c>
      <c r="R1533" s="293">
        <v>76496</v>
      </c>
      <c r="S1533" s="398" t="s">
        <v>188</v>
      </c>
      <c r="T1533" s="370">
        <v>1</v>
      </c>
      <c r="U1533" s="294">
        <v>6</v>
      </c>
      <c r="V1533" s="293">
        <v>78807</v>
      </c>
      <c r="W1533" s="398" t="s">
        <v>188</v>
      </c>
      <c r="X1533" s="370">
        <v>1</v>
      </c>
      <c r="Y1533" s="294">
        <v>6</v>
      </c>
      <c r="Z1533" s="293">
        <v>80384</v>
      </c>
      <c r="AA1533" s="398" t="s">
        <v>188</v>
      </c>
    </row>
    <row r="1534" spans="1:27" ht="14.1" customHeight="1" x14ac:dyDescent="0.2">
      <c r="A1534" s="357"/>
      <c r="B1534" s="14"/>
      <c r="C1534" s="302">
        <v>2090</v>
      </c>
      <c r="D1534" s="302">
        <v>120223241</v>
      </c>
      <c r="E1534" s="288" t="s">
        <v>1056</v>
      </c>
      <c r="F1534" s="8"/>
      <c r="G1534" s="8"/>
      <c r="H1534" s="8">
        <v>74630</v>
      </c>
      <c r="I1534" s="4"/>
      <c r="J1534" s="4"/>
      <c r="K1534" s="165">
        <v>76496</v>
      </c>
      <c r="L1534" s="364">
        <v>1</v>
      </c>
      <c r="M1534" s="21">
        <v>6</v>
      </c>
      <c r="N1534" s="293">
        <v>76496</v>
      </c>
      <c r="O1534" s="398" t="s">
        <v>188</v>
      </c>
      <c r="P1534" s="370">
        <v>1</v>
      </c>
      <c r="Q1534" s="294">
        <v>6</v>
      </c>
      <c r="R1534" s="293">
        <v>76496</v>
      </c>
      <c r="S1534" s="398" t="s">
        <v>188</v>
      </c>
      <c r="T1534" s="370">
        <v>1</v>
      </c>
      <c r="U1534" s="294">
        <v>6</v>
      </c>
      <c r="V1534" s="293">
        <v>78807</v>
      </c>
      <c r="W1534" s="398" t="s">
        <v>188</v>
      </c>
      <c r="X1534" s="370">
        <v>1</v>
      </c>
      <c r="Y1534" s="294">
        <v>6</v>
      </c>
      <c r="Z1534" s="293">
        <v>80384</v>
      </c>
      <c r="AA1534" s="398" t="s">
        <v>188</v>
      </c>
    </row>
    <row r="1535" spans="1:27" ht="14.1" customHeight="1" x14ac:dyDescent="0.2">
      <c r="A1535" s="357"/>
      <c r="B1535" s="14"/>
      <c r="C1535" s="302">
        <v>2100</v>
      </c>
      <c r="D1535" s="302">
        <v>120223605</v>
      </c>
      <c r="E1535" s="288" t="s">
        <v>1056</v>
      </c>
      <c r="F1535" s="8"/>
      <c r="G1535" s="8"/>
      <c r="H1535" s="8">
        <v>74630</v>
      </c>
      <c r="I1535" s="4"/>
      <c r="J1535" s="4"/>
      <c r="K1535" s="165">
        <v>76496</v>
      </c>
      <c r="L1535" s="364">
        <v>1</v>
      </c>
      <c r="M1535" s="21">
        <v>6</v>
      </c>
      <c r="N1535" s="293">
        <v>76496</v>
      </c>
      <c r="O1535" s="398" t="s">
        <v>188</v>
      </c>
      <c r="P1535" s="370">
        <v>1</v>
      </c>
      <c r="Q1535" s="294">
        <v>6</v>
      </c>
      <c r="R1535" s="293">
        <v>76496</v>
      </c>
      <c r="S1535" s="398" t="s">
        <v>188</v>
      </c>
      <c r="T1535" s="370">
        <v>1</v>
      </c>
      <c r="U1535" s="294">
        <v>6</v>
      </c>
      <c r="V1535" s="293">
        <v>78807</v>
      </c>
      <c r="W1535" s="398" t="s">
        <v>188</v>
      </c>
      <c r="X1535" s="370">
        <v>1</v>
      </c>
      <c r="Y1535" s="294">
        <v>6</v>
      </c>
      <c r="Z1535" s="293">
        <v>80384</v>
      </c>
      <c r="AA1535" s="398" t="s">
        <v>188</v>
      </c>
    </row>
    <row r="1536" spans="1:27" ht="14.1" customHeight="1" x14ac:dyDescent="0.2">
      <c r="A1536" s="357"/>
      <c r="B1536" s="14"/>
      <c r="C1536" s="302">
        <v>2110</v>
      </c>
      <c r="D1536" s="302">
        <v>120223242</v>
      </c>
      <c r="E1536" s="288" t="s">
        <v>1056</v>
      </c>
      <c r="F1536" s="8"/>
      <c r="G1536" s="8"/>
      <c r="H1536" s="8">
        <v>74630</v>
      </c>
      <c r="I1536" s="4"/>
      <c r="J1536" s="4"/>
      <c r="K1536" s="165">
        <v>76496</v>
      </c>
      <c r="L1536" s="364">
        <v>1</v>
      </c>
      <c r="M1536" s="21">
        <v>6</v>
      </c>
      <c r="N1536" s="293">
        <v>76496</v>
      </c>
      <c r="O1536" s="398" t="s">
        <v>188</v>
      </c>
      <c r="P1536" s="370">
        <v>1</v>
      </c>
      <c r="Q1536" s="294">
        <v>6</v>
      </c>
      <c r="R1536" s="293">
        <v>76496</v>
      </c>
      <c r="S1536" s="398" t="s">
        <v>188</v>
      </c>
      <c r="T1536" s="370">
        <v>1</v>
      </c>
      <c r="U1536" s="294">
        <v>6</v>
      </c>
      <c r="V1536" s="293">
        <v>78807</v>
      </c>
      <c r="W1536" s="398" t="s">
        <v>188</v>
      </c>
      <c r="X1536" s="370">
        <v>1</v>
      </c>
      <c r="Y1536" s="294">
        <v>6</v>
      </c>
      <c r="Z1536" s="293">
        <v>80384</v>
      </c>
      <c r="AA1536" s="398" t="s">
        <v>188</v>
      </c>
    </row>
    <row r="1537" spans="1:27" ht="14.1" customHeight="1" x14ac:dyDescent="0.2">
      <c r="A1537" s="357"/>
      <c r="B1537" s="14"/>
      <c r="C1537" s="302">
        <v>2120</v>
      </c>
      <c r="D1537" s="302">
        <v>120223243</v>
      </c>
      <c r="E1537" s="288" t="s">
        <v>1056</v>
      </c>
      <c r="F1537" s="8"/>
      <c r="G1537" s="8"/>
      <c r="H1537" s="8">
        <v>74630</v>
      </c>
      <c r="I1537" s="4"/>
      <c r="J1537" s="4"/>
      <c r="K1537" s="165">
        <v>76496</v>
      </c>
      <c r="L1537" s="364">
        <v>1</v>
      </c>
      <c r="M1537" s="21">
        <v>6</v>
      </c>
      <c r="N1537" s="293">
        <v>76496</v>
      </c>
      <c r="O1537" s="398" t="s">
        <v>188</v>
      </c>
      <c r="P1537" s="370">
        <v>1</v>
      </c>
      <c r="Q1537" s="294">
        <v>6</v>
      </c>
      <c r="R1537" s="293">
        <v>76496</v>
      </c>
      <c r="S1537" s="398" t="s">
        <v>188</v>
      </c>
      <c r="T1537" s="370">
        <v>1</v>
      </c>
      <c r="U1537" s="294">
        <v>6</v>
      </c>
      <c r="V1537" s="293">
        <v>78807</v>
      </c>
      <c r="W1537" s="398" t="s">
        <v>188</v>
      </c>
      <c r="X1537" s="370">
        <v>1</v>
      </c>
      <c r="Y1537" s="294">
        <v>6</v>
      </c>
      <c r="Z1537" s="293">
        <v>80384</v>
      </c>
      <c r="AA1537" s="398" t="s">
        <v>188</v>
      </c>
    </row>
    <row r="1538" spans="1:27" ht="14.1" customHeight="1" x14ac:dyDescent="0.2">
      <c r="A1538" s="357"/>
      <c r="B1538" s="14"/>
      <c r="C1538" s="302">
        <v>2130</v>
      </c>
      <c r="D1538" s="302">
        <v>120223244</v>
      </c>
      <c r="E1538" s="288" t="s">
        <v>1056</v>
      </c>
      <c r="F1538" s="8"/>
      <c r="G1538" s="8"/>
      <c r="H1538" s="8">
        <v>74630</v>
      </c>
      <c r="I1538" s="4"/>
      <c r="J1538" s="4"/>
      <c r="K1538" s="165">
        <v>76496</v>
      </c>
      <c r="L1538" s="364">
        <v>1</v>
      </c>
      <c r="M1538" s="21">
        <v>6</v>
      </c>
      <c r="N1538" s="293">
        <v>76496</v>
      </c>
      <c r="O1538" s="398" t="s">
        <v>188</v>
      </c>
      <c r="P1538" s="370">
        <v>1</v>
      </c>
      <c r="Q1538" s="294">
        <v>6</v>
      </c>
      <c r="R1538" s="293">
        <v>76496</v>
      </c>
      <c r="S1538" s="398" t="s">
        <v>188</v>
      </c>
      <c r="T1538" s="370">
        <v>1</v>
      </c>
      <c r="U1538" s="294">
        <v>6</v>
      </c>
      <c r="V1538" s="293">
        <v>78807</v>
      </c>
      <c r="W1538" s="398" t="s">
        <v>188</v>
      </c>
      <c r="X1538" s="370">
        <v>1</v>
      </c>
      <c r="Y1538" s="294">
        <v>6</v>
      </c>
      <c r="Z1538" s="293">
        <v>80384</v>
      </c>
      <c r="AA1538" s="398" t="s">
        <v>188</v>
      </c>
    </row>
    <row r="1539" spans="1:27" ht="14.1" customHeight="1" x14ac:dyDescent="0.2">
      <c r="A1539" s="357"/>
      <c r="B1539" s="14"/>
      <c r="C1539" s="302">
        <v>2140</v>
      </c>
      <c r="D1539" s="302">
        <v>120223245</v>
      </c>
      <c r="E1539" s="288" t="s">
        <v>1056</v>
      </c>
      <c r="F1539" s="8"/>
      <c r="G1539" s="8"/>
      <c r="H1539" s="8">
        <v>74630</v>
      </c>
      <c r="I1539" s="4"/>
      <c r="J1539" s="4"/>
      <c r="K1539" s="165">
        <v>76496</v>
      </c>
      <c r="L1539" s="364">
        <v>1</v>
      </c>
      <c r="M1539" s="21">
        <v>6</v>
      </c>
      <c r="N1539" s="293">
        <v>76496</v>
      </c>
      <c r="O1539" s="398" t="s">
        <v>188</v>
      </c>
      <c r="P1539" s="370">
        <v>1</v>
      </c>
      <c r="Q1539" s="294">
        <v>6</v>
      </c>
      <c r="R1539" s="293">
        <v>76496</v>
      </c>
      <c r="S1539" s="398" t="s">
        <v>188</v>
      </c>
      <c r="T1539" s="370">
        <v>1</v>
      </c>
      <c r="U1539" s="294">
        <v>6</v>
      </c>
      <c r="V1539" s="293">
        <v>78807</v>
      </c>
      <c r="W1539" s="398" t="s">
        <v>188</v>
      </c>
      <c r="X1539" s="370">
        <v>1</v>
      </c>
      <c r="Y1539" s="294">
        <v>6</v>
      </c>
      <c r="Z1539" s="293">
        <v>80384</v>
      </c>
      <c r="AA1539" s="398" t="s">
        <v>188</v>
      </c>
    </row>
    <row r="1540" spans="1:27" ht="14.1" customHeight="1" x14ac:dyDescent="0.2">
      <c r="A1540" s="357"/>
      <c r="B1540" s="14"/>
      <c r="C1540" s="302">
        <v>2150</v>
      </c>
      <c r="D1540" s="302">
        <v>120223246</v>
      </c>
      <c r="E1540" s="288" t="s">
        <v>1056</v>
      </c>
      <c r="F1540" s="8"/>
      <c r="G1540" s="8"/>
      <c r="H1540" s="8">
        <v>74630</v>
      </c>
      <c r="I1540" s="4"/>
      <c r="J1540" s="4"/>
      <c r="K1540" s="165">
        <v>76496</v>
      </c>
      <c r="L1540" s="364">
        <v>1</v>
      </c>
      <c r="M1540" s="21">
        <v>6</v>
      </c>
      <c r="N1540" s="293">
        <v>76496</v>
      </c>
      <c r="O1540" s="398" t="s">
        <v>188</v>
      </c>
      <c r="P1540" s="370">
        <v>1</v>
      </c>
      <c r="Q1540" s="294">
        <v>6</v>
      </c>
      <c r="R1540" s="293">
        <v>76496</v>
      </c>
      <c r="S1540" s="398" t="s">
        <v>188</v>
      </c>
      <c r="T1540" s="370">
        <v>1</v>
      </c>
      <c r="U1540" s="294">
        <v>6</v>
      </c>
      <c r="V1540" s="293">
        <v>78807</v>
      </c>
      <c r="W1540" s="398" t="s">
        <v>188</v>
      </c>
      <c r="X1540" s="370">
        <v>1</v>
      </c>
      <c r="Y1540" s="294">
        <v>6</v>
      </c>
      <c r="Z1540" s="293">
        <v>80384</v>
      </c>
      <c r="AA1540" s="398" t="s">
        <v>188</v>
      </c>
    </row>
    <row r="1541" spans="1:27" ht="14.1" customHeight="1" x14ac:dyDescent="0.2">
      <c r="A1541" s="359"/>
      <c r="B1541" s="20"/>
      <c r="C1541" s="303">
        <v>2160</v>
      </c>
      <c r="D1541" s="303">
        <v>120223247</v>
      </c>
      <c r="E1541" s="304" t="s">
        <v>1056</v>
      </c>
      <c r="F1541" s="22"/>
      <c r="G1541" s="22"/>
      <c r="H1541" s="22">
        <v>74630</v>
      </c>
      <c r="I1541" s="3"/>
      <c r="J1541" s="3"/>
      <c r="K1541" s="255">
        <v>76496</v>
      </c>
      <c r="L1541" s="366">
        <v>1</v>
      </c>
      <c r="M1541" s="307">
        <v>6</v>
      </c>
      <c r="N1541" s="308">
        <v>76496</v>
      </c>
      <c r="O1541" s="424" t="s">
        <v>188</v>
      </c>
      <c r="P1541" s="372">
        <v>1</v>
      </c>
      <c r="Q1541" s="326">
        <v>6</v>
      </c>
      <c r="R1541" s="308">
        <v>76496</v>
      </c>
      <c r="S1541" s="424" t="s">
        <v>188</v>
      </c>
      <c r="T1541" s="372">
        <v>1</v>
      </c>
      <c r="U1541" s="326">
        <v>6</v>
      </c>
      <c r="V1541" s="308">
        <v>78807</v>
      </c>
      <c r="W1541" s="424" t="s">
        <v>188</v>
      </c>
      <c r="X1541" s="372">
        <v>1</v>
      </c>
      <c r="Y1541" s="326">
        <v>6</v>
      </c>
      <c r="Z1541" s="308">
        <v>80384</v>
      </c>
      <c r="AA1541" s="424" t="s">
        <v>188</v>
      </c>
    </row>
    <row r="1542" spans="1:27" ht="14.1" customHeight="1" x14ac:dyDescent="0.25">
      <c r="A1542" s="357"/>
      <c r="B1542" s="286" t="s">
        <v>1293</v>
      </c>
      <c r="C1542" s="302"/>
      <c r="D1542" s="302"/>
      <c r="E1542" s="288"/>
      <c r="F1542" s="8"/>
      <c r="G1542" s="8"/>
      <c r="H1542" s="8"/>
      <c r="I1542" s="4"/>
      <c r="J1542" s="4"/>
      <c r="L1542" s="364"/>
      <c r="P1542" s="370"/>
      <c r="S1542" s="398"/>
      <c r="T1542" s="370"/>
      <c r="W1542" s="398"/>
      <c r="X1542" s="370"/>
      <c r="AA1542" s="398"/>
    </row>
    <row r="1543" spans="1:27" ht="14.1" customHeight="1" x14ac:dyDescent="0.2">
      <c r="A1543" s="357"/>
      <c r="B1543" s="14"/>
      <c r="C1543" s="302">
        <v>2180</v>
      </c>
      <c r="D1543" s="302">
        <v>120223248</v>
      </c>
      <c r="E1543" s="288" t="s">
        <v>1056</v>
      </c>
      <c r="F1543" s="8"/>
      <c r="G1543" s="8"/>
      <c r="H1543" s="8">
        <v>74630</v>
      </c>
      <c r="I1543" s="4"/>
      <c r="J1543" s="4"/>
      <c r="K1543" s="165">
        <v>76496</v>
      </c>
      <c r="L1543" s="364">
        <v>1</v>
      </c>
      <c r="M1543" s="21">
        <v>6</v>
      </c>
      <c r="N1543" s="293">
        <v>76496</v>
      </c>
      <c r="O1543" s="398" t="s">
        <v>188</v>
      </c>
      <c r="P1543" s="370">
        <v>1</v>
      </c>
      <c r="Q1543" s="294">
        <v>6</v>
      </c>
      <c r="R1543" s="293">
        <v>76496</v>
      </c>
      <c r="S1543" s="398" t="s">
        <v>188</v>
      </c>
      <c r="T1543" s="370">
        <v>1</v>
      </c>
      <c r="U1543" s="294">
        <v>6</v>
      </c>
      <c r="V1543" s="293">
        <v>78807</v>
      </c>
      <c r="W1543" s="398" t="s">
        <v>188</v>
      </c>
      <c r="X1543" s="370">
        <v>1</v>
      </c>
      <c r="Y1543" s="294">
        <v>6</v>
      </c>
      <c r="Z1543" s="293">
        <v>80384</v>
      </c>
      <c r="AA1543" s="398" t="s">
        <v>188</v>
      </c>
    </row>
    <row r="1544" spans="1:27" ht="14.1" customHeight="1" x14ac:dyDescent="0.2">
      <c r="A1544" s="357"/>
      <c r="B1544" s="14"/>
      <c r="C1544" s="302">
        <v>2200</v>
      </c>
      <c r="D1544" s="302">
        <v>120223606</v>
      </c>
      <c r="E1544" s="288" t="s">
        <v>1056</v>
      </c>
      <c r="F1544" s="8"/>
      <c r="G1544" s="8"/>
      <c r="H1544" s="8">
        <v>74630</v>
      </c>
      <c r="I1544" s="4"/>
      <c r="J1544" s="4"/>
      <c r="K1544" s="165">
        <v>76496</v>
      </c>
      <c r="L1544" s="364">
        <v>1</v>
      </c>
      <c r="M1544" s="21">
        <v>6</v>
      </c>
      <c r="N1544" s="293">
        <v>76496</v>
      </c>
      <c r="O1544" s="398" t="s">
        <v>188</v>
      </c>
      <c r="P1544" s="370">
        <v>1</v>
      </c>
      <c r="Q1544" s="294">
        <v>6</v>
      </c>
      <c r="R1544" s="293">
        <v>76496</v>
      </c>
      <c r="S1544" s="398" t="s">
        <v>188</v>
      </c>
      <c r="T1544" s="370">
        <v>1</v>
      </c>
      <c r="U1544" s="294">
        <v>6</v>
      </c>
      <c r="V1544" s="293">
        <v>78807</v>
      </c>
      <c r="W1544" s="398" t="s">
        <v>188</v>
      </c>
      <c r="X1544" s="370">
        <v>1</v>
      </c>
      <c r="Y1544" s="294">
        <v>6</v>
      </c>
      <c r="Z1544" s="293">
        <v>80384</v>
      </c>
      <c r="AA1544" s="398" t="s">
        <v>188</v>
      </c>
    </row>
    <row r="1545" spans="1:27" ht="14.1" customHeight="1" x14ac:dyDescent="0.2">
      <c r="A1545" s="357"/>
      <c r="B1545" s="14"/>
      <c r="C1545" s="302">
        <v>2210</v>
      </c>
      <c r="D1545" s="302">
        <v>120223249</v>
      </c>
      <c r="E1545" s="288" t="s">
        <v>1056</v>
      </c>
      <c r="F1545" s="8"/>
      <c r="G1545" s="8"/>
      <c r="H1545" s="8">
        <v>74630</v>
      </c>
      <c r="I1545" s="4"/>
      <c r="J1545" s="4"/>
      <c r="K1545" s="165">
        <v>76496</v>
      </c>
      <c r="L1545" s="364">
        <v>1</v>
      </c>
      <c r="M1545" s="21">
        <v>6</v>
      </c>
      <c r="N1545" s="293">
        <v>76496</v>
      </c>
      <c r="O1545" s="398" t="s">
        <v>188</v>
      </c>
      <c r="P1545" s="370">
        <v>1</v>
      </c>
      <c r="Q1545" s="294">
        <v>6</v>
      </c>
      <c r="R1545" s="293">
        <v>76496</v>
      </c>
      <c r="S1545" s="398" t="s">
        <v>188</v>
      </c>
      <c r="T1545" s="370">
        <v>1</v>
      </c>
      <c r="U1545" s="294">
        <v>6</v>
      </c>
      <c r="V1545" s="293">
        <v>78807</v>
      </c>
      <c r="W1545" s="398" t="s">
        <v>188</v>
      </c>
      <c r="X1545" s="370">
        <v>1</v>
      </c>
      <c r="Y1545" s="294">
        <v>6</v>
      </c>
      <c r="Z1545" s="293">
        <v>80384</v>
      </c>
      <c r="AA1545" s="398" t="s">
        <v>188</v>
      </c>
    </row>
    <row r="1546" spans="1:27" ht="14.1" customHeight="1" x14ac:dyDescent="0.2">
      <c r="A1546" s="357"/>
      <c r="B1546" s="14"/>
      <c r="C1546" s="302">
        <v>2220</v>
      </c>
      <c r="D1546" s="302">
        <v>120223250</v>
      </c>
      <c r="E1546" s="288" t="s">
        <v>1056</v>
      </c>
      <c r="F1546" s="8"/>
      <c r="G1546" s="8"/>
      <c r="H1546" s="8">
        <v>74630</v>
      </c>
      <c r="I1546" s="4"/>
      <c r="J1546" s="4"/>
      <c r="K1546" s="165">
        <v>76496</v>
      </c>
      <c r="L1546" s="364">
        <v>1</v>
      </c>
      <c r="M1546" s="21">
        <v>6</v>
      </c>
      <c r="N1546" s="293">
        <v>76496</v>
      </c>
      <c r="O1546" s="398" t="s">
        <v>188</v>
      </c>
      <c r="P1546" s="370">
        <v>1</v>
      </c>
      <c r="Q1546" s="294">
        <v>6</v>
      </c>
      <c r="R1546" s="293">
        <v>76496</v>
      </c>
      <c r="S1546" s="398" t="s">
        <v>188</v>
      </c>
      <c r="T1546" s="370">
        <v>1</v>
      </c>
      <c r="U1546" s="294">
        <v>6</v>
      </c>
      <c r="V1546" s="293">
        <v>78807</v>
      </c>
      <c r="W1546" s="398" t="s">
        <v>188</v>
      </c>
      <c r="X1546" s="370">
        <v>1</v>
      </c>
      <c r="Y1546" s="294">
        <v>6</v>
      </c>
      <c r="Z1546" s="293">
        <v>80384</v>
      </c>
      <c r="AA1546" s="398" t="s">
        <v>188</v>
      </c>
    </row>
    <row r="1547" spans="1:27" ht="14.1" customHeight="1" x14ac:dyDescent="0.2">
      <c r="A1547" s="357"/>
      <c r="B1547" s="14"/>
      <c r="C1547" s="302">
        <v>2230</v>
      </c>
      <c r="D1547" s="302">
        <v>120223251</v>
      </c>
      <c r="E1547" s="288" t="s">
        <v>1056</v>
      </c>
      <c r="F1547" s="8"/>
      <c r="G1547" s="8"/>
      <c r="H1547" s="8">
        <v>74630</v>
      </c>
      <c r="I1547" s="4"/>
      <c r="J1547" s="4"/>
      <c r="K1547" s="165">
        <v>76496</v>
      </c>
      <c r="L1547" s="364">
        <v>1</v>
      </c>
      <c r="M1547" s="21">
        <v>6</v>
      </c>
      <c r="N1547" s="293">
        <v>76496</v>
      </c>
      <c r="O1547" s="398" t="s">
        <v>188</v>
      </c>
      <c r="P1547" s="370">
        <v>1</v>
      </c>
      <c r="Q1547" s="294">
        <v>6</v>
      </c>
      <c r="R1547" s="293">
        <v>76496</v>
      </c>
      <c r="S1547" s="398" t="s">
        <v>188</v>
      </c>
      <c r="T1547" s="370">
        <v>1</v>
      </c>
      <c r="U1547" s="294">
        <v>6</v>
      </c>
      <c r="V1547" s="293">
        <v>78807</v>
      </c>
      <c r="W1547" s="398" t="s">
        <v>188</v>
      </c>
      <c r="X1547" s="370">
        <v>1</v>
      </c>
      <c r="Y1547" s="294">
        <v>6</v>
      </c>
      <c r="Z1547" s="293">
        <v>80384</v>
      </c>
      <c r="AA1547" s="398" t="s">
        <v>188</v>
      </c>
    </row>
    <row r="1548" spans="1:27" ht="14.1" customHeight="1" x14ac:dyDescent="0.2">
      <c r="A1548" s="357"/>
      <c r="B1548" s="14"/>
      <c r="C1548" s="302">
        <v>2240</v>
      </c>
      <c r="D1548" s="302">
        <v>120223252</v>
      </c>
      <c r="E1548" s="288" t="s">
        <v>1056</v>
      </c>
      <c r="F1548" s="8"/>
      <c r="G1548" s="8"/>
      <c r="H1548" s="8">
        <v>74630</v>
      </c>
      <c r="I1548" s="4"/>
      <c r="J1548" s="4"/>
      <c r="K1548" s="165">
        <v>76496</v>
      </c>
      <c r="L1548" s="364">
        <v>1</v>
      </c>
      <c r="M1548" s="21">
        <v>6</v>
      </c>
      <c r="N1548" s="293">
        <v>76496</v>
      </c>
      <c r="O1548" s="398" t="s">
        <v>188</v>
      </c>
      <c r="P1548" s="370">
        <v>1</v>
      </c>
      <c r="Q1548" s="294">
        <v>6</v>
      </c>
      <c r="R1548" s="293">
        <v>76496</v>
      </c>
      <c r="S1548" s="398" t="s">
        <v>188</v>
      </c>
      <c r="T1548" s="370">
        <v>1</v>
      </c>
      <c r="U1548" s="294">
        <v>6</v>
      </c>
      <c r="V1548" s="293">
        <v>78807</v>
      </c>
      <c r="W1548" s="398" t="s">
        <v>188</v>
      </c>
      <c r="X1548" s="370">
        <v>1</v>
      </c>
      <c r="Y1548" s="294">
        <v>6</v>
      </c>
      <c r="Z1548" s="293">
        <v>80384</v>
      </c>
      <c r="AA1548" s="398" t="s">
        <v>188</v>
      </c>
    </row>
    <row r="1549" spans="1:27" ht="14.1" customHeight="1" x14ac:dyDescent="0.2">
      <c r="A1549" s="357"/>
      <c r="B1549" s="14"/>
      <c r="C1549" s="302">
        <v>2250</v>
      </c>
      <c r="D1549" s="302">
        <v>120223253</v>
      </c>
      <c r="E1549" s="288" t="s">
        <v>1056</v>
      </c>
      <c r="F1549" s="8"/>
      <c r="G1549" s="8"/>
      <c r="H1549" s="8">
        <v>74630</v>
      </c>
      <c r="I1549" s="4"/>
      <c r="J1549" s="4"/>
      <c r="K1549" s="165">
        <v>76496</v>
      </c>
      <c r="L1549" s="364">
        <v>1</v>
      </c>
      <c r="M1549" s="21">
        <v>6</v>
      </c>
      <c r="N1549" s="293">
        <v>76496</v>
      </c>
      <c r="O1549" s="398" t="s">
        <v>188</v>
      </c>
      <c r="P1549" s="370">
        <v>1</v>
      </c>
      <c r="Q1549" s="294">
        <v>6</v>
      </c>
      <c r="R1549" s="293">
        <v>76496</v>
      </c>
      <c r="S1549" s="398" t="s">
        <v>188</v>
      </c>
      <c r="T1549" s="370">
        <v>1</v>
      </c>
      <c r="U1549" s="294">
        <v>6</v>
      </c>
      <c r="V1549" s="293">
        <v>78807</v>
      </c>
      <c r="W1549" s="398" t="s">
        <v>188</v>
      </c>
      <c r="X1549" s="370">
        <v>1</v>
      </c>
      <c r="Y1549" s="294">
        <v>6</v>
      </c>
      <c r="Z1549" s="293">
        <v>80384</v>
      </c>
      <c r="AA1549" s="398" t="s">
        <v>188</v>
      </c>
    </row>
    <row r="1550" spans="1:27" ht="14.1" customHeight="1" x14ac:dyDescent="0.2">
      <c r="A1550" s="357"/>
      <c r="B1550" s="14"/>
      <c r="C1550" s="302">
        <v>2260</v>
      </c>
      <c r="D1550" s="302">
        <v>120223254</v>
      </c>
      <c r="E1550" s="288" t="s">
        <v>1056</v>
      </c>
      <c r="F1550" s="8"/>
      <c r="G1550" s="8"/>
      <c r="H1550" s="8">
        <v>74630</v>
      </c>
      <c r="I1550" s="4"/>
      <c r="J1550" s="4"/>
      <c r="K1550" s="165">
        <v>76496</v>
      </c>
      <c r="L1550" s="364">
        <v>1</v>
      </c>
      <c r="M1550" s="21">
        <v>6</v>
      </c>
      <c r="N1550" s="293">
        <v>76496</v>
      </c>
      <c r="O1550" s="398" t="s">
        <v>188</v>
      </c>
      <c r="P1550" s="370">
        <v>1</v>
      </c>
      <c r="Q1550" s="294">
        <v>6</v>
      </c>
      <c r="R1550" s="293">
        <v>76496</v>
      </c>
      <c r="S1550" s="398" t="s">
        <v>188</v>
      </c>
      <c r="T1550" s="370">
        <v>1</v>
      </c>
      <c r="U1550" s="294">
        <v>6</v>
      </c>
      <c r="V1550" s="293">
        <v>78807</v>
      </c>
      <c r="W1550" s="398" t="s">
        <v>188</v>
      </c>
      <c r="X1550" s="370">
        <v>1</v>
      </c>
      <c r="Y1550" s="294">
        <v>6</v>
      </c>
      <c r="Z1550" s="293">
        <v>80384</v>
      </c>
      <c r="AA1550" s="398" t="s">
        <v>188</v>
      </c>
    </row>
    <row r="1551" spans="1:27" ht="14.1" customHeight="1" x14ac:dyDescent="0.2">
      <c r="A1551" s="357"/>
      <c r="B1551" s="14"/>
      <c r="C1551" s="302">
        <v>2270</v>
      </c>
      <c r="D1551" s="302">
        <v>120223255</v>
      </c>
      <c r="E1551" s="288" t="s">
        <v>1056</v>
      </c>
      <c r="F1551" s="8"/>
      <c r="G1551" s="8"/>
      <c r="H1551" s="8">
        <v>74630</v>
      </c>
      <c r="I1551" s="4"/>
      <c r="J1551" s="4"/>
      <c r="K1551" s="165">
        <v>76496</v>
      </c>
      <c r="L1551" s="364">
        <v>1</v>
      </c>
      <c r="M1551" s="21">
        <v>6</v>
      </c>
      <c r="N1551" s="293">
        <v>76496</v>
      </c>
      <c r="O1551" s="398" t="s">
        <v>188</v>
      </c>
      <c r="P1551" s="370">
        <v>1</v>
      </c>
      <c r="Q1551" s="294">
        <v>6</v>
      </c>
      <c r="R1551" s="293">
        <v>76496</v>
      </c>
      <c r="S1551" s="398" t="s">
        <v>188</v>
      </c>
      <c r="T1551" s="370">
        <v>1</v>
      </c>
      <c r="U1551" s="294">
        <v>6</v>
      </c>
      <c r="V1551" s="293">
        <v>78807</v>
      </c>
      <c r="W1551" s="398" t="s">
        <v>188</v>
      </c>
      <c r="X1551" s="370">
        <v>1</v>
      </c>
      <c r="Y1551" s="294">
        <v>6</v>
      </c>
      <c r="Z1551" s="293">
        <v>80384</v>
      </c>
      <c r="AA1551" s="398" t="s">
        <v>188</v>
      </c>
    </row>
    <row r="1552" spans="1:27" ht="14.1" customHeight="1" x14ac:dyDescent="0.2">
      <c r="A1552" s="357"/>
      <c r="B1552" s="14"/>
      <c r="C1552" s="302">
        <v>2280</v>
      </c>
      <c r="D1552" s="302">
        <v>120223256</v>
      </c>
      <c r="E1552" s="288" t="s">
        <v>1056</v>
      </c>
      <c r="F1552" s="8"/>
      <c r="G1552" s="8"/>
      <c r="H1552" s="8">
        <v>74630</v>
      </c>
      <c r="I1552" s="4"/>
      <c r="J1552" s="4"/>
      <c r="K1552" s="165">
        <v>76496</v>
      </c>
      <c r="L1552" s="364">
        <v>1</v>
      </c>
      <c r="M1552" s="21">
        <v>6</v>
      </c>
      <c r="N1552" s="293">
        <v>76496</v>
      </c>
      <c r="O1552" s="398" t="s">
        <v>188</v>
      </c>
      <c r="P1552" s="370">
        <v>1</v>
      </c>
      <c r="Q1552" s="294">
        <v>6</v>
      </c>
      <c r="R1552" s="293">
        <v>76496</v>
      </c>
      <c r="S1552" s="398" t="s">
        <v>188</v>
      </c>
      <c r="T1552" s="370">
        <v>1</v>
      </c>
      <c r="U1552" s="294">
        <v>6</v>
      </c>
      <c r="V1552" s="293">
        <v>78807</v>
      </c>
      <c r="W1552" s="398" t="s">
        <v>188</v>
      </c>
      <c r="X1552" s="370">
        <v>1</v>
      </c>
      <c r="Y1552" s="294">
        <v>6</v>
      </c>
      <c r="Z1552" s="293">
        <v>80384</v>
      </c>
      <c r="AA1552" s="398" t="s">
        <v>188</v>
      </c>
    </row>
    <row r="1553" spans="1:27" ht="14.1" customHeight="1" x14ac:dyDescent="0.2">
      <c r="A1553" s="357"/>
      <c r="B1553" s="14"/>
      <c r="C1553" s="302">
        <v>2290</v>
      </c>
      <c r="D1553" s="302">
        <v>120223257</v>
      </c>
      <c r="E1553" s="288" t="s">
        <v>1056</v>
      </c>
      <c r="F1553" s="8"/>
      <c r="G1553" s="8"/>
      <c r="H1553" s="8">
        <v>74630</v>
      </c>
      <c r="I1553" s="4"/>
      <c r="J1553" s="4"/>
      <c r="K1553" s="165">
        <v>76496</v>
      </c>
      <c r="L1553" s="364">
        <v>1</v>
      </c>
      <c r="M1553" s="21">
        <v>6</v>
      </c>
      <c r="N1553" s="293">
        <v>76496</v>
      </c>
      <c r="O1553" s="398" t="s">
        <v>188</v>
      </c>
      <c r="P1553" s="370">
        <v>1</v>
      </c>
      <c r="Q1553" s="294">
        <v>6</v>
      </c>
      <c r="R1553" s="293">
        <v>76496</v>
      </c>
      <c r="S1553" s="398" t="s">
        <v>188</v>
      </c>
      <c r="T1553" s="370">
        <v>1</v>
      </c>
      <c r="U1553" s="294">
        <v>6</v>
      </c>
      <c r="V1553" s="293">
        <v>78807</v>
      </c>
      <c r="W1553" s="398" t="s">
        <v>188</v>
      </c>
      <c r="X1553" s="370">
        <v>1</v>
      </c>
      <c r="Y1553" s="294">
        <v>6</v>
      </c>
      <c r="Z1553" s="293">
        <v>80384</v>
      </c>
      <c r="AA1553" s="398" t="s">
        <v>188</v>
      </c>
    </row>
    <row r="1554" spans="1:27" ht="14.1" customHeight="1" x14ac:dyDescent="0.2">
      <c r="A1554" s="357"/>
      <c r="B1554" s="14"/>
      <c r="C1554" s="302">
        <v>2300</v>
      </c>
      <c r="D1554" s="302">
        <v>120223258</v>
      </c>
      <c r="E1554" s="288" t="s">
        <v>1056</v>
      </c>
      <c r="F1554" s="8"/>
      <c r="G1554" s="8"/>
      <c r="H1554" s="8">
        <v>74630</v>
      </c>
      <c r="I1554" s="4"/>
      <c r="J1554" s="4"/>
      <c r="K1554" s="165">
        <v>76496</v>
      </c>
      <c r="L1554" s="364">
        <v>1</v>
      </c>
      <c r="M1554" s="21">
        <v>6</v>
      </c>
      <c r="N1554" s="293">
        <v>76496</v>
      </c>
      <c r="O1554" s="398" t="s">
        <v>188</v>
      </c>
      <c r="P1554" s="370">
        <v>1</v>
      </c>
      <c r="Q1554" s="294">
        <v>6</v>
      </c>
      <c r="R1554" s="293">
        <v>76496</v>
      </c>
      <c r="S1554" s="398" t="s">
        <v>188</v>
      </c>
      <c r="T1554" s="370">
        <v>1</v>
      </c>
      <c r="U1554" s="294">
        <v>6</v>
      </c>
      <c r="V1554" s="293">
        <v>78807</v>
      </c>
      <c r="W1554" s="398" t="s">
        <v>188</v>
      </c>
      <c r="X1554" s="370">
        <v>1</v>
      </c>
      <c r="Y1554" s="294">
        <v>6</v>
      </c>
      <c r="Z1554" s="293">
        <v>80384</v>
      </c>
      <c r="AA1554" s="398" t="s">
        <v>188</v>
      </c>
    </row>
    <row r="1555" spans="1:27" ht="14.1" customHeight="1" x14ac:dyDescent="0.2">
      <c r="A1555" s="357"/>
      <c r="B1555" s="14"/>
      <c r="C1555" s="302">
        <v>2310</v>
      </c>
      <c r="D1555" s="302">
        <v>120223259</v>
      </c>
      <c r="E1555" s="288" t="s">
        <v>1056</v>
      </c>
      <c r="F1555" s="8"/>
      <c r="G1555" s="8"/>
      <c r="H1555" s="8">
        <v>74630</v>
      </c>
      <c r="I1555" s="4"/>
      <c r="J1555" s="4"/>
      <c r="K1555" s="165">
        <v>76496</v>
      </c>
      <c r="L1555" s="364">
        <v>1</v>
      </c>
      <c r="M1555" s="21">
        <v>6</v>
      </c>
      <c r="N1555" s="293">
        <v>76496</v>
      </c>
      <c r="O1555" s="398" t="s">
        <v>188</v>
      </c>
      <c r="P1555" s="370">
        <v>1</v>
      </c>
      <c r="Q1555" s="294">
        <v>6</v>
      </c>
      <c r="R1555" s="293">
        <v>76496</v>
      </c>
      <c r="S1555" s="398" t="s">
        <v>188</v>
      </c>
      <c r="T1555" s="370">
        <v>1</v>
      </c>
      <c r="U1555" s="294">
        <v>6</v>
      </c>
      <c r="V1555" s="293">
        <v>78807</v>
      </c>
      <c r="W1555" s="398" t="s">
        <v>188</v>
      </c>
      <c r="X1555" s="370">
        <v>1</v>
      </c>
      <c r="Y1555" s="294">
        <v>6</v>
      </c>
      <c r="Z1555" s="293">
        <v>80384</v>
      </c>
      <c r="AA1555" s="398" t="s">
        <v>188</v>
      </c>
    </row>
    <row r="1556" spans="1:27" ht="14.1" customHeight="1" x14ac:dyDescent="0.2">
      <c r="A1556" s="357"/>
      <c r="B1556" s="14"/>
      <c r="C1556" s="302">
        <v>2320</v>
      </c>
      <c r="D1556" s="302">
        <v>120223260</v>
      </c>
      <c r="E1556" s="288" t="s">
        <v>1056</v>
      </c>
      <c r="F1556" s="8"/>
      <c r="G1556" s="8"/>
      <c r="H1556" s="8">
        <v>74630</v>
      </c>
      <c r="I1556" s="4"/>
      <c r="J1556" s="4"/>
      <c r="K1556" s="165">
        <v>76496</v>
      </c>
      <c r="L1556" s="364">
        <v>1</v>
      </c>
      <c r="M1556" s="21">
        <v>6</v>
      </c>
      <c r="N1556" s="293">
        <v>76496</v>
      </c>
      <c r="O1556" s="398" t="s">
        <v>188</v>
      </c>
      <c r="P1556" s="370">
        <v>1</v>
      </c>
      <c r="Q1556" s="294">
        <v>6</v>
      </c>
      <c r="R1556" s="293">
        <v>76496</v>
      </c>
      <c r="S1556" s="398" t="s">
        <v>188</v>
      </c>
      <c r="T1556" s="370">
        <v>1</v>
      </c>
      <c r="U1556" s="294">
        <v>6</v>
      </c>
      <c r="V1556" s="293">
        <v>78807</v>
      </c>
      <c r="W1556" s="398" t="s">
        <v>188</v>
      </c>
      <c r="X1556" s="370">
        <v>1</v>
      </c>
      <c r="Y1556" s="294">
        <v>6</v>
      </c>
      <c r="Z1556" s="293">
        <v>80384</v>
      </c>
      <c r="AA1556" s="398" t="s">
        <v>188</v>
      </c>
    </row>
    <row r="1557" spans="1:27" ht="14.1" customHeight="1" x14ac:dyDescent="0.2">
      <c r="A1557" s="357"/>
      <c r="B1557" s="14"/>
      <c r="C1557" s="302">
        <v>2330</v>
      </c>
      <c r="D1557" s="302">
        <v>120223607</v>
      </c>
      <c r="E1557" s="288" t="s">
        <v>1056</v>
      </c>
      <c r="F1557" s="8"/>
      <c r="G1557" s="8"/>
      <c r="H1557" s="8">
        <v>74630</v>
      </c>
      <c r="I1557" s="4"/>
      <c r="J1557" s="4"/>
      <c r="K1557" s="165">
        <v>76496</v>
      </c>
      <c r="L1557" s="364">
        <v>1</v>
      </c>
      <c r="M1557" s="21">
        <v>6</v>
      </c>
      <c r="N1557" s="293">
        <v>76496</v>
      </c>
      <c r="O1557" s="398" t="s">
        <v>188</v>
      </c>
      <c r="P1557" s="370">
        <v>1</v>
      </c>
      <c r="Q1557" s="294">
        <v>6</v>
      </c>
      <c r="R1557" s="293">
        <v>76496</v>
      </c>
      <c r="S1557" s="398" t="s">
        <v>188</v>
      </c>
      <c r="T1557" s="370">
        <v>1</v>
      </c>
      <c r="U1557" s="294">
        <v>6</v>
      </c>
      <c r="V1557" s="293">
        <v>78807</v>
      </c>
      <c r="W1557" s="398" t="s">
        <v>188</v>
      </c>
      <c r="X1557" s="370">
        <v>1</v>
      </c>
      <c r="Y1557" s="294">
        <v>6</v>
      </c>
      <c r="Z1557" s="293">
        <v>80384</v>
      </c>
      <c r="AA1557" s="398" t="s">
        <v>188</v>
      </c>
    </row>
    <row r="1558" spans="1:27" ht="14.1" customHeight="1" x14ac:dyDescent="0.2">
      <c r="A1558" s="357"/>
      <c r="B1558" s="14"/>
      <c r="C1558" s="302">
        <v>2340</v>
      </c>
      <c r="D1558" s="302">
        <v>120223261</v>
      </c>
      <c r="E1558" s="288" t="s">
        <v>1056</v>
      </c>
      <c r="F1558" s="8"/>
      <c r="G1558" s="8"/>
      <c r="H1558" s="8">
        <v>74630</v>
      </c>
      <c r="I1558" s="4"/>
      <c r="J1558" s="4"/>
      <c r="K1558" s="165">
        <v>76496</v>
      </c>
      <c r="L1558" s="364">
        <v>1</v>
      </c>
      <c r="M1558" s="21">
        <v>6</v>
      </c>
      <c r="N1558" s="293">
        <v>76496</v>
      </c>
      <c r="O1558" s="398" t="s">
        <v>188</v>
      </c>
      <c r="P1558" s="370">
        <v>1</v>
      </c>
      <c r="Q1558" s="294">
        <v>6</v>
      </c>
      <c r="R1558" s="293">
        <v>76496</v>
      </c>
      <c r="S1558" s="398" t="s">
        <v>188</v>
      </c>
      <c r="T1558" s="370">
        <v>1</v>
      </c>
      <c r="U1558" s="294">
        <v>6</v>
      </c>
      <c r="V1558" s="293">
        <v>78807</v>
      </c>
      <c r="W1558" s="398" t="s">
        <v>188</v>
      </c>
      <c r="X1558" s="370">
        <v>1</v>
      </c>
      <c r="Y1558" s="294">
        <v>6</v>
      </c>
      <c r="Z1558" s="293">
        <v>0</v>
      </c>
      <c r="AA1558" s="398" t="s">
        <v>188</v>
      </c>
    </row>
    <row r="1559" spans="1:27" ht="14.1" customHeight="1" x14ac:dyDescent="0.2">
      <c r="A1559" s="357"/>
      <c r="B1559" s="14"/>
      <c r="C1559" s="302">
        <v>2350</v>
      </c>
      <c r="D1559" s="302">
        <v>120223262</v>
      </c>
      <c r="E1559" s="288" t="s">
        <v>1056</v>
      </c>
      <c r="F1559" s="8"/>
      <c r="G1559" s="8"/>
      <c r="H1559" s="8">
        <v>74630</v>
      </c>
      <c r="I1559" s="4"/>
      <c r="J1559" s="4"/>
      <c r="K1559" s="165">
        <v>76496</v>
      </c>
      <c r="L1559" s="364">
        <v>1</v>
      </c>
      <c r="M1559" s="21">
        <v>6</v>
      </c>
      <c r="N1559" s="293">
        <v>76496</v>
      </c>
      <c r="O1559" s="398" t="s">
        <v>188</v>
      </c>
      <c r="P1559" s="370">
        <v>1</v>
      </c>
      <c r="Q1559" s="294">
        <v>6</v>
      </c>
      <c r="R1559" s="293">
        <v>76496</v>
      </c>
      <c r="S1559" s="398" t="s">
        <v>188</v>
      </c>
      <c r="T1559" s="370">
        <v>1</v>
      </c>
      <c r="U1559" s="294">
        <v>6</v>
      </c>
      <c r="V1559" s="293">
        <v>78807</v>
      </c>
      <c r="W1559" s="398" t="s">
        <v>188</v>
      </c>
      <c r="X1559" s="370">
        <v>1</v>
      </c>
      <c r="Y1559" s="294">
        <v>6</v>
      </c>
      <c r="Z1559" s="293">
        <v>80384</v>
      </c>
      <c r="AA1559" s="398" t="s">
        <v>188</v>
      </c>
    </row>
    <row r="1560" spans="1:27" ht="14.1" customHeight="1" x14ac:dyDescent="0.2">
      <c r="A1560" s="357"/>
      <c r="B1560" s="14"/>
      <c r="C1560" s="302">
        <v>2360</v>
      </c>
      <c r="D1560" s="302">
        <v>120223263</v>
      </c>
      <c r="E1560" s="288" t="s">
        <v>1056</v>
      </c>
      <c r="F1560" s="8"/>
      <c r="G1560" s="8"/>
      <c r="H1560" s="8">
        <v>74630</v>
      </c>
      <c r="I1560" s="4"/>
      <c r="J1560" s="4"/>
      <c r="K1560" s="165">
        <v>76496</v>
      </c>
      <c r="L1560" s="364">
        <v>1</v>
      </c>
      <c r="M1560" s="21">
        <v>6</v>
      </c>
      <c r="N1560" s="293">
        <v>76496</v>
      </c>
      <c r="O1560" s="398" t="s">
        <v>188</v>
      </c>
      <c r="P1560" s="370">
        <v>1</v>
      </c>
      <c r="Q1560" s="294">
        <v>6</v>
      </c>
      <c r="R1560" s="293">
        <v>76496</v>
      </c>
      <c r="S1560" s="398" t="s">
        <v>188</v>
      </c>
      <c r="T1560" s="370">
        <v>1</v>
      </c>
      <c r="U1560" s="294">
        <v>6</v>
      </c>
      <c r="V1560" s="293">
        <v>78807</v>
      </c>
      <c r="W1560" s="398" t="s">
        <v>188</v>
      </c>
      <c r="X1560" s="370">
        <v>1</v>
      </c>
      <c r="Y1560" s="294">
        <v>6</v>
      </c>
      <c r="Z1560" s="293">
        <v>80384</v>
      </c>
      <c r="AA1560" s="398" t="s">
        <v>188</v>
      </c>
    </row>
    <row r="1561" spans="1:27" ht="14.1" customHeight="1" x14ac:dyDescent="0.2">
      <c r="A1561" s="357"/>
      <c r="B1561" s="14"/>
      <c r="C1561" s="302">
        <v>2370</v>
      </c>
      <c r="D1561" s="302">
        <v>120223264</v>
      </c>
      <c r="E1561" s="288" t="s">
        <v>1056</v>
      </c>
      <c r="F1561" s="8"/>
      <c r="G1561" s="8"/>
      <c r="H1561" s="8">
        <v>74630</v>
      </c>
      <c r="I1561" s="4"/>
      <c r="J1561" s="4"/>
      <c r="K1561" s="165">
        <v>76496</v>
      </c>
      <c r="L1561" s="364">
        <v>1</v>
      </c>
      <c r="M1561" s="21">
        <v>6</v>
      </c>
      <c r="N1561" s="293">
        <v>76496</v>
      </c>
      <c r="O1561" s="398" t="s">
        <v>188</v>
      </c>
      <c r="P1561" s="370">
        <v>1</v>
      </c>
      <c r="Q1561" s="294">
        <v>6</v>
      </c>
      <c r="R1561" s="293">
        <v>76496</v>
      </c>
      <c r="S1561" s="398" t="s">
        <v>188</v>
      </c>
      <c r="T1561" s="370">
        <v>1</v>
      </c>
      <c r="U1561" s="294">
        <v>6</v>
      </c>
      <c r="V1561" s="293">
        <v>78807</v>
      </c>
      <c r="W1561" s="398" t="s">
        <v>188</v>
      </c>
      <c r="X1561" s="370">
        <v>1</v>
      </c>
      <c r="Y1561" s="294">
        <v>6</v>
      </c>
      <c r="Z1561" s="293">
        <v>80384</v>
      </c>
      <c r="AA1561" s="398" t="s">
        <v>188</v>
      </c>
    </row>
    <row r="1562" spans="1:27" ht="14.1" customHeight="1" x14ac:dyDescent="0.2">
      <c r="A1562" s="357"/>
      <c r="B1562" s="14"/>
      <c r="C1562" s="302">
        <v>2380</v>
      </c>
      <c r="D1562" s="302">
        <v>120223265</v>
      </c>
      <c r="E1562" s="288" t="s">
        <v>1056</v>
      </c>
      <c r="F1562" s="8"/>
      <c r="G1562" s="8"/>
      <c r="H1562" s="8">
        <v>74630</v>
      </c>
      <c r="I1562" s="4"/>
      <c r="J1562" s="4"/>
      <c r="K1562" s="165">
        <v>76496</v>
      </c>
      <c r="L1562" s="364">
        <v>1</v>
      </c>
      <c r="M1562" s="21">
        <v>6</v>
      </c>
      <c r="N1562" s="293">
        <v>76496</v>
      </c>
      <c r="O1562" s="398" t="s">
        <v>188</v>
      </c>
      <c r="P1562" s="370">
        <v>1</v>
      </c>
      <c r="Q1562" s="294">
        <v>6</v>
      </c>
      <c r="R1562" s="293">
        <v>76496</v>
      </c>
      <c r="S1562" s="398" t="s">
        <v>188</v>
      </c>
      <c r="T1562" s="370">
        <v>1</v>
      </c>
      <c r="U1562" s="294">
        <v>6</v>
      </c>
      <c r="V1562" s="293">
        <v>78807</v>
      </c>
      <c r="W1562" s="398" t="s">
        <v>188</v>
      </c>
      <c r="X1562" s="370">
        <v>1</v>
      </c>
      <c r="Y1562" s="294">
        <v>6</v>
      </c>
      <c r="Z1562" s="293">
        <v>80384</v>
      </c>
      <c r="AA1562" s="398" t="s">
        <v>188</v>
      </c>
    </row>
    <row r="1563" spans="1:27" ht="14.1" customHeight="1" x14ac:dyDescent="0.2">
      <c r="A1563" s="357"/>
      <c r="B1563" s="14"/>
      <c r="C1563" s="302">
        <v>2390</v>
      </c>
      <c r="D1563" s="302">
        <v>120223608</v>
      </c>
      <c r="E1563" s="288" t="s">
        <v>1056</v>
      </c>
      <c r="F1563" s="8"/>
      <c r="G1563" s="8"/>
      <c r="H1563" s="8">
        <v>74630</v>
      </c>
      <c r="I1563" s="4"/>
      <c r="J1563" s="4"/>
      <c r="K1563" s="165">
        <v>76496</v>
      </c>
      <c r="L1563" s="364">
        <v>1</v>
      </c>
      <c r="M1563" s="21">
        <v>6</v>
      </c>
      <c r="N1563" s="293">
        <v>76496</v>
      </c>
      <c r="O1563" s="398" t="s">
        <v>188</v>
      </c>
      <c r="P1563" s="370">
        <v>1</v>
      </c>
      <c r="Q1563" s="294">
        <v>6</v>
      </c>
      <c r="R1563" s="293">
        <v>76496</v>
      </c>
      <c r="S1563" s="398" t="s">
        <v>188</v>
      </c>
      <c r="T1563" s="370">
        <v>1</v>
      </c>
      <c r="U1563" s="294">
        <v>6</v>
      </c>
      <c r="V1563" s="293">
        <v>78807</v>
      </c>
      <c r="W1563" s="398" t="s">
        <v>188</v>
      </c>
      <c r="X1563" s="370">
        <v>1</v>
      </c>
      <c r="Y1563" s="294">
        <v>6</v>
      </c>
      <c r="Z1563" s="293">
        <v>80384</v>
      </c>
      <c r="AA1563" s="398" t="s">
        <v>188</v>
      </c>
    </row>
    <row r="1564" spans="1:27" ht="14.1" customHeight="1" x14ac:dyDescent="0.2">
      <c r="A1564" s="357"/>
      <c r="B1564" s="14"/>
      <c r="C1564" s="302">
        <v>2400</v>
      </c>
      <c r="D1564" s="302">
        <v>120223266</v>
      </c>
      <c r="E1564" s="288" t="s">
        <v>1056</v>
      </c>
      <c r="F1564" s="8"/>
      <c r="G1564" s="8"/>
      <c r="H1564" s="8">
        <v>74630</v>
      </c>
      <c r="I1564" s="4"/>
      <c r="J1564" s="4"/>
      <c r="K1564" s="165">
        <v>76496</v>
      </c>
      <c r="L1564" s="364">
        <v>1</v>
      </c>
      <c r="M1564" s="21">
        <v>6</v>
      </c>
      <c r="N1564" s="293">
        <v>76496</v>
      </c>
      <c r="O1564" s="398" t="s">
        <v>188</v>
      </c>
      <c r="P1564" s="370">
        <v>1</v>
      </c>
      <c r="Q1564" s="294">
        <v>6</v>
      </c>
      <c r="R1564" s="293">
        <v>76496</v>
      </c>
      <c r="S1564" s="398" t="s">
        <v>188</v>
      </c>
      <c r="T1564" s="370">
        <v>1</v>
      </c>
      <c r="U1564" s="294">
        <v>6</v>
      </c>
      <c r="V1564" s="293">
        <v>78807</v>
      </c>
      <c r="W1564" s="398" t="s">
        <v>188</v>
      </c>
      <c r="X1564" s="370">
        <v>1</v>
      </c>
      <c r="Y1564" s="294">
        <v>6</v>
      </c>
      <c r="Z1564" s="293">
        <v>80384</v>
      </c>
      <c r="AA1564" s="398" t="s">
        <v>188</v>
      </c>
    </row>
    <row r="1565" spans="1:27" ht="14.1" customHeight="1" x14ac:dyDescent="0.2">
      <c r="A1565" s="357"/>
      <c r="B1565" s="14"/>
      <c r="C1565" s="302">
        <v>2410</v>
      </c>
      <c r="D1565" s="302">
        <v>120223267</v>
      </c>
      <c r="E1565" s="288" t="s">
        <v>1056</v>
      </c>
      <c r="F1565" s="8"/>
      <c r="G1565" s="8"/>
      <c r="H1565" s="8">
        <v>74630</v>
      </c>
      <c r="I1565" s="4"/>
      <c r="J1565" s="4"/>
      <c r="K1565" s="165">
        <v>76496</v>
      </c>
      <c r="L1565" s="364">
        <v>1</v>
      </c>
      <c r="M1565" s="21">
        <v>6</v>
      </c>
      <c r="N1565" s="293">
        <v>76496</v>
      </c>
      <c r="O1565" s="398" t="s">
        <v>188</v>
      </c>
      <c r="P1565" s="370">
        <v>1</v>
      </c>
      <c r="Q1565" s="294">
        <v>6</v>
      </c>
      <c r="R1565" s="293">
        <v>76496</v>
      </c>
      <c r="S1565" s="398" t="s">
        <v>188</v>
      </c>
      <c r="T1565" s="370">
        <v>1</v>
      </c>
      <c r="U1565" s="294">
        <v>6</v>
      </c>
      <c r="V1565" s="293">
        <v>78807</v>
      </c>
      <c r="W1565" s="398" t="s">
        <v>188</v>
      </c>
      <c r="X1565" s="370">
        <v>1</v>
      </c>
      <c r="Y1565" s="294">
        <v>6</v>
      </c>
      <c r="Z1565" s="293">
        <v>80384</v>
      </c>
      <c r="AA1565" s="398" t="s">
        <v>188</v>
      </c>
    </row>
    <row r="1566" spans="1:27" ht="14.1" customHeight="1" x14ac:dyDescent="0.2">
      <c r="A1566" s="357"/>
      <c r="B1566" s="14"/>
      <c r="C1566" s="302">
        <v>2420</v>
      </c>
      <c r="D1566" s="302">
        <v>120223268</v>
      </c>
      <c r="E1566" s="288" t="s">
        <v>1056</v>
      </c>
      <c r="F1566" s="8"/>
      <c r="G1566" s="8"/>
      <c r="H1566" s="8">
        <v>74630</v>
      </c>
      <c r="I1566" s="4"/>
      <c r="J1566" s="4"/>
      <c r="K1566" s="165">
        <v>76496</v>
      </c>
      <c r="L1566" s="364">
        <v>1</v>
      </c>
      <c r="M1566" s="21">
        <v>6</v>
      </c>
      <c r="N1566" s="293">
        <v>76496</v>
      </c>
      <c r="O1566" s="398" t="s">
        <v>188</v>
      </c>
      <c r="P1566" s="370">
        <v>1</v>
      </c>
      <c r="Q1566" s="294">
        <v>6</v>
      </c>
      <c r="R1566" s="293">
        <v>76496</v>
      </c>
      <c r="S1566" s="398" t="s">
        <v>188</v>
      </c>
      <c r="T1566" s="370">
        <v>1</v>
      </c>
      <c r="U1566" s="294">
        <v>6</v>
      </c>
      <c r="V1566" s="293">
        <v>78807</v>
      </c>
      <c r="W1566" s="398" t="s">
        <v>188</v>
      </c>
      <c r="X1566" s="370">
        <v>1</v>
      </c>
      <c r="Y1566" s="294">
        <v>6</v>
      </c>
      <c r="Z1566" s="293">
        <v>80384</v>
      </c>
      <c r="AA1566" s="398" t="s">
        <v>188</v>
      </c>
    </row>
    <row r="1567" spans="1:27" ht="14.1" customHeight="1" x14ac:dyDescent="0.2">
      <c r="A1567" s="357"/>
      <c r="B1567" s="14"/>
      <c r="C1567" s="302">
        <v>2430</v>
      </c>
      <c r="D1567" s="302">
        <v>120223269</v>
      </c>
      <c r="E1567" s="288" t="s">
        <v>1056</v>
      </c>
      <c r="F1567" s="8"/>
      <c r="G1567" s="8"/>
      <c r="H1567" s="8">
        <v>74630</v>
      </c>
      <c r="I1567" s="4"/>
      <c r="J1567" s="4"/>
      <c r="K1567" s="165">
        <v>76496</v>
      </c>
      <c r="L1567" s="364">
        <v>1</v>
      </c>
      <c r="M1567" s="21">
        <v>6</v>
      </c>
      <c r="N1567" s="293">
        <v>76496</v>
      </c>
      <c r="O1567" s="398" t="s">
        <v>188</v>
      </c>
      <c r="P1567" s="370">
        <v>1</v>
      </c>
      <c r="Q1567" s="294">
        <v>6</v>
      </c>
      <c r="R1567" s="293">
        <v>76496</v>
      </c>
      <c r="S1567" s="398" t="s">
        <v>188</v>
      </c>
      <c r="T1567" s="370">
        <v>1</v>
      </c>
      <c r="U1567" s="294">
        <v>6</v>
      </c>
      <c r="V1567" s="293">
        <v>78807</v>
      </c>
      <c r="W1567" s="398" t="s">
        <v>188</v>
      </c>
      <c r="X1567" s="370">
        <v>1</v>
      </c>
      <c r="Y1567" s="294">
        <v>6</v>
      </c>
      <c r="Z1567" s="293">
        <v>0</v>
      </c>
      <c r="AA1567" s="398" t="s">
        <v>188</v>
      </c>
    </row>
    <row r="1568" spans="1:27" ht="14.1" customHeight="1" x14ac:dyDescent="0.2">
      <c r="A1568" s="357"/>
      <c r="B1568" s="14"/>
      <c r="C1568" s="302">
        <v>2440</v>
      </c>
      <c r="D1568" s="302">
        <v>120223609</v>
      </c>
      <c r="E1568" s="288" t="s">
        <v>1056</v>
      </c>
      <c r="F1568" s="8"/>
      <c r="G1568" s="8"/>
      <c r="H1568" s="8">
        <v>74630</v>
      </c>
      <c r="I1568" s="4"/>
      <c r="J1568" s="4"/>
      <c r="K1568" s="165">
        <v>76496</v>
      </c>
      <c r="L1568" s="364">
        <v>1</v>
      </c>
      <c r="M1568" s="21">
        <v>6</v>
      </c>
      <c r="N1568" s="293">
        <v>76496</v>
      </c>
      <c r="O1568" s="398" t="s">
        <v>188</v>
      </c>
      <c r="P1568" s="370">
        <v>1</v>
      </c>
      <c r="Q1568" s="294">
        <v>6</v>
      </c>
      <c r="R1568" s="293">
        <v>76496</v>
      </c>
      <c r="S1568" s="398" t="s">
        <v>188</v>
      </c>
      <c r="T1568" s="370">
        <v>1</v>
      </c>
      <c r="U1568" s="294">
        <v>6</v>
      </c>
      <c r="V1568" s="293">
        <v>78807</v>
      </c>
      <c r="W1568" s="398" t="s">
        <v>188</v>
      </c>
      <c r="X1568" s="370">
        <v>1</v>
      </c>
      <c r="Y1568" s="294">
        <v>6</v>
      </c>
      <c r="Z1568" s="293">
        <v>80384</v>
      </c>
      <c r="AA1568" s="398" t="s">
        <v>188</v>
      </c>
    </row>
    <row r="1569" spans="1:27" ht="14.1" customHeight="1" x14ac:dyDescent="0.2">
      <c r="A1569" s="357"/>
      <c r="B1569" s="14"/>
      <c r="C1569" s="302">
        <v>2460</v>
      </c>
      <c r="D1569" s="302">
        <v>120223270</v>
      </c>
      <c r="E1569" s="288" t="s">
        <v>1056</v>
      </c>
      <c r="F1569" s="8"/>
      <c r="G1569" s="8"/>
      <c r="H1569" s="8">
        <v>74630</v>
      </c>
      <c r="I1569" s="4"/>
      <c r="J1569" s="4"/>
      <c r="K1569" s="165">
        <v>76496</v>
      </c>
      <c r="L1569" s="364">
        <v>1</v>
      </c>
      <c r="M1569" s="21">
        <v>6</v>
      </c>
      <c r="N1569" s="293">
        <v>76496</v>
      </c>
      <c r="O1569" s="398" t="s">
        <v>188</v>
      </c>
      <c r="P1569" s="370">
        <v>1</v>
      </c>
      <c r="Q1569" s="294">
        <v>6</v>
      </c>
      <c r="R1569" s="293">
        <v>76496</v>
      </c>
      <c r="S1569" s="398" t="s">
        <v>188</v>
      </c>
      <c r="T1569" s="370">
        <v>1</v>
      </c>
      <c r="U1569" s="294">
        <v>6</v>
      </c>
      <c r="V1569" s="293">
        <v>78807</v>
      </c>
      <c r="W1569" s="398" t="s">
        <v>188</v>
      </c>
      <c r="X1569" s="370">
        <v>1</v>
      </c>
      <c r="Y1569" s="294">
        <v>6</v>
      </c>
      <c r="Z1569" s="293">
        <v>80384</v>
      </c>
      <c r="AA1569" s="398" t="s">
        <v>188</v>
      </c>
    </row>
    <row r="1570" spans="1:27" ht="14.1" customHeight="1" x14ac:dyDescent="0.2">
      <c r="A1570" s="357"/>
      <c r="B1570" s="14"/>
      <c r="C1570" s="302">
        <v>2470</v>
      </c>
      <c r="D1570" s="302">
        <v>120223271</v>
      </c>
      <c r="E1570" s="288" t="s">
        <v>1056</v>
      </c>
      <c r="F1570" s="8"/>
      <c r="G1570" s="8"/>
      <c r="H1570" s="8">
        <v>74630</v>
      </c>
      <c r="I1570" s="4"/>
      <c r="J1570" s="4"/>
      <c r="K1570" s="165">
        <v>76496</v>
      </c>
      <c r="L1570" s="364">
        <v>1</v>
      </c>
      <c r="M1570" s="21">
        <v>6</v>
      </c>
      <c r="N1570" s="293">
        <v>76496</v>
      </c>
      <c r="O1570" s="398" t="s">
        <v>188</v>
      </c>
      <c r="P1570" s="370">
        <v>1</v>
      </c>
      <c r="Q1570" s="294">
        <v>6</v>
      </c>
      <c r="R1570" s="293">
        <v>76496</v>
      </c>
      <c r="S1570" s="398" t="s">
        <v>188</v>
      </c>
      <c r="T1570" s="370">
        <v>1</v>
      </c>
      <c r="U1570" s="294">
        <v>6</v>
      </c>
      <c r="V1570" s="293">
        <v>78807</v>
      </c>
      <c r="W1570" s="398" t="s">
        <v>188</v>
      </c>
      <c r="X1570" s="370">
        <v>1</v>
      </c>
      <c r="Y1570" s="294">
        <v>6</v>
      </c>
      <c r="Z1570" s="293">
        <v>80384</v>
      </c>
      <c r="AA1570" s="398" t="s">
        <v>188</v>
      </c>
    </row>
    <row r="1571" spans="1:27" ht="14.1" customHeight="1" x14ac:dyDescent="0.2">
      <c r="A1571" s="357"/>
      <c r="B1571" s="14"/>
      <c r="C1571" s="302">
        <v>2480</v>
      </c>
      <c r="D1571" s="302">
        <v>120223272</v>
      </c>
      <c r="E1571" s="288" t="s">
        <v>1056</v>
      </c>
      <c r="F1571" s="8"/>
      <c r="G1571" s="8"/>
      <c r="H1571" s="8">
        <v>74630</v>
      </c>
      <c r="I1571" s="4"/>
      <c r="J1571" s="4"/>
      <c r="K1571" s="165">
        <v>76496</v>
      </c>
      <c r="L1571" s="364">
        <v>1</v>
      </c>
      <c r="M1571" s="21">
        <v>6</v>
      </c>
      <c r="N1571" s="293">
        <v>76496</v>
      </c>
      <c r="O1571" s="398" t="s">
        <v>188</v>
      </c>
      <c r="P1571" s="370">
        <v>1</v>
      </c>
      <c r="Q1571" s="294">
        <v>6</v>
      </c>
      <c r="R1571" s="293">
        <v>76496</v>
      </c>
      <c r="S1571" s="398" t="s">
        <v>188</v>
      </c>
      <c r="T1571" s="370">
        <v>1</v>
      </c>
      <c r="U1571" s="294">
        <v>6</v>
      </c>
      <c r="V1571" s="293">
        <v>78807</v>
      </c>
      <c r="W1571" s="398" t="s">
        <v>188</v>
      </c>
      <c r="X1571" s="370">
        <v>1</v>
      </c>
      <c r="Y1571" s="294">
        <v>6</v>
      </c>
      <c r="Z1571" s="293">
        <v>80384</v>
      </c>
      <c r="AA1571" s="398" t="s">
        <v>188</v>
      </c>
    </row>
    <row r="1572" spans="1:27" ht="14.1" customHeight="1" x14ac:dyDescent="0.2">
      <c r="A1572" s="357"/>
      <c r="B1572" s="14"/>
      <c r="C1572" s="302">
        <v>2490</v>
      </c>
      <c r="D1572" s="302">
        <v>120223441</v>
      </c>
      <c r="E1572" s="288" t="s">
        <v>1056</v>
      </c>
      <c r="F1572" s="8"/>
      <c r="G1572" s="8"/>
      <c r="H1572" s="8">
        <v>74630</v>
      </c>
      <c r="I1572" s="4"/>
      <c r="J1572" s="4"/>
      <c r="K1572" s="165">
        <v>76496</v>
      </c>
      <c r="L1572" s="364">
        <v>1</v>
      </c>
      <c r="M1572" s="21">
        <v>6</v>
      </c>
      <c r="N1572" s="293">
        <v>76496</v>
      </c>
      <c r="O1572" s="398" t="s">
        <v>188</v>
      </c>
      <c r="P1572" s="370">
        <v>1</v>
      </c>
      <c r="Q1572" s="294">
        <v>6</v>
      </c>
      <c r="R1572" s="293">
        <v>76496</v>
      </c>
      <c r="S1572" s="398" t="s">
        <v>188</v>
      </c>
      <c r="T1572" s="370">
        <v>1</v>
      </c>
      <c r="U1572" s="294">
        <v>6</v>
      </c>
      <c r="V1572" s="293">
        <v>78807</v>
      </c>
      <c r="W1572" s="398" t="s">
        <v>188</v>
      </c>
      <c r="X1572" s="370">
        <v>1</v>
      </c>
      <c r="Y1572" s="294">
        <v>6</v>
      </c>
      <c r="Z1572" s="293">
        <v>80384</v>
      </c>
      <c r="AA1572" s="398" t="s">
        <v>188</v>
      </c>
    </row>
    <row r="1573" spans="1:27" ht="14.1" customHeight="1" x14ac:dyDescent="0.2">
      <c r="A1573" s="357"/>
      <c r="B1573" s="14"/>
      <c r="C1573" s="302">
        <v>2500</v>
      </c>
      <c r="D1573" s="302">
        <v>120223273</v>
      </c>
      <c r="E1573" s="288" t="s">
        <v>1056</v>
      </c>
      <c r="F1573" s="8"/>
      <c r="G1573" s="8"/>
      <c r="H1573" s="8">
        <v>74630</v>
      </c>
      <c r="I1573" s="4"/>
      <c r="J1573" s="4"/>
      <c r="K1573" s="165">
        <v>76496</v>
      </c>
      <c r="L1573" s="364">
        <v>1</v>
      </c>
      <c r="M1573" s="21">
        <v>6</v>
      </c>
      <c r="N1573" s="293">
        <v>76496</v>
      </c>
      <c r="O1573" s="398" t="s">
        <v>188</v>
      </c>
      <c r="P1573" s="370">
        <v>1</v>
      </c>
      <c r="Q1573" s="294">
        <v>6</v>
      </c>
      <c r="R1573" s="293">
        <v>76496</v>
      </c>
      <c r="S1573" s="398" t="s">
        <v>188</v>
      </c>
      <c r="T1573" s="370">
        <v>1</v>
      </c>
      <c r="U1573" s="294">
        <v>6</v>
      </c>
      <c r="V1573" s="293">
        <v>78807</v>
      </c>
      <c r="W1573" s="398" t="s">
        <v>188</v>
      </c>
      <c r="X1573" s="370">
        <v>1</v>
      </c>
      <c r="Y1573" s="294">
        <v>6</v>
      </c>
      <c r="Z1573" s="293">
        <v>80384</v>
      </c>
      <c r="AA1573" s="398" t="s">
        <v>188</v>
      </c>
    </row>
    <row r="1574" spans="1:27" ht="14.1" customHeight="1" x14ac:dyDescent="0.2">
      <c r="A1574" s="357"/>
      <c r="B1574" s="14"/>
      <c r="C1574" s="302">
        <v>2510</v>
      </c>
      <c r="D1574" s="302">
        <v>120223274</v>
      </c>
      <c r="E1574" s="288" t="s">
        <v>1056</v>
      </c>
      <c r="F1574" s="8"/>
      <c r="G1574" s="8"/>
      <c r="H1574" s="8">
        <v>74630</v>
      </c>
      <c r="I1574" s="4"/>
      <c r="J1574" s="4"/>
      <c r="K1574" s="165">
        <v>76496</v>
      </c>
      <c r="L1574" s="364">
        <v>1</v>
      </c>
      <c r="M1574" s="21">
        <v>6</v>
      </c>
      <c r="N1574" s="293">
        <v>76496</v>
      </c>
      <c r="O1574" s="398" t="s">
        <v>188</v>
      </c>
      <c r="P1574" s="370">
        <v>1</v>
      </c>
      <c r="Q1574" s="294">
        <v>6</v>
      </c>
      <c r="R1574" s="293">
        <v>76496</v>
      </c>
      <c r="S1574" s="398" t="s">
        <v>188</v>
      </c>
      <c r="T1574" s="370">
        <v>1</v>
      </c>
      <c r="U1574" s="294">
        <v>6</v>
      </c>
      <c r="V1574" s="293">
        <v>78807</v>
      </c>
      <c r="W1574" s="398" t="s">
        <v>188</v>
      </c>
      <c r="X1574" s="370">
        <v>1</v>
      </c>
      <c r="Y1574" s="294">
        <v>6</v>
      </c>
      <c r="Z1574" s="293">
        <v>80384</v>
      </c>
      <c r="AA1574" s="398" t="s">
        <v>188</v>
      </c>
    </row>
    <row r="1575" spans="1:27" ht="14.1" customHeight="1" x14ac:dyDescent="0.2">
      <c r="A1575" s="357"/>
      <c r="B1575" s="14"/>
      <c r="C1575" s="302">
        <v>2520</v>
      </c>
      <c r="D1575" s="302">
        <v>120223275</v>
      </c>
      <c r="E1575" s="288" t="s">
        <v>1056</v>
      </c>
      <c r="F1575" s="8"/>
      <c r="G1575" s="8"/>
      <c r="H1575" s="8">
        <v>74630</v>
      </c>
      <c r="I1575" s="4"/>
      <c r="J1575" s="4"/>
      <c r="K1575" s="165">
        <v>76496</v>
      </c>
      <c r="L1575" s="364">
        <v>1</v>
      </c>
      <c r="M1575" s="21">
        <v>6</v>
      </c>
      <c r="N1575" s="293">
        <v>76496</v>
      </c>
      <c r="O1575" s="398" t="s">
        <v>188</v>
      </c>
      <c r="P1575" s="370">
        <v>1</v>
      </c>
      <c r="Q1575" s="294">
        <v>6</v>
      </c>
      <c r="R1575" s="293">
        <v>76496</v>
      </c>
      <c r="S1575" s="398" t="s">
        <v>188</v>
      </c>
      <c r="T1575" s="370">
        <v>1</v>
      </c>
      <c r="U1575" s="294">
        <v>6</v>
      </c>
      <c r="V1575" s="293">
        <v>78807</v>
      </c>
      <c r="W1575" s="398" t="s">
        <v>188</v>
      </c>
      <c r="X1575" s="370">
        <v>1</v>
      </c>
      <c r="Y1575" s="294">
        <v>6</v>
      </c>
      <c r="Z1575" s="293">
        <v>80384</v>
      </c>
      <c r="AA1575" s="398" t="s">
        <v>188</v>
      </c>
    </row>
    <row r="1576" spans="1:27" ht="14.1" customHeight="1" x14ac:dyDescent="0.2">
      <c r="A1576" s="357"/>
      <c r="B1576" s="14"/>
      <c r="C1576" s="302">
        <v>2530</v>
      </c>
      <c r="D1576" s="302">
        <v>120223276</v>
      </c>
      <c r="E1576" s="288" t="s">
        <v>1056</v>
      </c>
      <c r="F1576" s="8"/>
      <c r="G1576" s="8"/>
      <c r="H1576" s="8">
        <v>74630</v>
      </c>
      <c r="I1576" s="4"/>
      <c r="J1576" s="4"/>
      <c r="K1576" s="165">
        <v>76496</v>
      </c>
      <c r="L1576" s="364">
        <v>1</v>
      </c>
      <c r="M1576" s="21">
        <v>6</v>
      </c>
      <c r="N1576" s="293">
        <v>76496</v>
      </c>
      <c r="O1576" s="398" t="s">
        <v>188</v>
      </c>
      <c r="P1576" s="370">
        <v>1</v>
      </c>
      <c r="Q1576" s="294">
        <v>6</v>
      </c>
      <c r="R1576" s="293">
        <v>76496</v>
      </c>
      <c r="S1576" s="398" t="s">
        <v>188</v>
      </c>
      <c r="T1576" s="370">
        <v>1</v>
      </c>
      <c r="U1576" s="294">
        <v>6</v>
      </c>
      <c r="V1576" s="293">
        <v>78807</v>
      </c>
      <c r="W1576" s="398" t="s">
        <v>188</v>
      </c>
      <c r="X1576" s="370">
        <v>1</v>
      </c>
      <c r="Y1576" s="294">
        <v>6</v>
      </c>
      <c r="Z1576" s="293">
        <v>80384</v>
      </c>
      <c r="AA1576" s="398" t="s">
        <v>188</v>
      </c>
    </row>
    <row r="1577" spans="1:27" ht="14.1" customHeight="1" x14ac:dyDescent="0.2">
      <c r="A1577" s="357"/>
      <c r="B1577" s="14"/>
      <c r="C1577" s="302">
        <v>2540</v>
      </c>
      <c r="D1577" s="302">
        <v>120223277</v>
      </c>
      <c r="E1577" s="288" t="s">
        <v>1056</v>
      </c>
      <c r="F1577" s="8"/>
      <c r="G1577" s="8"/>
      <c r="H1577" s="8">
        <v>74630</v>
      </c>
      <c r="I1577" s="4"/>
      <c r="J1577" s="4"/>
      <c r="K1577" s="165">
        <v>76496</v>
      </c>
      <c r="L1577" s="364">
        <v>1</v>
      </c>
      <c r="M1577" s="21">
        <v>6</v>
      </c>
      <c r="N1577" s="293">
        <v>76496</v>
      </c>
      <c r="O1577" s="398" t="s">
        <v>188</v>
      </c>
      <c r="P1577" s="370">
        <v>1</v>
      </c>
      <c r="Q1577" s="294">
        <v>6</v>
      </c>
      <c r="R1577" s="293">
        <v>76496</v>
      </c>
      <c r="S1577" s="398" t="s">
        <v>188</v>
      </c>
      <c r="T1577" s="370">
        <v>1</v>
      </c>
      <c r="U1577" s="294">
        <v>6</v>
      </c>
      <c r="V1577" s="293">
        <v>78807</v>
      </c>
      <c r="W1577" s="398" t="s">
        <v>188</v>
      </c>
      <c r="X1577" s="370">
        <v>1</v>
      </c>
      <c r="Y1577" s="294">
        <v>6</v>
      </c>
      <c r="Z1577" s="293">
        <v>80384</v>
      </c>
      <c r="AA1577" s="398" t="s">
        <v>188</v>
      </c>
    </row>
    <row r="1578" spans="1:27" ht="14.1" customHeight="1" x14ac:dyDescent="0.2">
      <c r="A1578" s="357"/>
      <c r="B1578" s="14"/>
      <c r="C1578" s="302">
        <v>2550</v>
      </c>
      <c r="D1578" s="302">
        <v>120223278</v>
      </c>
      <c r="E1578" s="288" t="s">
        <v>1056</v>
      </c>
      <c r="F1578" s="8"/>
      <c r="G1578" s="8"/>
      <c r="H1578" s="8">
        <v>74630</v>
      </c>
      <c r="I1578" s="4"/>
      <c r="J1578" s="4"/>
      <c r="K1578" s="165">
        <v>76496</v>
      </c>
      <c r="L1578" s="364">
        <v>1</v>
      </c>
      <c r="M1578" s="21">
        <v>6</v>
      </c>
      <c r="N1578" s="293">
        <v>76496</v>
      </c>
      <c r="O1578" s="398" t="s">
        <v>188</v>
      </c>
      <c r="P1578" s="370">
        <v>1</v>
      </c>
      <c r="Q1578" s="294">
        <v>6</v>
      </c>
      <c r="R1578" s="293">
        <v>76496</v>
      </c>
      <c r="S1578" s="398" t="s">
        <v>188</v>
      </c>
      <c r="T1578" s="370">
        <v>1</v>
      </c>
      <c r="U1578" s="294">
        <v>6</v>
      </c>
      <c r="V1578" s="293">
        <v>78807</v>
      </c>
      <c r="W1578" s="398" t="s">
        <v>188</v>
      </c>
      <c r="X1578" s="370">
        <v>1</v>
      </c>
      <c r="Y1578" s="294">
        <v>6</v>
      </c>
      <c r="Z1578" s="293">
        <v>80384</v>
      </c>
      <c r="AA1578" s="398" t="s">
        <v>188</v>
      </c>
    </row>
    <row r="1579" spans="1:27" ht="14.1" customHeight="1" x14ac:dyDescent="0.2">
      <c r="A1579" s="357"/>
      <c r="B1579" s="14"/>
      <c r="C1579" s="302">
        <v>2560</v>
      </c>
      <c r="D1579" s="302">
        <v>120223279</v>
      </c>
      <c r="E1579" s="288" t="s">
        <v>1056</v>
      </c>
      <c r="F1579" s="8"/>
      <c r="G1579" s="8"/>
      <c r="H1579" s="8">
        <v>74630</v>
      </c>
      <c r="I1579" s="4"/>
      <c r="J1579" s="4"/>
      <c r="K1579" s="165">
        <v>76496</v>
      </c>
      <c r="L1579" s="364">
        <v>1</v>
      </c>
      <c r="M1579" s="21">
        <v>6</v>
      </c>
      <c r="N1579" s="293">
        <v>76496</v>
      </c>
      <c r="O1579" s="398" t="s">
        <v>188</v>
      </c>
      <c r="P1579" s="370">
        <v>1</v>
      </c>
      <c r="Q1579" s="294">
        <v>6</v>
      </c>
      <c r="R1579" s="293">
        <v>76496</v>
      </c>
      <c r="S1579" s="398" t="s">
        <v>188</v>
      </c>
      <c r="T1579" s="370">
        <v>1</v>
      </c>
      <c r="U1579" s="294">
        <v>6</v>
      </c>
      <c r="V1579" s="293">
        <v>78807</v>
      </c>
      <c r="W1579" s="398" t="s">
        <v>188</v>
      </c>
      <c r="X1579" s="370">
        <v>1</v>
      </c>
      <c r="Y1579" s="294">
        <v>6</v>
      </c>
      <c r="Z1579" s="293">
        <v>80384</v>
      </c>
      <c r="AA1579" s="398" t="s">
        <v>188</v>
      </c>
    </row>
    <row r="1580" spans="1:27" ht="14.1" customHeight="1" x14ac:dyDescent="0.2">
      <c r="A1580" s="357"/>
      <c r="B1580" s="14"/>
      <c r="C1580" s="302">
        <v>2570</v>
      </c>
      <c r="D1580" s="302">
        <v>120223280</v>
      </c>
      <c r="E1580" s="288" t="s">
        <v>1056</v>
      </c>
      <c r="F1580" s="8"/>
      <c r="G1580" s="8"/>
      <c r="H1580" s="8">
        <v>74630</v>
      </c>
      <c r="I1580" s="4"/>
      <c r="J1580" s="4"/>
      <c r="K1580" s="165">
        <v>76496</v>
      </c>
      <c r="L1580" s="364">
        <v>1</v>
      </c>
      <c r="M1580" s="21">
        <v>6</v>
      </c>
      <c r="N1580" s="293">
        <v>76496</v>
      </c>
      <c r="O1580" s="398" t="s">
        <v>188</v>
      </c>
      <c r="P1580" s="370">
        <v>1</v>
      </c>
      <c r="Q1580" s="294">
        <v>6</v>
      </c>
      <c r="R1580" s="293">
        <v>76496</v>
      </c>
      <c r="S1580" s="398" t="s">
        <v>188</v>
      </c>
      <c r="T1580" s="370">
        <v>1</v>
      </c>
      <c r="U1580" s="294">
        <v>6</v>
      </c>
      <c r="V1580" s="293">
        <v>78807</v>
      </c>
      <c r="W1580" s="398" t="s">
        <v>188</v>
      </c>
      <c r="X1580" s="370">
        <v>1</v>
      </c>
      <c r="Y1580" s="294">
        <v>6</v>
      </c>
      <c r="Z1580" s="293">
        <v>80384</v>
      </c>
      <c r="AA1580" s="398" t="s">
        <v>188</v>
      </c>
    </row>
    <row r="1581" spans="1:27" ht="14.1" customHeight="1" x14ac:dyDescent="0.2">
      <c r="A1581" s="357"/>
      <c r="B1581" s="14"/>
      <c r="C1581" s="302">
        <v>2580</v>
      </c>
      <c r="D1581" s="302">
        <v>120223281</v>
      </c>
      <c r="E1581" s="288" t="s">
        <v>1056</v>
      </c>
      <c r="F1581" s="8"/>
      <c r="G1581" s="8"/>
      <c r="H1581" s="8">
        <v>74630</v>
      </c>
      <c r="I1581" s="4"/>
      <c r="J1581" s="4"/>
      <c r="K1581" s="165">
        <v>76496</v>
      </c>
      <c r="L1581" s="364">
        <v>1</v>
      </c>
      <c r="M1581" s="21">
        <v>6</v>
      </c>
      <c r="N1581" s="293">
        <v>76496</v>
      </c>
      <c r="O1581" s="398" t="s">
        <v>188</v>
      </c>
      <c r="P1581" s="370">
        <v>1</v>
      </c>
      <c r="Q1581" s="294">
        <v>6</v>
      </c>
      <c r="R1581" s="293">
        <v>76496</v>
      </c>
      <c r="S1581" s="398" t="s">
        <v>188</v>
      </c>
      <c r="T1581" s="370">
        <v>1</v>
      </c>
      <c r="U1581" s="294">
        <v>6</v>
      </c>
      <c r="V1581" s="293">
        <v>78807</v>
      </c>
      <c r="W1581" s="398" t="s">
        <v>188</v>
      </c>
      <c r="X1581" s="370">
        <v>1</v>
      </c>
      <c r="Y1581" s="294">
        <v>6</v>
      </c>
      <c r="Z1581" s="293">
        <v>80384</v>
      </c>
      <c r="AA1581" s="398" t="s">
        <v>188</v>
      </c>
    </row>
    <row r="1582" spans="1:27" ht="14.1" customHeight="1" x14ac:dyDescent="0.2">
      <c r="A1582" s="357"/>
      <c r="B1582" s="14"/>
      <c r="C1582" s="302">
        <v>2590</v>
      </c>
      <c r="D1582" s="302">
        <v>120223282</v>
      </c>
      <c r="E1582" s="288" t="s">
        <v>1056</v>
      </c>
      <c r="F1582" s="8"/>
      <c r="G1582" s="8"/>
      <c r="H1582" s="8">
        <v>74630</v>
      </c>
      <c r="I1582" s="4"/>
      <c r="J1582" s="4"/>
      <c r="K1582" s="165">
        <v>76496</v>
      </c>
      <c r="L1582" s="364">
        <v>1</v>
      </c>
      <c r="M1582" s="21">
        <v>6</v>
      </c>
      <c r="N1582" s="293">
        <v>76496</v>
      </c>
      <c r="O1582" s="398" t="s">
        <v>188</v>
      </c>
      <c r="P1582" s="370">
        <v>1</v>
      </c>
      <c r="Q1582" s="294">
        <v>6</v>
      </c>
      <c r="R1582" s="293">
        <v>76496</v>
      </c>
      <c r="S1582" s="398" t="s">
        <v>188</v>
      </c>
      <c r="T1582" s="370">
        <v>1</v>
      </c>
      <c r="U1582" s="294">
        <v>6</v>
      </c>
      <c r="V1582" s="293">
        <v>78807</v>
      </c>
      <c r="W1582" s="398" t="s">
        <v>188</v>
      </c>
      <c r="X1582" s="370">
        <v>1</v>
      </c>
      <c r="Y1582" s="294">
        <v>6</v>
      </c>
      <c r="Z1582" s="293">
        <v>80384</v>
      </c>
      <c r="AA1582" s="398" t="s">
        <v>188</v>
      </c>
    </row>
    <row r="1583" spans="1:27" ht="14.1" customHeight="1" x14ac:dyDescent="0.2">
      <c r="A1583" s="357"/>
      <c r="B1583" s="14"/>
      <c r="C1583" s="302">
        <v>2600</v>
      </c>
      <c r="D1583" s="302">
        <v>120223283</v>
      </c>
      <c r="E1583" s="288" t="s">
        <v>1056</v>
      </c>
      <c r="F1583" s="8"/>
      <c r="G1583" s="8"/>
      <c r="H1583" s="8">
        <v>74630</v>
      </c>
      <c r="I1583" s="4"/>
      <c r="J1583" s="4"/>
      <c r="K1583" s="165">
        <v>76496</v>
      </c>
      <c r="L1583" s="364">
        <v>1</v>
      </c>
      <c r="M1583" s="21">
        <v>6</v>
      </c>
      <c r="N1583" s="293">
        <v>76496</v>
      </c>
      <c r="O1583" s="398" t="s">
        <v>188</v>
      </c>
      <c r="P1583" s="370">
        <v>1</v>
      </c>
      <c r="Q1583" s="294">
        <v>6</v>
      </c>
      <c r="R1583" s="293">
        <v>76496</v>
      </c>
      <c r="S1583" s="398" t="s">
        <v>188</v>
      </c>
      <c r="T1583" s="370">
        <v>1</v>
      </c>
      <c r="U1583" s="294">
        <v>6</v>
      </c>
      <c r="V1583" s="293">
        <v>78807</v>
      </c>
      <c r="W1583" s="398" t="s">
        <v>188</v>
      </c>
      <c r="X1583" s="370">
        <v>1</v>
      </c>
      <c r="Y1583" s="294">
        <v>6</v>
      </c>
      <c r="Z1583" s="293">
        <v>80384</v>
      </c>
      <c r="AA1583" s="398" t="s">
        <v>188</v>
      </c>
    </row>
    <row r="1584" spans="1:27" ht="14.1" customHeight="1" x14ac:dyDescent="0.2">
      <c r="A1584" s="357"/>
      <c r="B1584" s="14"/>
      <c r="C1584" s="302">
        <v>2610</v>
      </c>
      <c r="D1584" s="302">
        <v>120223444</v>
      </c>
      <c r="E1584" s="288" t="s">
        <v>1056</v>
      </c>
      <c r="F1584" s="8"/>
      <c r="G1584" s="8"/>
      <c r="H1584" s="8">
        <v>74630</v>
      </c>
      <c r="I1584" s="4"/>
      <c r="J1584" s="4"/>
      <c r="K1584" s="165">
        <v>76496</v>
      </c>
      <c r="L1584" s="364">
        <v>1</v>
      </c>
      <c r="M1584" s="21">
        <v>6</v>
      </c>
      <c r="N1584" s="293">
        <v>76496</v>
      </c>
      <c r="O1584" s="398" t="s">
        <v>188</v>
      </c>
      <c r="P1584" s="370">
        <v>1</v>
      </c>
      <c r="Q1584" s="294">
        <v>6</v>
      </c>
      <c r="R1584" s="293">
        <v>76496</v>
      </c>
      <c r="S1584" s="398" t="s">
        <v>188</v>
      </c>
      <c r="T1584" s="370">
        <v>1</v>
      </c>
      <c r="U1584" s="294">
        <v>6</v>
      </c>
      <c r="V1584" s="293">
        <v>78807</v>
      </c>
      <c r="W1584" s="398" t="s">
        <v>188</v>
      </c>
      <c r="X1584" s="370">
        <v>1</v>
      </c>
      <c r="Y1584" s="294">
        <v>6</v>
      </c>
      <c r="Z1584" s="293">
        <v>80384</v>
      </c>
      <c r="AA1584" s="398" t="s">
        <v>188</v>
      </c>
    </row>
    <row r="1585" spans="1:27" ht="14.1" customHeight="1" x14ac:dyDescent="0.2">
      <c r="A1585" s="357"/>
      <c r="B1585" s="14"/>
      <c r="C1585" s="302">
        <v>2620</v>
      </c>
      <c r="D1585" s="302">
        <v>120223284</v>
      </c>
      <c r="E1585" s="288" t="s">
        <v>1056</v>
      </c>
      <c r="F1585" s="8"/>
      <c r="G1585" s="8"/>
      <c r="H1585" s="8">
        <v>74630</v>
      </c>
      <c r="I1585" s="4"/>
      <c r="J1585" s="4"/>
      <c r="K1585" s="165">
        <v>76496</v>
      </c>
      <c r="L1585" s="364">
        <v>1</v>
      </c>
      <c r="M1585" s="21">
        <v>6</v>
      </c>
      <c r="N1585" s="293">
        <v>76496</v>
      </c>
      <c r="O1585" s="398" t="s">
        <v>188</v>
      </c>
      <c r="P1585" s="370">
        <v>1</v>
      </c>
      <c r="Q1585" s="294">
        <v>6</v>
      </c>
      <c r="R1585" s="293">
        <v>76496</v>
      </c>
      <c r="S1585" s="398" t="s">
        <v>188</v>
      </c>
      <c r="T1585" s="370">
        <v>1</v>
      </c>
      <c r="U1585" s="294">
        <v>6</v>
      </c>
      <c r="V1585" s="293">
        <v>78807</v>
      </c>
      <c r="W1585" s="398" t="s">
        <v>188</v>
      </c>
      <c r="X1585" s="370">
        <v>1</v>
      </c>
      <c r="Y1585" s="294">
        <v>6</v>
      </c>
      <c r="Z1585" s="293">
        <v>80384</v>
      </c>
      <c r="AA1585" s="398" t="s">
        <v>188</v>
      </c>
    </row>
    <row r="1586" spans="1:27" ht="14.1" customHeight="1" x14ac:dyDescent="0.2">
      <c r="A1586" s="357"/>
      <c r="B1586" s="14"/>
      <c r="C1586" s="302">
        <v>2630</v>
      </c>
      <c r="D1586" s="302">
        <v>120223285</v>
      </c>
      <c r="E1586" s="288" t="s">
        <v>1056</v>
      </c>
      <c r="F1586" s="8"/>
      <c r="G1586" s="8"/>
      <c r="H1586" s="8">
        <v>74630</v>
      </c>
      <c r="I1586" s="4"/>
      <c r="J1586" s="4"/>
      <c r="K1586" s="165">
        <v>76496</v>
      </c>
      <c r="L1586" s="364">
        <v>1</v>
      </c>
      <c r="M1586" s="21">
        <v>6</v>
      </c>
      <c r="N1586" s="293">
        <v>76496</v>
      </c>
      <c r="O1586" s="398" t="s">
        <v>188</v>
      </c>
      <c r="P1586" s="370">
        <v>1</v>
      </c>
      <c r="Q1586" s="294">
        <v>6</v>
      </c>
      <c r="R1586" s="293">
        <v>76496</v>
      </c>
      <c r="S1586" s="398" t="s">
        <v>188</v>
      </c>
      <c r="T1586" s="370">
        <v>1</v>
      </c>
      <c r="U1586" s="294">
        <v>6</v>
      </c>
      <c r="V1586" s="293">
        <v>78807</v>
      </c>
      <c r="W1586" s="398" t="s">
        <v>188</v>
      </c>
      <c r="X1586" s="370">
        <v>1</v>
      </c>
      <c r="Y1586" s="294">
        <v>6</v>
      </c>
      <c r="Z1586" s="293">
        <v>80384</v>
      </c>
      <c r="AA1586" s="398" t="s">
        <v>188</v>
      </c>
    </row>
    <row r="1587" spans="1:27" ht="14.1" customHeight="1" x14ac:dyDescent="0.2">
      <c r="A1587" s="357"/>
      <c r="B1587" s="14"/>
      <c r="C1587" s="302">
        <v>2640</v>
      </c>
      <c r="D1587" s="302">
        <v>120223286</v>
      </c>
      <c r="E1587" s="288" t="s">
        <v>1056</v>
      </c>
      <c r="F1587" s="8"/>
      <c r="G1587" s="8"/>
      <c r="H1587" s="8">
        <v>74630</v>
      </c>
      <c r="I1587" s="4"/>
      <c r="J1587" s="4"/>
      <c r="K1587" s="165">
        <v>76496</v>
      </c>
      <c r="L1587" s="364">
        <v>1</v>
      </c>
      <c r="M1587" s="21">
        <v>6</v>
      </c>
      <c r="N1587" s="293">
        <v>76496</v>
      </c>
      <c r="O1587" s="398" t="s">
        <v>188</v>
      </c>
      <c r="P1587" s="370">
        <v>1</v>
      </c>
      <c r="Q1587" s="294">
        <v>6</v>
      </c>
      <c r="R1587" s="293">
        <v>76496</v>
      </c>
      <c r="S1587" s="398" t="s">
        <v>188</v>
      </c>
      <c r="T1587" s="370">
        <v>1</v>
      </c>
      <c r="U1587" s="294">
        <v>6</v>
      </c>
      <c r="V1587" s="293">
        <v>78807</v>
      </c>
      <c r="W1587" s="398" t="s">
        <v>188</v>
      </c>
      <c r="X1587" s="370">
        <v>1</v>
      </c>
      <c r="Y1587" s="294">
        <v>6</v>
      </c>
      <c r="Z1587" s="293">
        <v>80384</v>
      </c>
      <c r="AA1587" s="398" t="s">
        <v>188</v>
      </c>
    </row>
    <row r="1588" spans="1:27" ht="14.1" customHeight="1" x14ac:dyDescent="0.2">
      <c r="A1588" s="357"/>
      <c r="B1588" s="14"/>
      <c r="C1588" s="302">
        <v>2660</v>
      </c>
      <c r="D1588" s="302">
        <v>120223287</v>
      </c>
      <c r="E1588" s="288" t="s">
        <v>1056</v>
      </c>
      <c r="F1588" s="8"/>
      <c r="G1588" s="8"/>
      <c r="H1588" s="8">
        <v>74630</v>
      </c>
      <c r="I1588" s="4"/>
      <c r="J1588" s="4"/>
      <c r="K1588" s="165">
        <v>76496</v>
      </c>
      <c r="L1588" s="364">
        <v>1</v>
      </c>
      <c r="M1588" s="21">
        <v>6</v>
      </c>
      <c r="N1588" s="293">
        <v>76496</v>
      </c>
      <c r="O1588" s="398" t="s">
        <v>188</v>
      </c>
      <c r="P1588" s="370">
        <v>1</v>
      </c>
      <c r="Q1588" s="294">
        <v>6</v>
      </c>
      <c r="R1588" s="293">
        <v>76496</v>
      </c>
      <c r="S1588" s="398" t="s">
        <v>188</v>
      </c>
      <c r="T1588" s="370">
        <v>1</v>
      </c>
      <c r="U1588" s="294">
        <v>6</v>
      </c>
      <c r="V1588" s="293">
        <v>78807</v>
      </c>
      <c r="W1588" s="398" t="s">
        <v>188</v>
      </c>
      <c r="X1588" s="370">
        <v>1</v>
      </c>
      <c r="Y1588" s="294">
        <v>6</v>
      </c>
      <c r="Z1588" s="293">
        <v>80384</v>
      </c>
      <c r="AA1588" s="398" t="s">
        <v>188</v>
      </c>
    </row>
    <row r="1589" spans="1:27" ht="14.1" customHeight="1" x14ac:dyDescent="0.2">
      <c r="A1589" s="357"/>
      <c r="B1589" s="14"/>
      <c r="C1589" s="302">
        <v>2670</v>
      </c>
      <c r="D1589" s="302">
        <v>120223288</v>
      </c>
      <c r="E1589" s="288" t="s">
        <v>1056</v>
      </c>
      <c r="F1589" s="8"/>
      <c r="G1589" s="8"/>
      <c r="H1589" s="8">
        <v>74630</v>
      </c>
      <c r="I1589" s="4"/>
      <c r="J1589" s="4"/>
      <c r="K1589" s="165">
        <v>76496</v>
      </c>
      <c r="L1589" s="364">
        <v>1</v>
      </c>
      <c r="M1589" s="21">
        <v>6</v>
      </c>
      <c r="N1589" s="293">
        <v>76496</v>
      </c>
      <c r="O1589" s="398" t="s">
        <v>188</v>
      </c>
      <c r="P1589" s="370">
        <v>1</v>
      </c>
      <c r="Q1589" s="294">
        <v>6</v>
      </c>
      <c r="R1589" s="293">
        <v>76496</v>
      </c>
      <c r="S1589" s="398" t="s">
        <v>188</v>
      </c>
      <c r="T1589" s="370">
        <v>1</v>
      </c>
      <c r="U1589" s="294">
        <v>6</v>
      </c>
      <c r="V1589" s="293">
        <v>78807</v>
      </c>
      <c r="W1589" s="398" t="s">
        <v>188</v>
      </c>
      <c r="X1589" s="370">
        <v>1</v>
      </c>
      <c r="Y1589" s="294">
        <v>6</v>
      </c>
      <c r="Z1589" s="293">
        <v>80384</v>
      </c>
      <c r="AA1589" s="398" t="s">
        <v>188</v>
      </c>
    </row>
    <row r="1590" spans="1:27" ht="14.1" customHeight="1" x14ac:dyDescent="0.2">
      <c r="A1590" s="357"/>
      <c r="B1590" s="14"/>
      <c r="C1590" s="302">
        <v>2680</v>
      </c>
      <c r="D1590" s="302">
        <v>120223289</v>
      </c>
      <c r="E1590" s="288" t="s">
        <v>1056</v>
      </c>
      <c r="F1590" s="8"/>
      <c r="G1590" s="8"/>
      <c r="H1590" s="8">
        <v>74630</v>
      </c>
      <c r="I1590" s="4"/>
      <c r="J1590" s="4"/>
      <c r="K1590" s="165">
        <v>76496</v>
      </c>
      <c r="L1590" s="364">
        <v>1</v>
      </c>
      <c r="M1590" s="21">
        <v>6</v>
      </c>
      <c r="N1590" s="293">
        <v>76496</v>
      </c>
      <c r="O1590" s="398" t="s">
        <v>188</v>
      </c>
      <c r="P1590" s="370">
        <v>1</v>
      </c>
      <c r="Q1590" s="294">
        <v>6</v>
      </c>
      <c r="R1590" s="293">
        <v>76496</v>
      </c>
      <c r="S1590" s="398" t="s">
        <v>188</v>
      </c>
      <c r="T1590" s="370">
        <v>1</v>
      </c>
      <c r="U1590" s="294">
        <v>6</v>
      </c>
      <c r="V1590" s="293">
        <v>78807</v>
      </c>
      <c r="W1590" s="398" t="s">
        <v>188</v>
      </c>
      <c r="X1590" s="370">
        <v>1</v>
      </c>
      <c r="Y1590" s="294">
        <v>6</v>
      </c>
      <c r="Z1590" s="293">
        <v>80384</v>
      </c>
      <c r="AA1590" s="398" t="s">
        <v>188</v>
      </c>
    </row>
    <row r="1591" spans="1:27" ht="14.1" customHeight="1" x14ac:dyDescent="0.2">
      <c r="A1591" s="357"/>
      <c r="B1591" s="14"/>
      <c r="C1591" s="302">
        <v>2690</v>
      </c>
      <c r="D1591" s="302">
        <v>120223290</v>
      </c>
      <c r="E1591" s="288" t="s">
        <v>1056</v>
      </c>
      <c r="F1591" s="8"/>
      <c r="G1591" s="8"/>
      <c r="H1591" s="8">
        <v>74630</v>
      </c>
      <c r="I1591" s="4"/>
      <c r="J1591" s="4"/>
      <c r="K1591" s="165">
        <v>76496</v>
      </c>
      <c r="L1591" s="364">
        <v>1</v>
      </c>
      <c r="M1591" s="21">
        <v>6</v>
      </c>
      <c r="N1591" s="293">
        <v>76496</v>
      </c>
      <c r="O1591" s="398" t="s">
        <v>188</v>
      </c>
      <c r="P1591" s="370">
        <v>1</v>
      </c>
      <c r="Q1591" s="294">
        <v>6</v>
      </c>
      <c r="R1591" s="293">
        <v>76496</v>
      </c>
      <c r="S1591" s="398" t="s">
        <v>188</v>
      </c>
      <c r="T1591" s="370">
        <v>1</v>
      </c>
      <c r="U1591" s="294">
        <v>6</v>
      </c>
      <c r="V1591" s="293">
        <v>78807</v>
      </c>
      <c r="W1591" s="398" t="s">
        <v>188</v>
      </c>
      <c r="X1591" s="370">
        <v>1</v>
      </c>
      <c r="Y1591" s="294">
        <v>6</v>
      </c>
      <c r="Z1591" s="293">
        <v>80384</v>
      </c>
      <c r="AA1591" s="398" t="s">
        <v>188</v>
      </c>
    </row>
    <row r="1592" spans="1:27" ht="14.1" customHeight="1" x14ac:dyDescent="0.2">
      <c r="A1592" s="357"/>
      <c r="B1592" s="14"/>
      <c r="C1592" s="302">
        <v>2700</v>
      </c>
      <c r="D1592" s="302">
        <v>120223291</v>
      </c>
      <c r="E1592" s="288" t="s">
        <v>1056</v>
      </c>
      <c r="F1592" s="8"/>
      <c r="G1592" s="8"/>
      <c r="H1592" s="8">
        <v>74630</v>
      </c>
      <c r="I1592" s="4"/>
      <c r="J1592" s="4"/>
      <c r="K1592" s="165">
        <v>76496</v>
      </c>
      <c r="L1592" s="364">
        <v>1</v>
      </c>
      <c r="M1592" s="21">
        <v>6</v>
      </c>
      <c r="N1592" s="293">
        <v>76496</v>
      </c>
      <c r="O1592" s="398" t="s">
        <v>188</v>
      </c>
      <c r="P1592" s="370">
        <v>1</v>
      </c>
      <c r="Q1592" s="294">
        <v>6</v>
      </c>
      <c r="R1592" s="293">
        <v>76496</v>
      </c>
      <c r="S1592" s="398" t="s">
        <v>188</v>
      </c>
      <c r="T1592" s="370">
        <v>1</v>
      </c>
      <c r="U1592" s="294">
        <v>6</v>
      </c>
      <c r="V1592" s="293">
        <v>78807</v>
      </c>
      <c r="W1592" s="398" t="s">
        <v>188</v>
      </c>
      <c r="X1592" s="370">
        <v>1</v>
      </c>
      <c r="Y1592" s="294">
        <v>6</v>
      </c>
      <c r="Z1592" s="293">
        <v>80384</v>
      </c>
      <c r="AA1592" s="398" t="s">
        <v>188</v>
      </c>
    </row>
    <row r="1593" spans="1:27" ht="14.1" customHeight="1" x14ac:dyDescent="0.2">
      <c r="A1593" s="357"/>
      <c r="B1593" s="14"/>
      <c r="C1593" s="302">
        <v>2710</v>
      </c>
      <c r="D1593" s="302">
        <v>120223292</v>
      </c>
      <c r="E1593" s="288" t="s">
        <v>1056</v>
      </c>
      <c r="F1593" s="8"/>
      <c r="G1593" s="8"/>
      <c r="H1593" s="8">
        <v>74630</v>
      </c>
      <c r="I1593" s="4"/>
      <c r="J1593" s="4"/>
      <c r="K1593" s="165">
        <v>76496</v>
      </c>
      <c r="L1593" s="364">
        <v>1</v>
      </c>
      <c r="M1593" s="21">
        <v>6</v>
      </c>
      <c r="N1593" s="293">
        <v>76496</v>
      </c>
      <c r="O1593" s="398" t="s">
        <v>188</v>
      </c>
      <c r="P1593" s="370">
        <v>1</v>
      </c>
      <c r="Q1593" s="294">
        <v>6</v>
      </c>
      <c r="R1593" s="293">
        <v>76496</v>
      </c>
      <c r="S1593" s="398" t="s">
        <v>188</v>
      </c>
      <c r="T1593" s="370">
        <v>1</v>
      </c>
      <c r="U1593" s="294">
        <v>6</v>
      </c>
      <c r="V1593" s="293">
        <v>78807</v>
      </c>
      <c r="W1593" s="398" t="s">
        <v>188</v>
      </c>
      <c r="X1593" s="370">
        <v>1</v>
      </c>
      <c r="Y1593" s="294">
        <v>6</v>
      </c>
      <c r="Z1593" s="293">
        <v>80384</v>
      </c>
      <c r="AA1593" s="398" t="s">
        <v>188</v>
      </c>
    </row>
    <row r="1594" spans="1:27" ht="14.1" customHeight="1" x14ac:dyDescent="0.2">
      <c r="A1594" s="357"/>
      <c r="B1594" s="14"/>
      <c r="C1594" s="302">
        <v>2720</v>
      </c>
      <c r="D1594" s="302">
        <v>120223293</v>
      </c>
      <c r="E1594" s="288" t="s">
        <v>1056</v>
      </c>
      <c r="F1594" s="8"/>
      <c r="G1594" s="8"/>
      <c r="H1594" s="8">
        <v>74630</v>
      </c>
      <c r="I1594" s="4"/>
      <c r="J1594" s="4"/>
      <c r="K1594" s="165">
        <v>76496</v>
      </c>
      <c r="L1594" s="364">
        <v>1</v>
      </c>
      <c r="M1594" s="21">
        <v>6</v>
      </c>
      <c r="N1594" s="293">
        <v>76496</v>
      </c>
      <c r="O1594" s="398" t="s">
        <v>188</v>
      </c>
      <c r="P1594" s="370">
        <v>1</v>
      </c>
      <c r="Q1594" s="294">
        <v>6</v>
      </c>
      <c r="R1594" s="293">
        <v>76496</v>
      </c>
      <c r="S1594" s="398" t="s">
        <v>188</v>
      </c>
      <c r="T1594" s="370">
        <v>1</v>
      </c>
      <c r="U1594" s="294">
        <v>6</v>
      </c>
      <c r="V1594" s="293">
        <v>78807</v>
      </c>
      <c r="W1594" s="398" t="s">
        <v>188</v>
      </c>
      <c r="X1594" s="370">
        <v>1</v>
      </c>
      <c r="Y1594" s="294">
        <v>6</v>
      </c>
      <c r="Z1594" s="293">
        <v>80384</v>
      </c>
      <c r="AA1594" s="398" t="s">
        <v>188</v>
      </c>
    </row>
    <row r="1595" spans="1:27" ht="14.1" customHeight="1" x14ac:dyDescent="0.2">
      <c r="A1595" s="357"/>
      <c r="B1595" s="14"/>
      <c r="C1595" s="302">
        <v>2730</v>
      </c>
      <c r="D1595" s="302">
        <v>120223294</v>
      </c>
      <c r="E1595" s="288" t="s">
        <v>1056</v>
      </c>
      <c r="F1595" s="8"/>
      <c r="G1595" s="8"/>
      <c r="H1595" s="8">
        <v>74630</v>
      </c>
      <c r="I1595" s="4"/>
      <c r="J1595" s="4"/>
      <c r="K1595" s="165">
        <v>76496</v>
      </c>
      <c r="L1595" s="364">
        <v>1</v>
      </c>
      <c r="M1595" s="21">
        <v>6</v>
      </c>
      <c r="N1595" s="293">
        <v>76496</v>
      </c>
      <c r="O1595" s="398" t="s">
        <v>188</v>
      </c>
      <c r="P1595" s="370">
        <v>1</v>
      </c>
      <c r="Q1595" s="294">
        <v>6</v>
      </c>
      <c r="R1595" s="293">
        <v>76496</v>
      </c>
      <c r="S1595" s="398" t="s">
        <v>188</v>
      </c>
      <c r="T1595" s="370">
        <v>1</v>
      </c>
      <c r="U1595" s="294">
        <v>6</v>
      </c>
      <c r="V1595" s="293">
        <v>78807</v>
      </c>
      <c r="W1595" s="398" t="s">
        <v>188</v>
      </c>
      <c r="X1595" s="370">
        <v>1</v>
      </c>
      <c r="Y1595" s="294">
        <v>6</v>
      </c>
      <c r="Z1595" s="293">
        <v>80384</v>
      </c>
      <c r="AA1595" s="398" t="s">
        <v>188</v>
      </c>
    </row>
    <row r="1596" spans="1:27" ht="14.1" customHeight="1" x14ac:dyDescent="0.2">
      <c r="A1596" s="357"/>
      <c r="B1596" s="14"/>
      <c r="C1596" s="302">
        <v>2750</v>
      </c>
      <c r="D1596" s="302">
        <v>120223295</v>
      </c>
      <c r="E1596" s="288" t="s">
        <v>1056</v>
      </c>
      <c r="F1596" s="8"/>
      <c r="G1596" s="8"/>
      <c r="H1596" s="8">
        <v>74630</v>
      </c>
      <c r="I1596" s="4"/>
      <c r="J1596" s="4"/>
      <c r="K1596" s="165">
        <v>76496</v>
      </c>
      <c r="L1596" s="364">
        <v>1</v>
      </c>
      <c r="M1596" s="21">
        <v>6</v>
      </c>
      <c r="N1596" s="293">
        <v>76496</v>
      </c>
      <c r="O1596" s="398" t="s">
        <v>188</v>
      </c>
      <c r="P1596" s="370">
        <v>1</v>
      </c>
      <c r="Q1596" s="294">
        <v>6</v>
      </c>
      <c r="R1596" s="293">
        <v>76496</v>
      </c>
      <c r="S1596" s="398" t="s">
        <v>188</v>
      </c>
      <c r="T1596" s="370">
        <v>1</v>
      </c>
      <c r="U1596" s="294">
        <v>6</v>
      </c>
      <c r="V1596" s="293">
        <v>78807</v>
      </c>
      <c r="W1596" s="398" t="s">
        <v>188</v>
      </c>
      <c r="X1596" s="370">
        <v>1</v>
      </c>
      <c r="Y1596" s="294">
        <v>6</v>
      </c>
      <c r="Z1596" s="293">
        <v>80384</v>
      </c>
      <c r="AA1596" s="398" t="s">
        <v>188</v>
      </c>
    </row>
    <row r="1597" spans="1:27" ht="14.1" customHeight="1" x14ac:dyDescent="0.2">
      <c r="A1597" s="357"/>
      <c r="B1597" s="14"/>
      <c r="C1597" s="302">
        <v>2760</v>
      </c>
      <c r="D1597" s="302">
        <v>120223296</v>
      </c>
      <c r="E1597" s="288" t="s">
        <v>1056</v>
      </c>
      <c r="F1597" s="8"/>
      <c r="G1597" s="8"/>
      <c r="H1597" s="8">
        <v>74630</v>
      </c>
      <c r="I1597" s="4"/>
      <c r="J1597" s="4"/>
      <c r="K1597" s="165">
        <v>76496</v>
      </c>
      <c r="L1597" s="364">
        <v>1</v>
      </c>
      <c r="M1597" s="21">
        <v>6</v>
      </c>
      <c r="N1597" s="293">
        <v>76496</v>
      </c>
      <c r="O1597" s="398" t="s">
        <v>188</v>
      </c>
      <c r="P1597" s="370">
        <v>1</v>
      </c>
      <c r="Q1597" s="294">
        <v>6</v>
      </c>
      <c r="R1597" s="293">
        <v>76496</v>
      </c>
      <c r="S1597" s="398" t="s">
        <v>188</v>
      </c>
      <c r="T1597" s="370">
        <v>1</v>
      </c>
      <c r="U1597" s="294">
        <v>6</v>
      </c>
      <c r="V1597" s="293">
        <v>78807</v>
      </c>
      <c r="W1597" s="398" t="s">
        <v>188</v>
      </c>
      <c r="X1597" s="370">
        <v>1</v>
      </c>
      <c r="Y1597" s="294">
        <v>6</v>
      </c>
      <c r="Z1597" s="293">
        <v>80384</v>
      </c>
      <c r="AA1597" s="398" t="s">
        <v>188</v>
      </c>
    </row>
    <row r="1598" spans="1:27" ht="14.1" customHeight="1" x14ac:dyDescent="0.2">
      <c r="A1598" s="357"/>
      <c r="B1598" s="14"/>
      <c r="C1598" s="302">
        <v>2770</v>
      </c>
      <c r="D1598" s="302">
        <v>120223297</v>
      </c>
      <c r="E1598" s="288" t="s">
        <v>1056</v>
      </c>
      <c r="F1598" s="8"/>
      <c r="G1598" s="8"/>
      <c r="H1598" s="8">
        <v>74630</v>
      </c>
      <c r="I1598" s="4"/>
      <c r="J1598" s="4"/>
      <c r="K1598" s="165">
        <v>76496</v>
      </c>
      <c r="L1598" s="364">
        <v>1</v>
      </c>
      <c r="M1598" s="21">
        <v>6</v>
      </c>
      <c r="N1598" s="293">
        <v>76496</v>
      </c>
      <c r="O1598" s="398" t="s">
        <v>188</v>
      </c>
      <c r="P1598" s="370">
        <v>1</v>
      </c>
      <c r="Q1598" s="294">
        <v>6</v>
      </c>
      <c r="R1598" s="293">
        <v>76496</v>
      </c>
      <c r="S1598" s="398" t="s">
        <v>188</v>
      </c>
      <c r="T1598" s="370">
        <v>1</v>
      </c>
      <c r="U1598" s="294">
        <v>6</v>
      </c>
      <c r="V1598" s="293">
        <v>78807</v>
      </c>
      <c r="W1598" s="398" t="s">
        <v>188</v>
      </c>
      <c r="X1598" s="370">
        <v>1</v>
      </c>
      <c r="Y1598" s="294">
        <v>6</v>
      </c>
      <c r="Z1598" s="293">
        <v>80384</v>
      </c>
      <c r="AA1598" s="398" t="s">
        <v>188</v>
      </c>
    </row>
    <row r="1599" spans="1:27" ht="14.1" customHeight="1" x14ac:dyDescent="0.2">
      <c r="A1599" s="357"/>
      <c r="B1599" s="14"/>
      <c r="C1599" s="302">
        <v>2780</v>
      </c>
      <c r="D1599" s="302">
        <v>120223298</v>
      </c>
      <c r="E1599" s="288" t="s">
        <v>1056</v>
      </c>
      <c r="F1599" s="8"/>
      <c r="G1599" s="8"/>
      <c r="H1599" s="8">
        <v>74630</v>
      </c>
      <c r="I1599" s="4"/>
      <c r="J1599" s="4"/>
      <c r="K1599" s="165">
        <v>76496</v>
      </c>
      <c r="L1599" s="364">
        <v>1</v>
      </c>
      <c r="M1599" s="21">
        <v>6</v>
      </c>
      <c r="N1599" s="293">
        <v>76496</v>
      </c>
      <c r="O1599" s="398" t="s">
        <v>188</v>
      </c>
      <c r="P1599" s="370">
        <v>1</v>
      </c>
      <c r="Q1599" s="294">
        <v>6</v>
      </c>
      <c r="R1599" s="293">
        <v>76496</v>
      </c>
      <c r="S1599" s="398" t="s">
        <v>188</v>
      </c>
      <c r="T1599" s="370">
        <v>1</v>
      </c>
      <c r="U1599" s="294">
        <v>6</v>
      </c>
      <c r="V1599" s="293">
        <v>78807</v>
      </c>
      <c r="W1599" s="398" t="s">
        <v>188</v>
      </c>
      <c r="X1599" s="370">
        <v>1</v>
      </c>
      <c r="Y1599" s="294">
        <v>6</v>
      </c>
      <c r="Z1599" s="293">
        <v>80384</v>
      </c>
      <c r="AA1599" s="398" t="s">
        <v>188</v>
      </c>
    </row>
    <row r="1600" spans="1:27" ht="14.1" customHeight="1" x14ac:dyDescent="0.2">
      <c r="A1600" s="357"/>
      <c r="B1600" s="14"/>
      <c r="C1600" s="302">
        <v>2790</v>
      </c>
      <c r="D1600" s="302">
        <v>120223299</v>
      </c>
      <c r="E1600" s="288" t="s">
        <v>1056</v>
      </c>
      <c r="F1600" s="8"/>
      <c r="G1600" s="8"/>
      <c r="H1600" s="8">
        <v>74630</v>
      </c>
      <c r="I1600" s="4"/>
      <c r="J1600" s="4"/>
      <c r="K1600" s="165">
        <v>76496</v>
      </c>
      <c r="L1600" s="364">
        <v>1</v>
      </c>
      <c r="M1600" s="21">
        <v>6</v>
      </c>
      <c r="N1600" s="293">
        <v>76496</v>
      </c>
      <c r="O1600" s="398" t="s">
        <v>188</v>
      </c>
      <c r="P1600" s="370">
        <v>1</v>
      </c>
      <c r="Q1600" s="294">
        <v>6</v>
      </c>
      <c r="R1600" s="293">
        <v>76496</v>
      </c>
      <c r="S1600" s="398" t="s">
        <v>188</v>
      </c>
      <c r="T1600" s="370">
        <v>1</v>
      </c>
      <c r="U1600" s="294">
        <v>6</v>
      </c>
      <c r="V1600" s="293">
        <v>78807</v>
      </c>
      <c r="W1600" s="398" t="s">
        <v>188</v>
      </c>
      <c r="X1600" s="370">
        <v>1</v>
      </c>
      <c r="Y1600" s="294">
        <v>6</v>
      </c>
      <c r="Z1600" s="293">
        <v>80384</v>
      </c>
      <c r="AA1600" s="398" t="s">
        <v>188</v>
      </c>
    </row>
    <row r="1601" spans="1:27" ht="14.1" customHeight="1" x14ac:dyDescent="0.2">
      <c r="A1601" s="357"/>
      <c r="B1601" s="14"/>
      <c r="C1601" s="302">
        <v>2810</v>
      </c>
      <c r="D1601" s="302">
        <v>120223300</v>
      </c>
      <c r="E1601" s="288" t="s">
        <v>1056</v>
      </c>
      <c r="F1601" s="8"/>
      <c r="G1601" s="8"/>
      <c r="H1601" s="8">
        <v>74630</v>
      </c>
      <c r="I1601" s="4"/>
      <c r="J1601" s="4"/>
      <c r="K1601" s="165">
        <v>76496</v>
      </c>
      <c r="L1601" s="364">
        <v>1</v>
      </c>
      <c r="M1601" s="21">
        <v>6</v>
      </c>
      <c r="N1601" s="293">
        <v>76496</v>
      </c>
      <c r="O1601" s="398" t="s">
        <v>188</v>
      </c>
      <c r="P1601" s="370">
        <v>1</v>
      </c>
      <c r="Q1601" s="294">
        <v>6</v>
      </c>
      <c r="R1601" s="293">
        <v>76496</v>
      </c>
      <c r="S1601" s="398" t="s">
        <v>188</v>
      </c>
      <c r="T1601" s="370">
        <v>1</v>
      </c>
      <c r="U1601" s="294">
        <v>6</v>
      </c>
      <c r="V1601" s="293">
        <v>78807</v>
      </c>
      <c r="W1601" s="398" t="s">
        <v>188</v>
      </c>
      <c r="X1601" s="370">
        <v>1</v>
      </c>
      <c r="Y1601" s="294">
        <v>6</v>
      </c>
      <c r="Z1601" s="293">
        <v>80384</v>
      </c>
      <c r="AA1601" s="398" t="s">
        <v>188</v>
      </c>
    </row>
    <row r="1602" spans="1:27" ht="14.1" customHeight="1" x14ac:dyDescent="0.2">
      <c r="A1602" s="357"/>
      <c r="B1602" s="14"/>
      <c r="C1602" s="302">
        <v>2820</v>
      </c>
      <c r="D1602" s="302">
        <v>120223301</v>
      </c>
      <c r="E1602" s="288" t="s">
        <v>1056</v>
      </c>
      <c r="F1602" s="8"/>
      <c r="G1602" s="8"/>
      <c r="H1602" s="8">
        <v>74630</v>
      </c>
      <c r="I1602" s="4"/>
      <c r="J1602" s="4"/>
      <c r="K1602" s="165">
        <v>76496</v>
      </c>
      <c r="L1602" s="364">
        <v>1</v>
      </c>
      <c r="M1602" s="21">
        <v>6</v>
      </c>
      <c r="N1602" s="293">
        <v>76496</v>
      </c>
      <c r="O1602" s="398" t="s">
        <v>188</v>
      </c>
      <c r="P1602" s="370">
        <v>1</v>
      </c>
      <c r="Q1602" s="294">
        <v>6</v>
      </c>
      <c r="R1602" s="293">
        <v>76496</v>
      </c>
      <c r="S1602" s="398" t="s">
        <v>188</v>
      </c>
      <c r="T1602" s="370">
        <v>1</v>
      </c>
      <c r="U1602" s="294">
        <v>6</v>
      </c>
      <c r="V1602" s="293">
        <v>78807</v>
      </c>
      <c r="W1602" s="398" t="s">
        <v>188</v>
      </c>
      <c r="X1602" s="370">
        <v>1</v>
      </c>
      <c r="Y1602" s="294">
        <v>6</v>
      </c>
      <c r="Z1602" s="293">
        <v>80384</v>
      </c>
      <c r="AA1602" s="398" t="s">
        <v>188</v>
      </c>
    </row>
    <row r="1603" spans="1:27" ht="14.1" customHeight="1" x14ac:dyDescent="0.2">
      <c r="A1603" s="357"/>
      <c r="B1603" s="14"/>
      <c r="C1603" s="302">
        <v>2830</v>
      </c>
      <c r="D1603" s="302">
        <v>120223302</v>
      </c>
      <c r="E1603" s="288" t="s">
        <v>1056</v>
      </c>
      <c r="F1603" s="8"/>
      <c r="G1603" s="8"/>
      <c r="H1603" s="8">
        <v>74630</v>
      </c>
      <c r="I1603" s="4"/>
      <c r="J1603" s="4"/>
      <c r="K1603" s="165">
        <v>76496</v>
      </c>
      <c r="L1603" s="364">
        <v>1</v>
      </c>
      <c r="M1603" s="21">
        <v>6</v>
      </c>
      <c r="N1603" s="293">
        <v>76496</v>
      </c>
      <c r="O1603" s="398" t="s">
        <v>188</v>
      </c>
      <c r="P1603" s="370">
        <v>1</v>
      </c>
      <c r="Q1603" s="294">
        <v>6</v>
      </c>
      <c r="R1603" s="293">
        <v>76496</v>
      </c>
      <c r="S1603" s="398" t="s">
        <v>188</v>
      </c>
      <c r="T1603" s="370">
        <v>1</v>
      </c>
      <c r="U1603" s="294">
        <v>6</v>
      </c>
      <c r="V1603" s="293">
        <v>78807</v>
      </c>
      <c r="W1603" s="398" t="s">
        <v>188</v>
      </c>
      <c r="X1603" s="370">
        <v>1</v>
      </c>
      <c r="Y1603" s="294">
        <v>6</v>
      </c>
      <c r="Z1603" s="293">
        <v>80384</v>
      </c>
      <c r="AA1603" s="398" t="s">
        <v>188</v>
      </c>
    </row>
    <row r="1604" spans="1:27" ht="14.1" customHeight="1" x14ac:dyDescent="0.2">
      <c r="A1604" s="357"/>
      <c r="B1604" s="14"/>
      <c r="C1604" s="302">
        <v>2840</v>
      </c>
      <c r="D1604" s="302">
        <v>120223303</v>
      </c>
      <c r="E1604" s="288" t="s">
        <v>1056</v>
      </c>
      <c r="F1604" s="8"/>
      <c r="G1604" s="8"/>
      <c r="H1604" s="8">
        <v>74630</v>
      </c>
      <c r="I1604" s="4"/>
      <c r="J1604" s="4"/>
      <c r="K1604" s="165">
        <v>76496</v>
      </c>
      <c r="L1604" s="364">
        <v>1</v>
      </c>
      <c r="M1604" s="21">
        <v>6</v>
      </c>
      <c r="N1604" s="293">
        <v>76496</v>
      </c>
      <c r="O1604" s="398" t="s">
        <v>188</v>
      </c>
      <c r="P1604" s="370">
        <v>1</v>
      </c>
      <c r="Q1604" s="294">
        <v>6</v>
      </c>
      <c r="R1604" s="293">
        <v>76496</v>
      </c>
      <c r="S1604" s="398" t="s">
        <v>188</v>
      </c>
      <c r="T1604" s="370">
        <v>1</v>
      </c>
      <c r="U1604" s="294">
        <v>6</v>
      </c>
      <c r="V1604" s="293">
        <v>78807</v>
      </c>
      <c r="W1604" s="398" t="s">
        <v>188</v>
      </c>
      <c r="X1604" s="370">
        <v>1</v>
      </c>
      <c r="Y1604" s="294">
        <v>6</v>
      </c>
      <c r="Z1604" s="293">
        <v>80384</v>
      </c>
      <c r="AA1604" s="398" t="s">
        <v>188</v>
      </c>
    </row>
    <row r="1605" spans="1:27" ht="14.1" customHeight="1" x14ac:dyDescent="0.2">
      <c r="A1605" s="357"/>
      <c r="B1605" s="14"/>
      <c r="C1605" s="302">
        <v>2850</v>
      </c>
      <c r="D1605" s="302">
        <v>120223304</v>
      </c>
      <c r="E1605" s="288" t="s">
        <v>1056</v>
      </c>
      <c r="F1605" s="8"/>
      <c r="G1605" s="8"/>
      <c r="H1605" s="8">
        <v>74630</v>
      </c>
      <c r="I1605" s="4"/>
      <c r="J1605" s="4"/>
      <c r="K1605" s="165">
        <v>76496</v>
      </c>
      <c r="L1605" s="364">
        <v>1</v>
      </c>
      <c r="M1605" s="21">
        <v>6</v>
      </c>
      <c r="N1605" s="293">
        <v>76496</v>
      </c>
      <c r="O1605" s="398" t="s">
        <v>188</v>
      </c>
      <c r="P1605" s="370">
        <v>1</v>
      </c>
      <c r="Q1605" s="294">
        <v>6</v>
      </c>
      <c r="R1605" s="293">
        <v>76496</v>
      </c>
      <c r="S1605" s="398" t="s">
        <v>188</v>
      </c>
      <c r="T1605" s="370">
        <v>1</v>
      </c>
      <c r="U1605" s="294">
        <v>6</v>
      </c>
      <c r="V1605" s="293">
        <v>78807</v>
      </c>
      <c r="W1605" s="398" t="s">
        <v>188</v>
      </c>
      <c r="X1605" s="370">
        <v>1</v>
      </c>
      <c r="Y1605" s="294">
        <v>6</v>
      </c>
      <c r="Z1605" s="293">
        <v>80384</v>
      </c>
      <c r="AA1605" s="398" t="s">
        <v>188</v>
      </c>
    </row>
    <row r="1606" spans="1:27" ht="14.1" customHeight="1" x14ac:dyDescent="0.2">
      <c r="A1606" s="357"/>
      <c r="B1606" s="14"/>
      <c r="C1606" s="302">
        <v>2860</v>
      </c>
      <c r="D1606" s="302">
        <v>120223305</v>
      </c>
      <c r="E1606" s="288" t="s">
        <v>1056</v>
      </c>
      <c r="F1606" s="8"/>
      <c r="G1606" s="8"/>
      <c r="H1606" s="8">
        <v>74630</v>
      </c>
      <c r="I1606" s="4"/>
      <c r="J1606" s="4"/>
      <c r="K1606" s="165">
        <v>76496</v>
      </c>
      <c r="L1606" s="364">
        <v>1</v>
      </c>
      <c r="M1606" s="21">
        <v>6</v>
      </c>
      <c r="N1606" s="293">
        <v>76496</v>
      </c>
      <c r="O1606" s="398" t="s">
        <v>188</v>
      </c>
      <c r="P1606" s="370">
        <v>1</v>
      </c>
      <c r="Q1606" s="294">
        <v>6</v>
      </c>
      <c r="R1606" s="293">
        <v>76496</v>
      </c>
      <c r="S1606" s="398" t="s">
        <v>188</v>
      </c>
      <c r="T1606" s="370">
        <v>1</v>
      </c>
      <c r="U1606" s="294">
        <v>6</v>
      </c>
      <c r="V1606" s="293">
        <v>78807</v>
      </c>
      <c r="W1606" s="398" t="s">
        <v>188</v>
      </c>
      <c r="X1606" s="370">
        <v>1</v>
      </c>
      <c r="Y1606" s="294">
        <v>6</v>
      </c>
      <c r="Z1606" s="293">
        <v>80384</v>
      </c>
      <c r="AA1606" s="398" t="s">
        <v>188</v>
      </c>
    </row>
    <row r="1607" spans="1:27" ht="14.1" customHeight="1" x14ac:dyDescent="0.2">
      <c r="A1607" s="357"/>
      <c r="B1607" s="14"/>
      <c r="C1607" s="302">
        <v>2870</v>
      </c>
      <c r="D1607" s="302">
        <v>120223306</v>
      </c>
      <c r="E1607" s="288" t="s">
        <v>1056</v>
      </c>
      <c r="F1607" s="8"/>
      <c r="G1607" s="8"/>
      <c r="H1607" s="8">
        <v>74630</v>
      </c>
      <c r="I1607" s="4"/>
      <c r="J1607" s="4"/>
      <c r="K1607" s="165">
        <v>76496</v>
      </c>
      <c r="L1607" s="364">
        <v>1</v>
      </c>
      <c r="M1607" s="21">
        <v>6</v>
      </c>
      <c r="N1607" s="293">
        <v>76496</v>
      </c>
      <c r="O1607" s="398" t="s">
        <v>188</v>
      </c>
      <c r="P1607" s="370">
        <v>1</v>
      </c>
      <c r="Q1607" s="294">
        <v>6</v>
      </c>
      <c r="R1607" s="293">
        <v>76496</v>
      </c>
      <c r="S1607" s="398" t="s">
        <v>188</v>
      </c>
      <c r="T1607" s="370">
        <v>1</v>
      </c>
      <c r="U1607" s="294">
        <v>6</v>
      </c>
      <c r="V1607" s="293">
        <v>78807</v>
      </c>
      <c r="W1607" s="398" t="s">
        <v>188</v>
      </c>
      <c r="X1607" s="370">
        <v>1</v>
      </c>
      <c r="Y1607" s="294">
        <v>6</v>
      </c>
      <c r="Z1607" s="293">
        <v>80384</v>
      </c>
      <c r="AA1607" s="398" t="s">
        <v>188</v>
      </c>
    </row>
    <row r="1608" spans="1:27" ht="14.1" customHeight="1" x14ac:dyDescent="0.2">
      <c r="A1608" s="357"/>
      <c r="B1608" s="14"/>
      <c r="C1608" s="302">
        <v>2880</v>
      </c>
      <c r="D1608" s="302">
        <v>120223307</v>
      </c>
      <c r="E1608" s="288" t="s">
        <v>1056</v>
      </c>
      <c r="F1608" s="8"/>
      <c r="G1608" s="8"/>
      <c r="H1608" s="8">
        <v>74630</v>
      </c>
      <c r="I1608" s="4"/>
      <c r="J1608" s="4"/>
      <c r="K1608" s="165">
        <v>76496</v>
      </c>
      <c r="L1608" s="364">
        <v>1</v>
      </c>
      <c r="M1608" s="21">
        <v>6</v>
      </c>
      <c r="N1608" s="293">
        <v>76496</v>
      </c>
      <c r="O1608" s="398" t="s">
        <v>188</v>
      </c>
      <c r="P1608" s="370">
        <v>1</v>
      </c>
      <c r="Q1608" s="294">
        <v>6</v>
      </c>
      <c r="R1608" s="293">
        <v>76496</v>
      </c>
      <c r="S1608" s="398" t="s">
        <v>188</v>
      </c>
      <c r="T1608" s="370">
        <v>1</v>
      </c>
      <c r="U1608" s="294">
        <v>6</v>
      </c>
      <c r="V1608" s="293">
        <v>78807</v>
      </c>
      <c r="W1608" s="398" t="s">
        <v>188</v>
      </c>
      <c r="X1608" s="370">
        <v>1</v>
      </c>
      <c r="Y1608" s="294">
        <v>6</v>
      </c>
      <c r="Z1608" s="293">
        <v>80384</v>
      </c>
      <c r="AA1608" s="398" t="s">
        <v>188</v>
      </c>
    </row>
    <row r="1609" spans="1:27" ht="14.1" customHeight="1" x14ac:dyDescent="0.2">
      <c r="A1609" s="357"/>
      <c r="B1609" s="14"/>
      <c r="C1609" s="302">
        <v>2910</v>
      </c>
      <c r="D1609" s="302">
        <v>120223308</v>
      </c>
      <c r="E1609" s="288" t="s">
        <v>1056</v>
      </c>
      <c r="F1609" s="8"/>
      <c r="G1609" s="8"/>
      <c r="H1609" s="8">
        <v>74630</v>
      </c>
      <c r="I1609" s="4"/>
      <c r="J1609" s="4"/>
      <c r="K1609" s="165">
        <v>76496</v>
      </c>
      <c r="L1609" s="364">
        <v>1</v>
      </c>
      <c r="M1609" s="21">
        <v>6</v>
      </c>
      <c r="N1609" s="293">
        <v>76496</v>
      </c>
      <c r="O1609" s="398" t="s">
        <v>188</v>
      </c>
      <c r="P1609" s="370">
        <v>1</v>
      </c>
      <c r="Q1609" s="294">
        <v>6</v>
      </c>
      <c r="R1609" s="293">
        <v>76496</v>
      </c>
      <c r="S1609" s="398" t="s">
        <v>188</v>
      </c>
      <c r="T1609" s="370">
        <v>1</v>
      </c>
      <c r="U1609" s="294">
        <v>6</v>
      </c>
      <c r="V1609" s="293">
        <v>78807</v>
      </c>
      <c r="W1609" s="398" t="s">
        <v>188</v>
      </c>
      <c r="X1609" s="370">
        <v>1</v>
      </c>
      <c r="Y1609" s="294">
        <v>6</v>
      </c>
      <c r="Z1609" s="293">
        <v>80384</v>
      </c>
      <c r="AA1609" s="398" t="s">
        <v>188</v>
      </c>
    </row>
    <row r="1610" spans="1:27" ht="14.1" customHeight="1" x14ac:dyDescent="0.2">
      <c r="A1610" s="359"/>
      <c r="B1610" s="20"/>
      <c r="C1610" s="303">
        <v>2930</v>
      </c>
      <c r="D1610" s="303">
        <v>120223309</v>
      </c>
      <c r="E1610" s="304" t="s">
        <v>1056</v>
      </c>
      <c r="F1610" s="22"/>
      <c r="G1610" s="22"/>
      <c r="H1610" s="22">
        <v>74630</v>
      </c>
      <c r="I1610" s="3"/>
      <c r="J1610" s="3"/>
      <c r="K1610" s="255">
        <v>76496</v>
      </c>
      <c r="L1610" s="366">
        <v>1</v>
      </c>
      <c r="M1610" s="307">
        <v>6</v>
      </c>
      <c r="N1610" s="308">
        <v>76496</v>
      </c>
      <c r="O1610" s="424" t="s">
        <v>188</v>
      </c>
      <c r="P1610" s="372">
        <v>1</v>
      </c>
      <c r="Q1610" s="326">
        <v>6</v>
      </c>
      <c r="R1610" s="308">
        <v>76496</v>
      </c>
      <c r="S1610" s="424" t="s">
        <v>188</v>
      </c>
      <c r="T1610" s="372">
        <v>1</v>
      </c>
      <c r="U1610" s="326">
        <v>6</v>
      </c>
      <c r="V1610" s="308">
        <v>78807</v>
      </c>
      <c r="W1610" s="424" t="s">
        <v>188</v>
      </c>
      <c r="X1610" s="372">
        <v>1</v>
      </c>
      <c r="Y1610" s="326">
        <v>6</v>
      </c>
      <c r="Z1610" s="308">
        <v>80384</v>
      </c>
      <c r="AA1610" s="424" t="s">
        <v>188</v>
      </c>
    </row>
    <row r="1611" spans="1:27" ht="14.1" customHeight="1" x14ac:dyDescent="0.25">
      <c r="A1611" s="357"/>
      <c r="B1611" s="286" t="s">
        <v>1293</v>
      </c>
      <c r="C1611" s="302"/>
      <c r="D1611" s="302"/>
      <c r="E1611" s="288"/>
      <c r="F1611" s="8"/>
      <c r="G1611" s="8"/>
      <c r="H1611" s="8"/>
      <c r="I1611" s="4"/>
      <c r="J1611" s="4"/>
      <c r="L1611" s="364"/>
      <c r="O1611" s="398"/>
      <c r="P1611" s="370"/>
      <c r="S1611" s="398"/>
      <c r="T1611" s="370"/>
      <c r="W1611" s="398"/>
      <c r="X1611" s="370"/>
      <c r="AA1611" s="398"/>
    </row>
    <row r="1612" spans="1:27" ht="14.1" customHeight="1" x14ac:dyDescent="0.2">
      <c r="A1612" s="357"/>
      <c r="B1612" s="14"/>
      <c r="C1612" s="302">
        <v>2940</v>
      </c>
      <c r="D1612" s="302">
        <v>120223310</v>
      </c>
      <c r="E1612" s="288" t="s">
        <v>1056</v>
      </c>
      <c r="F1612" s="8"/>
      <c r="G1612" s="8"/>
      <c r="H1612" s="8">
        <v>74630</v>
      </c>
      <c r="I1612" s="4"/>
      <c r="J1612" s="4"/>
      <c r="K1612" s="165">
        <v>76496</v>
      </c>
      <c r="L1612" s="364">
        <v>1</v>
      </c>
      <c r="M1612" s="21">
        <v>6</v>
      </c>
      <c r="N1612" s="293">
        <v>76496</v>
      </c>
      <c r="O1612" s="398" t="s">
        <v>188</v>
      </c>
      <c r="P1612" s="370">
        <v>1</v>
      </c>
      <c r="Q1612" s="294">
        <v>6</v>
      </c>
      <c r="R1612" s="293">
        <v>76496</v>
      </c>
      <c r="S1612" s="398" t="s">
        <v>188</v>
      </c>
      <c r="T1612" s="370">
        <v>1</v>
      </c>
      <c r="U1612" s="294">
        <v>6</v>
      </c>
      <c r="V1612" s="293">
        <v>78807</v>
      </c>
      <c r="W1612" s="398" t="s">
        <v>188</v>
      </c>
      <c r="X1612" s="370">
        <v>1</v>
      </c>
      <c r="Y1612" s="294">
        <v>6</v>
      </c>
      <c r="Z1612" s="293">
        <v>80384</v>
      </c>
      <c r="AA1612" s="398" t="s">
        <v>188</v>
      </c>
    </row>
    <row r="1613" spans="1:27" ht="14.1" customHeight="1" x14ac:dyDescent="0.2">
      <c r="A1613" s="357"/>
      <c r="B1613" s="14"/>
      <c r="C1613" s="302">
        <v>2950</v>
      </c>
      <c r="D1613" s="302">
        <v>120223311</v>
      </c>
      <c r="E1613" s="288" t="s">
        <v>1056</v>
      </c>
      <c r="F1613" s="8"/>
      <c r="G1613" s="8"/>
      <c r="H1613" s="8">
        <v>74630</v>
      </c>
      <c r="I1613" s="4"/>
      <c r="J1613" s="4"/>
      <c r="K1613" s="165">
        <v>76496</v>
      </c>
      <c r="L1613" s="364">
        <v>1</v>
      </c>
      <c r="M1613" s="21">
        <v>6</v>
      </c>
      <c r="N1613" s="293">
        <v>76496</v>
      </c>
      <c r="O1613" s="16" t="s">
        <v>188</v>
      </c>
      <c r="P1613" s="370">
        <v>1</v>
      </c>
      <c r="Q1613" s="294">
        <v>6</v>
      </c>
      <c r="R1613" s="293">
        <v>76496</v>
      </c>
      <c r="S1613" s="398" t="s">
        <v>188</v>
      </c>
      <c r="T1613" s="370">
        <v>1</v>
      </c>
      <c r="U1613" s="294">
        <v>6</v>
      </c>
      <c r="V1613" s="293">
        <v>78807</v>
      </c>
      <c r="W1613" s="398" t="s">
        <v>188</v>
      </c>
      <c r="X1613" s="370">
        <v>1</v>
      </c>
      <c r="Y1613" s="294">
        <v>6</v>
      </c>
      <c r="Z1613" s="293">
        <v>80384</v>
      </c>
      <c r="AA1613" s="398" t="s">
        <v>188</v>
      </c>
    </row>
    <row r="1614" spans="1:27" ht="14.1" customHeight="1" x14ac:dyDescent="0.2">
      <c r="A1614" s="357"/>
      <c r="B1614" s="14"/>
      <c r="C1614" s="302">
        <v>2960</v>
      </c>
      <c r="D1614" s="302">
        <v>120223312</v>
      </c>
      <c r="E1614" s="288" t="s">
        <v>1056</v>
      </c>
      <c r="F1614" s="8"/>
      <c r="G1614" s="8"/>
      <c r="H1614" s="8">
        <v>74630</v>
      </c>
      <c r="I1614" s="4"/>
      <c r="J1614" s="4"/>
      <c r="K1614" s="165">
        <v>76496</v>
      </c>
      <c r="L1614" s="364">
        <v>1</v>
      </c>
      <c r="M1614" s="21">
        <v>6</v>
      </c>
      <c r="N1614" s="293">
        <v>76496</v>
      </c>
      <c r="O1614" s="398" t="s">
        <v>188</v>
      </c>
      <c r="P1614" s="370">
        <v>1</v>
      </c>
      <c r="Q1614" s="294">
        <v>6</v>
      </c>
      <c r="R1614" s="293">
        <v>76496</v>
      </c>
      <c r="S1614" s="398" t="s">
        <v>188</v>
      </c>
      <c r="T1614" s="370">
        <v>1</v>
      </c>
      <c r="U1614" s="294">
        <v>6</v>
      </c>
      <c r="V1614" s="293">
        <v>78807</v>
      </c>
      <c r="W1614" s="398" t="s">
        <v>188</v>
      </c>
      <c r="X1614" s="370">
        <v>1</v>
      </c>
      <c r="Y1614" s="294">
        <v>6</v>
      </c>
      <c r="Z1614" s="293">
        <v>80384</v>
      </c>
      <c r="AA1614" s="398" t="s">
        <v>188</v>
      </c>
    </row>
    <row r="1615" spans="1:27" ht="14.1" customHeight="1" x14ac:dyDescent="0.2">
      <c r="A1615" s="357"/>
      <c r="B1615" s="14"/>
      <c r="C1615" s="302">
        <v>2970</v>
      </c>
      <c r="D1615" s="302">
        <v>120223313</v>
      </c>
      <c r="E1615" s="288" t="s">
        <v>1056</v>
      </c>
      <c r="F1615" s="8"/>
      <c r="G1615" s="8"/>
      <c r="H1615" s="8">
        <v>74630</v>
      </c>
      <c r="I1615" s="4"/>
      <c r="J1615" s="4"/>
      <c r="K1615" s="165">
        <v>76496</v>
      </c>
      <c r="L1615" s="364">
        <v>1</v>
      </c>
      <c r="M1615" s="21">
        <v>6</v>
      </c>
      <c r="N1615" s="293">
        <v>76496</v>
      </c>
      <c r="O1615" s="398" t="s">
        <v>188</v>
      </c>
      <c r="P1615" s="370">
        <v>1</v>
      </c>
      <c r="Q1615" s="294">
        <v>6</v>
      </c>
      <c r="R1615" s="293">
        <v>76496</v>
      </c>
      <c r="S1615" s="398" t="s">
        <v>188</v>
      </c>
      <c r="T1615" s="370">
        <v>1</v>
      </c>
      <c r="U1615" s="294">
        <v>6</v>
      </c>
      <c r="V1615" s="293">
        <v>78807</v>
      </c>
      <c r="W1615" s="398" t="s">
        <v>188</v>
      </c>
      <c r="X1615" s="370">
        <v>1</v>
      </c>
      <c r="Y1615" s="294">
        <v>6</v>
      </c>
      <c r="Z1615" s="293">
        <v>80384</v>
      </c>
      <c r="AA1615" s="398" t="s">
        <v>188</v>
      </c>
    </row>
    <row r="1616" spans="1:27" ht="14.1" customHeight="1" x14ac:dyDescent="0.2">
      <c r="A1616" s="357"/>
      <c r="B1616" s="14"/>
      <c r="C1616" s="302">
        <v>2980</v>
      </c>
      <c r="D1616" s="302">
        <v>120223314</v>
      </c>
      <c r="E1616" s="288" t="s">
        <v>1056</v>
      </c>
      <c r="F1616" s="8"/>
      <c r="G1616" s="8"/>
      <c r="H1616" s="8">
        <v>74630</v>
      </c>
      <c r="I1616" s="4"/>
      <c r="J1616" s="4"/>
      <c r="K1616" s="165">
        <v>76496</v>
      </c>
      <c r="L1616" s="364">
        <v>1</v>
      </c>
      <c r="M1616" s="21">
        <v>6</v>
      </c>
      <c r="N1616" s="293">
        <v>76496</v>
      </c>
      <c r="O1616" s="398" t="s">
        <v>188</v>
      </c>
      <c r="P1616" s="370">
        <v>1</v>
      </c>
      <c r="Q1616" s="294">
        <v>6</v>
      </c>
      <c r="R1616" s="293">
        <v>76496</v>
      </c>
      <c r="S1616" s="398" t="s">
        <v>188</v>
      </c>
      <c r="T1616" s="370">
        <v>1</v>
      </c>
      <c r="U1616" s="294">
        <v>6</v>
      </c>
      <c r="V1616" s="293">
        <v>78807</v>
      </c>
      <c r="W1616" s="398" t="s">
        <v>188</v>
      </c>
      <c r="X1616" s="370">
        <v>1</v>
      </c>
      <c r="Y1616" s="294">
        <v>6</v>
      </c>
      <c r="Z1616" s="293">
        <v>80384</v>
      </c>
      <c r="AA1616" s="398" t="s">
        <v>188</v>
      </c>
    </row>
    <row r="1617" spans="1:27" ht="14.1" customHeight="1" x14ac:dyDescent="0.2">
      <c r="A1617" s="357"/>
      <c r="B1617" s="14"/>
      <c r="C1617" s="302">
        <v>3000</v>
      </c>
      <c r="D1617" s="302">
        <v>120223315</v>
      </c>
      <c r="E1617" s="288" t="s">
        <v>1056</v>
      </c>
      <c r="F1617" s="8"/>
      <c r="G1617" s="8"/>
      <c r="H1617" s="8">
        <v>74630</v>
      </c>
      <c r="I1617" s="4"/>
      <c r="J1617" s="4"/>
      <c r="K1617" s="165">
        <v>76496</v>
      </c>
      <c r="L1617" s="364">
        <v>1</v>
      </c>
      <c r="M1617" s="21">
        <v>6</v>
      </c>
      <c r="N1617" s="293">
        <v>76496</v>
      </c>
      <c r="O1617" s="398" t="s">
        <v>188</v>
      </c>
      <c r="P1617" s="370">
        <v>1</v>
      </c>
      <c r="Q1617" s="294">
        <v>6</v>
      </c>
      <c r="R1617" s="293">
        <v>76496</v>
      </c>
      <c r="S1617" s="398" t="s">
        <v>188</v>
      </c>
      <c r="T1617" s="370">
        <v>1</v>
      </c>
      <c r="U1617" s="294">
        <v>6</v>
      </c>
      <c r="V1617" s="293">
        <v>78807</v>
      </c>
      <c r="W1617" s="398" t="s">
        <v>188</v>
      </c>
      <c r="X1617" s="370">
        <v>1</v>
      </c>
      <c r="Y1617" s="294">
        <v>6</v>
      </c>
      <c r="Z1617" s="293">
        <v>80384</v>
      </c>
      <c r="AA1617" s="398" t="s">
        <v>188</v>
      </c>
    </row>
    <row r="1618" spans="1:27" ht="14.1" customHeight="1" x14ac:dyDescent="0.2">
      <c r="A1618" s="357"/>
      <c r="B1618" s="14"/>
      <c r="C1618" s="302">
        <v>3010</v>
      </c>
      <c r="D1618" s="302">
        <v>120223316</v>
      </c>
      <c r="E1618" s="288" t="s">
        <v>1056</v>
      </c>
      <c r="F1618" s="8"/>
      <c r="G1618" s="8"/>
      <c r="H1618" s="8">
        <v>74630</v>
      </c>
      <c r="I1618" s="4"/>
      <c r="J1618" s="4"/>
      <c r="K1618" s="165">
        <v>76496</v>
      </c>
      <c r="L1618" s="364">
        <v>1</v>
      </c>
      <c r="M1618" s="21">
        <v>6</v>
      </c>
      <c r="N1618" s="293">
        <v>76496</v>
      </c>
      <c r="O1618" s="398" t="s">
        <v>188</v>
      </c>
      <c r="P1618" s="370">
        <v>1</v>
      </c>
      <c r="Q1618" s="294">
        <v>6</v>
      </c>
      <c r="R1618" s="293">
        <v>76496</v>
      </c>
      <c r="S1618" s="398" t="s">
        <v>188</v>
      </c>
      <c r="T1618" s="370">
        <v>1</v>
      </c>
      <c r="U1618" s="294">
        <v>6</v>
      </c>
      <c r="V1618" s="293">
        <v>78807</v>
      </c>
      <c r="W1618" s="398" t="s">
        <v>188</v>
      </c>
      <c r="X1618" s="370">
        <v>1</v>
      </c>
      <c r="Y1618" s="294">
        <v>6</v>
      </c>
      <c r="Z1618" s="293">
        <v>80384</v>
      </c>
      <c r="AA1618" s="398" t="s">
        <v>188</v>
      </c>
    </row>
    <row r="1619" spans="1:27" ht="14.1" customHeight="1" x14ac:dyDescent="0.2">
      <c r="A1619" s="357"/>
      <c r="B1619" s="14"/>
      <c r="C1619" s="302">
        <v>3020</v>
      </c>
      <c r="D1619" s="302">
        <v>120223317</v>
      </c>
      <c r="E1619" s="288" t="s">
        <v>1056</v>
      </c>
      <c r="F1619" s="8"/>
      <c r="G1619" s="8"/>
      <c r="H1619" s="8">
        <v>74630</v>
      </c>
      <c r="I1619" s="4"/>
      <c r="J1619" s="4"/>
      <c r="K1619" s="165">
        <v>76496</v>
      </c>
      <c r="L1619" s="364">
        <v>1</v>
      </c>
      <c r="M1619" s="21">
        <v>6</v>
      </c>
      <c r="N1619" s="293">
        <v>76496</v>
      </c>
      <c r="O1619" s="398" t="s">
        <v>188</v>
      </c>
      <c r="P1619" s="370">
        <v>1</v>
      </c>
      <c r="Q1619" s="294">
        <v>6</v>
      </c>
      <c r="R1619" s="293">
        <v>76496</v>
      </c>
      <c r="S1619" s="398" t="s">
        <v>188</v>
      </c>
      <c r="T1619" s="370">
        <v>1</v>
      </c>
      <c r="U1619" s="294">
        <v>6</v>
      </c>
      <c r="V1619" s="293">
        <v>78807</v>
      </c>
      <c r="W1619" s="398" t="s">
        <v>188</v>
      </c>
      <c r="X1619" s="370">
        <v>1</v>
      </c>
      <c r="Y1619" s="294">
        <v>6</v>
      </c>
      <c r="Z1619" s="293">
        <v>80384</v>
      </c>
      <c r="AA1619" s="398" t="s">
        <v>188</v>
      </c>
    </row>
    <row r="1620" spans="1:27" ht="14.1" customHeight="1" x14ac:dyDescent="0.2">
      <c r="A1620" s="357"/>
      <c r="B1620" s="14"/>
      <c r="C1620" s="302">
        <v>3030</v>
      </c>
      <c r="D1620" s="302">
        <v>120223318</v>
      </c>
      <c r="E1620" s="288" t="s">
        <v>1056</v>
      </c>
      <c r="F1620" s="8"/>
      <c r="G1620" s="8"/>
      <c r="H1620" s="8">
        <v>74630</v>
      </c>
      <c r="I1620" s="4"/>
      <c r="J1620" s="4"/>
      <c r="K1620" s="165">
        <v>76496</v>
      </c>
      <c r="L1620" s="364">
        <v>1</v>
      </c>
      <c r="M1620" s="21">
        <v>6</v>
      </c>
      <c r="N1620" s="293">
        <v>76496</v>
      </c>
      <c r="O1620" s="398" t="s">
        <v>188</v>
      </c>
      <c r="P1620" s="370">
        <v>1</v>
      </c>
      <c r="Q1620" s="294">
        <v>6</v>
      </c>
      <c r="R1620" s="293">
        <v>76496</v>
      </c>
      <c r="S1620" s="398" t="s">
        <v>188</v>
      </c>
      <c r="T1620" s="370">
        <v>1</v>
      </c>
      <c r="U1620" s="294">
        <v>6</v>
      </c>
      <c r="V1620" s="293">
        <v>78807</v>
      </c>
      <c r="W1620" s="398" t="s">
        <v>188</v>
      </c>
      <c r="X1620" s="370">
        <v>1</v>
      </c>
      <c r="Y1620" s="294">
        <v>6</v>
      </c>
      <c r="Z1620" s="293">
        <v>80384</v>
      </c>
      <c r="AA1620" s="398" t="s">
        <v>188</v>
      </c>
    </row>
    <row r="1621" spans="1:27" ht="14.1" customHeight="1" x14ac:dyDescent="0.2">
      <c r="A1621" s="357"/>
      <c r="B1621" s="14"/>
      <c r="C1621" s="302">
        <v>3040</v>
      </c>
      <c r="D1621" s="302">
        <v>120223319</v>
      </c>
      <c r="E1621" s="288" t="s">
        <v>1056</v>
      </c>
      <c r="F1621" s="8"/>
      <c r="G1621" s="8"/>
      <c r="H1621" s="8">
        <v>74630</v>
      </c>
      <c r="I1621" s="4"/>
      <c r="J1621" s="4"/>
      <c r="K1621" s="165">
        <v>76496</v>
      </c>
      <c r="L1621" s="364">
        <v>1</v>
      </c>
      <c r="M1621" s="21">
        <v>6</v>
      </c>
      <c r="N1621" s="293">
        <v>76496</v>
      </c>
      <c r="O1621" s="398" t="s">
        <v>188</v>
      </c>
      <c r="P1621" s="370">
        <v>1</v>
      </c>
      <c r="Q1621" s="294">
        <v>6</v>
      </c>
      <c r="R1621" s="293">
        <v>76496</v>
      </c>
      <c r="S1621" s="398" t="s">
        <v>188</v>
      </c>
      <c r="T1621" s="370">
        <v>1</v>
      </c>
      <c r="U1621" s="294">
        <v>6</v>
      </c>
      <c r="V1621" s="293">
        <v>78807</v>
      </c>
      <c r="W1621" s="398" t="s">
        <v>188</v>
      </c>
      <c r="X1621" s="370">
        <v>1</v>
      </c>
      <c r="Y1621" s="294">
        <v>6</v>
      </c>
      <c r="Z1621" s="293">
        <v>80384</v>
      </c>
      <c r="AA1621" s="398" t="s">
        <v>188</v>
      </c>
    </row>
    <row r="1622" spans="1:27" ht="14.1" customHeight="1" x14ac:dyDescent="0.2">
      <c r="A1622" s="357"/>
      <c r="B1622" s="14"/>
      <c r="C1622" s="302">
        <v>3060</v>
      </c>
      <c r="D1622" s="302">
        <v>120223320</v>
      </c>
      <c r="E1622" s="288" t="s">
        <v>1056</v>
      </c>
      <c r="F1622" s="8"/>
      <c r="G1622" s="8"/>
      <c r="H1622" s="8">
        <v>74630</v>
      </c>
      <c r="I1622" s="4"/>
      <c r="J1622" s="4"/>
      <c r="K1622" s="165">
        <v>76496</v>
      </c>
      <c r="L1622" s="364">
        <v>1</v>
      </c>
      <c r="M1622" s="21">
        <v>6</v>
      </c>
      <c r="N1622" s="293">
        <v>76496</v>
      </c>
      <c r="O1622" s="398" t="s">
        <v>188</v>
      </c>
      <c r="P1622" s="370">
        <v>1</v>
      </c>
      <c r="Q1622" s="294">
        <v>6</v>
      </c>
      <c r="R1622" s="293">
        <v>76496</v>
      </c>
      <c r="S1622" s="398" t="s">
        <v>188</v>
      </c>
      <c r="T1622" s="370">
        <v>1</v>
      </c>
      <c r="U1622" s="294">
        <v>6</v>
      </c>
      <c r="V1622" s="293">
        <v>78807</v>
      </c>
      <c r="W1622" s="398" t="s">
        <v>188</v>
      </c>
      <c r="X1622" s="370">
        <v>1</v>
      </c>
      <c r="Y1622" s="294">
        <v>6</v>
      </c>
      <c r="Z1622" s="293">
        <v>80384</v>
      </c>
      <c r="AA1622" s="398" t="s">
        <v>188</v>
      </c>
    </row>
    <row r="1623" spans="1:27" ht="14.1" customHeight="1" x14ac:dyDescent="0.2">
      <c r="A1623" s="357"/>
      <c r="B1623" s="14"/>
      <c r="C1623" s="302">
        <v>3070</v>
      </c>
      <c r="D1623" s="302">
        <v>120223321</v>
      </c>
      <c r="E1623" s="288" t="s">
        <v>1056</v>
      </c>
      <c r="F1623" s="8"/>
      <c r="G1623" s="8"/>
      <c r="H1623" s="8">
        <v>74630</v>
      </c>
      <c r="I1623" s="4"/>
      <c r="J1623" s="4"/>
      <c r="K1623" s="165">
        <v>76496</v>
      </c>
      <c r="L1623" s="364">
        <v>1</v>
      </c>
      <c r="M1623" s="21">
        <v>6</v>
      </c>
      <c r="N1623" s="293">
        <v>76496</v>
      </c>
      <c r="O1623" s="398" t="s">
        <v>188</v>
      </c>
      <c r="P1623" s="370">
        <v>1</v>
      </c>
      <c r="Q1623" s="294">
        <v>6</v>
      </c>
      <c r="R1623" s="293">
        <v>76496</v>
      </c>
      <c r="S1623" s="398" t="s">
        <v>188</v>
      </c>
      <c r="T1623" s="370">
        <v>1</v>
      </c>
      <c r="U1623" s="294">
        <v>6</v>
      </c>
      <c r="V1623" s="293">
        <v>78807</v>
      </c>
      <c r="W1623" s="398" t="s">
        <v>188</v>
      </c>
      <c r="X1623" s="370">
        <v>1</v>
      </c>
      <c r="Y1623" s="294">
        <v>6</v>
      </c>
      <c r="Z1623" s="293">
        <v>80384</v>
      </c>
      <c r="AA1623" s="398" t="s">
        <v>188</v>
      </c>
    </row>
    <row r="1624" spans="1:27" ht="14.1" customHeight="1" x14ac:dyDescent="0.2">
      <c r="A1624" s="357"/>
      <c r="B1624" s="14"/>
      <c r="C1624" s="302">
        <v>3080</v>
      </c>
      <c r="D1624" s="302">
        <v>120223322</v>
      </c>
      <c r="E1624" s="288" t="s">
        <v>1056</v>
      </c>
      <c r="F1624" s="8"/>
      <c r="G1624" s="8"/>
      <c r="H1624" s="8">
        <v>74630</v>
      </c>
      <c r="I1624" s="4"/>
      <c r="J1624" s="4"/>
      <c r="K1624" s="165">
        <v>76496</v>
      </c>
      <c r="L1624" s="364">
        <v>1</v>
      </c>
      <c r="M1624" s="21">
        <v>6</v>
      </c>
      <c r="N1624" s="293">
        <v>76496</v>
      </c>
      <c r="O1624" s="398" t="s">
        <v>188</v>
      </c>
      <c r="P1624" s="370">
        <v>1</v>
      </c>
      <c r="Q1624" s="294">
        <v>6</v>
      </c>
      <c r="R1624" s="293">
        <v>76496</v>
      </c>
      <c r="S1624" s="398" t="s">
        <v>188</v>
      </c>
      <c r="T1624" s="370">
        <v>1</v>
      </c>
      <c r="U1624" s="294">
        <v>6</v>
      </c>
      <c r="V1624" s="293">
        <v>78807</v>
      </c>
      <c r="W1624" s="398" t="s">
        <v>188</v>
      </c>
      <c r="X1624" s="370">
        <v>1</v>
      </c>
      <c r="Y1624" s="294">
        <v>6</v>
      </c>
      <c r="Z1624" s="293">
        <v>80384</v>
      </c>
      <c r="AA1624" s="398" t="s">
        <v>188</v>
      </c>
    </row>
    <row r="1625" spans="1:27" ht="14.1" customHeight="1" x14ac:dyDescent="0.2">
      <c r="A1625" s="357"/>
      <c r="B1625" s="14"/>
      <c r="C1625" s="302">
        <v>3090</v>
      </c>
      <c r="D1625" s="302">
        <v>120223323</v>
      </c>
      <c r="E1625" s="288" t="s">
        <v>1056</v>
      </c>
      <c r="F1625" s="8"/>
      <c r="G1625" s="8"/>
      <c r="H1625" s="8">
        <v>74630</v>
      </c>
      <c r="I1625" s="4"/>
      <c r="J1625" s="4"/>
      <c r="K1625" s="165">
        <v>76496</v>
      </c>
      <c r="L1625" s="364">
        <v>1</v>
      </c>
      <c r="M1625" s="21">
        <v>6</v>
      </c>
      <c r="N1625" s="293">
        <v>76496</v>
      </c>
      <c r="O1625" s="398" t="s">
        <v>188</v>
      </c>
      <c r="P1625" s="370">
        <v>1</v>
      </c>
      <c r="Q1625" s="294">
        <v>6</v>
      </c>
      <c r="R1625" s="293">
        <v>76496</v>
      </c>
      <c r="S1625" s="398" t="s">
        <v>188</v>
      </c>
      <c r="T1625" s="370">
        <v>1</v>
      </c>
      <c r="U1625" s="294">
        <v>6</v>
      </c>
      <c r="V1625" s="293">
        <v>78807</v>
      </c>
      <c r="W1625" s="398" t="s">
        <v>188</v>
      </c>
      <c r="X1625" s="370">
        <v>1</v>
      </c>
      <c r="Y1625" s="294">
        <v>6</v>
      </c>
      <c r="Z1625" s="293">
        <v>80384</v>
      </c>
      <c r="AA1625" s="398" t="s">
        <v>188</v>
      </c>
    </row>
    <row r="1626" spans="1:27" ht="14.1" customHeight="1" x14ac:dyDescent="0.2">
      <c r="A1626" s="357"/>
      <c r="B1626" s="14"/>
      <c r="C1626" s="302">
        <v>3110</v>
      </c>
      <c r="D1626" s="302">
        <v>120223324</v>
      </c>
      <c r="E1626" s="288" t="s">
        <v>1056</v>
      </c>
      <c r="F1626" s="8"/>
      <c r="G1626" s="8"/>
      <c r="H1626" s="8">
        <v>74630</v>
      </c>
      <c r="I1626" s="4"/>
      <c r="J1626" s="4"/>
      <c r="K1626" s="165">
        <v>76496</v>
      </c>
      <c r="L1626" s="364">
        <v>1</v>
      </c>
      <c r="M1626" s="21">
        <v>6</v>
      </c>
      <c r="N1626" s="293">
        <v>76496</v>
      </c>
      <c r="O1626" s="398" t="s">
        <v>188</v>
      </c>
      <c r="P1626" s="370">
        <v>1</v>
      </c>
      <c r="Q1626" s="294">
        <v>6</v>
      </c>
      <c r="R1626" s="293">
        <v>76496</v>
      </c>
      <c r="S1626" s="398" t="s">
        <v>188</v>
      </c>
      <c r="T1626" s="370">
        <v>1</v>
      </c>
      <c r="U1626" s="294">
        <v>6</v>
      </c>
      <c r="V1626" s="293">
        <v>78807</v>
      </c>
      <c r="W1626" s="398" t="s">
        <v>188</v>
      </c>
      <c r="X1626" s="370">
        <v>1</v>
      </c>
      <c r="Y1626" s="294">
        <v>6</v>
      </c>
      <c r="Z1626" s="293">
        <v>80384</v>
      </c>
      <c r="AA1626" s="398" t="s">
        <v>188</v>
      </c>
    </row>
    <row r="1627" spans="1:27" ht="14.1" customHeight="1" x14ac:dyDescent="0.2">
      <c r="A1627" s="357"/>
      <c r="B1627" s="14"/>
      <c r="C1627" s="302">
        <v>3130</v>
      </c>
      <c r="D1627" s="302">
        <v>120223325</v>
      </c>
      <c r="E1627" s="288" t="s">
        <v>1056</v>
      </c>
      <c r="F1627" s="8"/>
      <c r="G1627" s="8"/>
      <c r="H1627" s="8">
        <v>74630</v>
      </c>
      <c r="I1627" s="4"/>
      <c r="J1627" s="4"/>
      <c r="K1627" s="165">
        <v>76496</v>
      </c>
      <c r="L1627" s="364">
        <v>1</v>
      </c>
      <c r="M1627" s="21">
        <v>6</v>
      </c>
      <c r="N1627" s="293">
        <v>76496</v>
      </c>
      <c r="O1627" s="398" t="s">
        <v>188</v>
      </c>
      <c r="P1627" s="370">
        <v>1</v>
      </c>
      <c r="Q1627" s="294">
        <v>6</v>
      </c>
      <c r="R1627" s="293">
        <v>76496</v>
      </c>
      <c r="S1627" s="398" t="s">
        <v>188</v>
      </c>
      <c r="T1627" s="370">
        <v>1</v>
      </c>
      <c r="U1627" s="294">
        <v>6</v>
      </c>
      <c r="V1627" s="293">
        <v>78807</v>
      </c>
      <c r="W1627" s="398" t="s">
        <v>188</v>
      </c>
      <c r="X1627" s="370">
        <v>1</v>
      </c>
      <c r="Y1627" s="294">
        <v>6</v>
      </c>
      <c r="Z1627" s="293">
        <v>80384</v>
      </c>
      <c r="AA1627" s="398" t="s">
        <v>188</v>
      </c>
    </row>
    <row r="1628" spans="1:27" ht="14.1" customHeight="1" x14ac:dyDescent="0.2">
      <c r="A1628" s="357"/>
      <c r="B1628" s="14"/>
      <c r="C1628" s="302">
        <v>3140</v>
      </c>
      <c r="D1628" s="302">
        <v>120223326</v>
      </c>
      <c r="E1628" s="288" t="s">
        <v>1056</v>
      </c>
      <c r="F1628" s="8"/>
      <c r="G1628" s="8"/>
      <c r="H1628" s="8">
        <v>74630</v>
      </c>
      <c r="I1628" s="4"/>
      <c r="J1628" s="4"/>
      <c r="K1628" s="165">
        <v>76496</v>
      </c>
      <c r="L1628" s="364">
        <v>1</v>
      </c>
      <c r="M1628" s="21">
        <v>6</v>
      </c>
      <c r="N1628" s="293">
        <v>76496</v>
      </c>
      <c r="O1628" s="398" t="s">
        <v>188</v>
      </c>
      <c r="P1628" s="370">
        <v>1</v>
      </c>
      <c r="Q1628" s="294">
        <v>6</v>
      </c>
      <c r="R1628" s="293">
        <v>76496</v>
      </c>
      <c r="S1628" s="398" t="s">
        <v>188</v>
      </c>
      <c r="T1628" s="370">
        <v>1</v>
      </c>
      <c r="U1628" s="294">
        <v>6</v>
      </c>
      <c r="V1628" s="293">
        <v>78807</v>
      </c>
      <c r="W1628" s="398" t="s">
        <v>188</v>
      </c>
      <c r="X1628" s="370">
        <v>1</v>
      </c>
      <c r="Y1628" s="294">
        <v>6</v>
      </c>
      <c r="Z1628" s="293">
        <v>80384</v>
      </c>
      <c r="AA1628" s="398" t="s">
        <v>188</v>
      </c>
    </row>
    <row r="1629" spans="1:27" ht="14.1" customHeight="1" x14ac:dyDescent="0.2">
      <c r="A1629" s="357"/>
      <c r="B1629" s="14"/>
      <c r="C1629" s="302">
        <v>3150</v>
      </c>
      <c r="D1629" s="302">
        <v>120223327</v>
      </c>
      <c r="E1629" s="288" t="s">
        <v>1056</v>
      </c>
      <c r="F1629" s="8"/>
      <c r="G1629" s="8"/>
      <c r="H1629" s="8">
        <v>74630</v>
      </c>
      <c r="I1629" s="4"/>
      <c r="J1629" s="4"/>
      <c r="K1629" s="165">
        <v>76496</v>
      </c>
      <c r="L1629" s="364">
        <v>1</v>
      </c>
      <c r="M1629" s="21">
        <v>6</v>
      </c>
      <c r="N1629" s="293">
        <v>76496</v>
      </c>
      <c r="O1629" s="398" t="s">
        <v>188</v>
      </c>
      <c r="P1629" s="370">
        <v>1</v>
      </c>
      <c r="Q1629" s="294">
        <v>6</v>
      </c>
      <c r="R1629" s="293">
        <v>76496</v>
      </c>
      <c r="S1629" s="398" t="s">
        <v>188</v>
      </c>
      <c r="T1629" s="370">
        <v>1</v>
      </c>
      <c r="U1629" s="294">
        <v>6</v>
      </c>
      <c r="V1629" s="293">
        <v>78807</v>
      </c>
      <c r="W1629" s="398" t="s">
        <v>188</v>
      </c>
      <c r="X1629" s="370">
        <v>1</v>
      </c>
      <c r="Y1629" s="294">
        <v>6</v>
      </c>
      <c r="Z1629" s="293">
        <v>80384</v>
      </c>
      <c r="AA1629" s="398" t="s">
        <v>188</v>
      </c>
    </row>
    <row r="1630" spans="1:27" ht="14.1" customHeight="1" x14ac:dyDescent="0.2">
      <c r="A1630" s="357"/>
      <c r="B1630" s="14"/>
      <c r="C1630" s="302">
        <v>3160</v>
      </c>
      <c r="D1630" s="302">
        <v>120223328</v>
      </c>
      <c r="E1630" s="288" t="s">
        <v>1056</v>
      </c>
      <c r="F1630" s="8"/>
      <c r="G1630" s="8"/>
      <c r="H1630" s="8">
        <v>74630</v>
      </c>
      <c r="I1630" s="4"/>
      <c r="J1630" s="4"/>
      <c r="K1630" s="165">
        <v>76496</v>
      </c>
      <c r="L1630" s="364">
        <v>1</v>
      </c>
      <c r="M1630" s="21">
        <v>6</v>
      </c>
      <c r="N1630" s="293">
        <v>76496</v>
      </c>
      <c r="O1630" s="398" t="s">
        <v>188</v>
      </c>
      <c r="P1630" s="370">
        <v>1</v>
      </c>
      <c r="Q1630" s="294">
        <v>6</v>
      </c>
      <c r="R1630" s="293">
        <v>76496</v>
      </c>
      <c r="S1630" s="398" t="s">
        <v>188</v>
      </c>
      <c r="T1630" s="370">
        <v>1</v>
      </c>
      <c r="U1630" s="294">
        <v>6</v>
      </c>
      <c r="V1630" s="293">
        <v>78807</v>
      </c>
      <c r="W1630" s="398" t="s">
        <v>188</v>
      </c>
      <c r="X1630" s="370">
        <v>1</v>
      </c>
      <c r="Y1630" s="294">
        <v>6</v>
      </c>
      <c r="Z1630" s="293">
        <v>80384</v>
      </c>
      <c r="AA1630" s="398" t="s">
        <v>188</v>
      </c>
    </row>
    <row r="1631" spans="1:27" ht="14.1" customHeight="1" x14ac:dyDescent="0.2">
      <c r="A1631" s="357"/>
      <c r="B1631" s="14"/>
      <c r="C1631" s="302">
        <v>3180</v>
      </c>
      <c r="D1631" s="302">
        <v>120223329</v>
      </c>
      <c r="E1631" s="288" t="s">
        <v>1056</v>
      </c>
      <c r="F1631" s="8"/>
      <c r="G1631" s="8"/>
      <c r="H1631" s="8">
        <v>74630</v>
      </c>
      <c r="I1631" s="4"/>
      <c r="J1631" s="4"/>
      <c r="K1631" s="165">
        <v>76496</v>
      </c>
      <c r="L1631" s="364">
        <v>1</v>
      </c>
      <c r="M1631" s="21">
        <v>6</v>
      </c>
      <c r="N1631" s="293">
        <v>76496</v>
      </c>
      <c r="O1631" s="398" t="s">
        <v>188</v>
      </c>
      <c r="P1631" s="370">
        <v>1</v>
      </c>
      <c r="Q1631" s="294">
        <v>6</v>
      </c>
      <c r="R1631" s="293">
        <v>76496</v>
      </c>
      <c r="S1631" s="398" t="s">
        <v>188</v>
      </c>
      <c r="T1631" s="370">
        <v>1</v>
      </c>
      <c r="U1631" s="294">
        <v>6</v>
      </c>
      <c r="V1631" s="293">
        <v>78807</v>
      </c>
      <c r="W1631" s="398" t="s">
        <v>188</v>
      </c>
      <c r="X1631" s="370">
        <v>1</v>
      </c>
      <c r="Y1631" s="294">
        <v>6</v>
      </c>
      <c r="Z1631" s="293">
        <v>80384</v>
      </c>
      <c r="AA1631" s="398" t="s">
        <v>188</v>
      </c>
    </row>
    <row r="1632" spans="1:27" ht="14.1" customHeight="1" x14ac:dyDescent="0.2">
      <c r="A1632" s="357"/>
      <c r="B1632" s="14"/>
      <c r="C1632" s="302">
        <v>3190</v>
      </c>
      <c r="D1632" s="302">
        <v>120223330</v>
      </c>
      <c r="E1632" s="288" t="s">
        <v>1056</v>
      </c>
      <c r="F1632" s="8"/>
      <c r="G1632" s="8"/>
      <c r="H1632" s="8">
        <v>74630</v>
      </c>
      <c r="I1632" s="4"/>
      <c r="J1632" s="4"/>
      <c r="K1632" s="165">
        <v>76496</v>
      </c>
      <c r="L1632" s="364">
        <v>1</v>
      </c>
      <c r="M1632" s="21">
        <v>6</v>
      </c>
      <c r="N1632" s="293">
        <v>76496</v>
      </c>
      <c r="O1632" s="398" t="s">
        <v>188</v>
      </c>
      <c r="P1632" s="370">
        <v>1</v>
      </c>
      <c r="Q1632" s="294">
        <v>6</v>
      </c>
      <c r="R1632" s="293">
        <v>76496</v>
      </c>
      <c r="S1632" s="398" t="s">
        <v>188</v>
      </c>
      <c r="T1632" s="370">
        <v>1</v>
      </c>
      <c r="U1632" s="294">
        <v>6</v>
      </c>
      <c r="V1632" s="293">
        <v>78807</v>
      </c>
      <c r="W1632" s="398" t="s">
        <v>188</v>
      </c>
      <c r="X1632" s="370">
        <v>1</v>
      </c>
      <c r="Y1632" s="294">
        <v>6</v>
      </c>
      <c r="Z1632" s="293">
        <v>80384</v>
      </c>
      <c r="AA1632" s="398" t="s">
        <v>188</v>
      </c>
    </row>
    <row r="1633" spans="1:27" ht="14.1" customHeight="1" x14ac:dyDescent="0.2">
      <c r="A1633" s="357"/>
      <c r="B1633" s="14"/>
      <c r="C1633" s="302">
        <v>3200</v>
      </c>
      <c r="D1633" s="302">
        <v>120223331</v>
      </c>
      <c r="E1633" s="288" t="s">
        <v>1056</v>
      </c>
      <c r="F1633" s="8"/>
      <c r="G1633" s="8"/>
      <c r="H1633" s="8">
        <v>74630</v>
      </c>
      <c r="I1633" s="4"/>
      <c r="J1633" s="4"/>
      <c r="K1633" s="165">
        <v>76496</v>
      </c>
      <c r="L1633" s="364">
        <v>1</v>
      </c>
      <c r="M1633" s="21">
        <v>6</v>
      </c>
      <c r="N1633" s="293">
        <v>76496</v>
      </c>
      <c r="O1633" s="398" t="s">
        <v>188</v>
      </c>
      <c r="P1633" s="370">
        <v>1</v>
      </c>
      <c r="Q1633" s="294">
        <v>6</v>
      </c>
      <c r="R1633" s="293">
        <v>76496</v>
      </c>
      <c r="S1633" s="398" t="s">
        <v>188</v>
      </c>
      <c r="T1633" s="370">
        <v>1</v>
      </c>
      <c r="U1633" s="294">
        <v>6</v>
      </c>
      <c r="V1633" s="293">
        <v>78807</v>
      </c>
      <c r="W1633" s="398" t="s">
        <v>188</v>
      </c>
      <c r="X1633" s="370">
        <v>1</v>
      </c>
      <c r="Y1633" s="294">
        <v>6</v>
      </c>
      <c r="Z1633" s="293">
        <v>80384</v>
      </c>
      <c r="AA1633" s="398" t="s">
        <v>188</v>
      </c>
    </row>
    <row r="1634" spans="1:27" ht="14.1" customHeight="1" x14ac:dyDescent="0.2">
      <c r="A1634" s="357"/>
      <c r="B1634" s="14"/>
      <c r="C1634" s="302">
        <v>3210</v>
      </c>
      <c r="D1634" s="302">
        <v>120223332</v>
      </c>
      <c r="E1634" s="288" t="s">
        <v>1056</v>
      </c>
      <c r="F1634" s="8"/>
      <c r="G1634" s="8"/>
      <c r="H1634" s="8">
        <v>74630</v>
      </c>
      <c r="I1634" s="4"/>
      <c r="J1634" s="4"/>
      <c r="K1634" s="165">
        <v>76496</v>
      </c>
      <c r="L1634" s="364">
        <v>1</v>
      </c>
      <c r="M1634" s="21">
        <v>6</v>
      </c>
      <c r="N1634" s="293">
        <v>76496</v>
      </c>
      <c r="O1634" s="398" t="s">
        <v>188</v>
      </c>
      <c r="P1634" s="370">
        <v>1</v>
      </c>
      <c r="Q1634" s="294">
        <v>6</v>
      </c>
      <c r="R1634" s="293">
        <v>76496</v>
      </c>
      <c r="S1634" s="398" t="s">
        <v>188</v>
      </c>
      <c r="T1634" s="370">
        <v>1</v>
      </c>
      <c r="U1634" s="294">
        <v>6</v>
      </c>
      <c r="V1634" s="293">
        <v>78807</v>
      </c>
      <c r="W1634" s="398" t="s">
        <v>188</v>
      </c>
      <c r="X1634" s="370">
        <v>1</v>
      </c>
      <c r="Y1634" s="294">
        <v>6</v>
      </c>
      <c r="Z1634" s="293">
        <v>80384</v>
      </c>
      <c r="AA1634" s="398" t="s">
        <v>188</v>
      </c>
    </row>
    <row r="1635" spans="1:27" ht="14.1" customHeight="1" x14ac:dyDescent="0.2">
      <c r="A1635" s="357"/>
      <c r="B1635" s="14"/>
      <c r="C1635" s="302">
        <v>3230</v>
      </c>
      <c r="D1635" s="302">
        <v>120223333</v>
      </c>
      <c r="E1635" s="288" t="s">
        <v>1056</v>
      </c>
      <c r="F1635" s="8"/>
      <c r="G1635" s="8"/>
      <c r="H1635" s="8">
        <v>74630</v>
      </c>
      <c r="I1635" s="4"/>
      <c r="J1635" s="4"/>
      <c r="K1635" s="165">
        <v>76496</v>
      </c>
      <c r="L1635" s="364">
        <v>1</v>
      </c>
      <c r="M1635" s="21">
        <v>6</v>
      </c>
      <c r="N1635" s="293">
        <v>76496</v>
      </c>
      <c r="O1635" s="398" t="s">
        <v>188</v>
      </c>
      <c r="P1635" s="370">
        <v>1</v>
      </c>
      <c r="Q1635" s="294">
        <v>6</v>
      </c>
      <c r="R1635" s="293">
        <v>76496</v>
      </c>
      <c r="S1635" s="398" t="s">
        <v>188</v>
      </c>
      <c r="T1635" s="370">
        <v>1</v>
      </c>
      <c r="U1635" s="294">
        <v>6</v>
      </c>
      <c r="V1635" s="293">
        <v>78807</v>
      </c>
      <c r="W1635" s="398" t="s">
        <v>188</v>
      </c>
      <c r="X1635" s="370">
        <v>1</v>
      </c>
      <c r="Y1635" s="294">
        <v>6</v>
      </c>
      <c r="Z1635" s="293">
        <v>80384</v>
      </c>
      <c r="AA1635" s="398" t="s">
        <v>188</v>
      </c>
    </row>
    <row r="1636" spans="1:27" ht="14.1" customHeight="1" x14ac:dyDescent="0.2">
      <c r="A1636" s="357"/>
      <c r="B1636" s="14"/>
      <c r="C1636" s="302">
        <v>3240</v>
      </c>
      <c r="D1636" s="302">
        <v>120223334</v>
      </c>
      <c r="E1636" s="288" t="s">
        <v>1056</v>
      </c>
      <c r="F1636" s="8"/>
      <c r="G1636" s="8"/>
      <c r="H1636" s="8">
        <v>74630</v>
      </c>
      <c r="I1636" s="4"/>
      <c r="J1636" s="4"/>
      <c r="K1636" s="165">
        <v>76496</v>
      </c>
      <c r="L1636" s="364">
        <v>1</v>
      </c>
      <c r="M1636" s="21">
        <v>6</v>
      </c>
      <c r="N1636" s="293">
        <v>76496</v>
      </c>
      <c r="O1636" s="398" t="s">
        <v>188</v>
      </c>
      <c r="P1636" s="370">
        <v>1</v>
      </c>
      <c r="Q1636" s="294">
        <v>6</v>
      </c>
      <c r="R1636" s="293">
        <v>76496</v>
      </c>
      <c r="S1636" s="398" t="s">
        <v>188</v>
      </c>
      <c r="T1636" s="370">
        <v>1</v>
      </c>
      <c r="U1636" s="294">
        <v>6</v>
      </c>
      <c r="V1636" s="293">
        <v>78807</v>
      </c>
      <c r="W1636" s="398" t="s">
        <v>188</v>
      </c>
      <c r="X1636" s="370">
        <v>1</v>
      </c>
      <c r="Y1636" s="294">
        <v>6</v>
      </c>
      <c r="Z1636" s="293">
        <v>80384</v>
      </c>
      <c r="AA1636" s="398" t="s">
        <v>188</v>
      </c>
    </row>
    <row r="1637" spans="1:27" ht="14.1" customHeight="1" x14ac:dyDescent="0.2">
      <c r="A1637" s="357"/>
      <c r="B1637" s="14"/>
      <c r="C1637" s="302">
        <v>3250</v>
      </c>
      <c r="D1637" s="302">
        <v>120223335</v>
      </c>
      <c r="E1637" s="288" t="s">
        <v>1056</v>
      </c>
      <c r="F1637" s="8"/>
      <c r="G1637" s="8"/>
      <c r="H1637" s="8">
        <v>74630</v>
      </c>
      <c r="I1637" s="4"/>
      <c r="J1637" s="4"/>
      <c r="K1637" s="165">
        <v>76496</v>
      </c>
      <c r="L1637" s="364">
        <v>1</v>
      </c>
      <c r="M1637" s="21">
        <v>6</v>
      </c>
      <c r="N1637" s="293">
        <v>76496</v>
      </c>
      <c r="O1637" s="398" t="s">
        <v>188</v>
      </c>
      <c r="P1637" s="370">
        <v>1</v>
      </c>
      <c r="Q1637" s="294">
        <v>6</v>
      </c>
      <c r="R1637" s="293">
        <v>76496</v>
      </c>
      <c r="S1637" s="398" t="s">
        <v>188</v>
      </c>
      <c r="T1637" s="370">
        <v>1</v>
      </c>
      <c r="U1637" s="294">
        <v>6</v>
      </c>
      <c r="V1637" s="293">
        <v>78807</v>
      </c>
      <c r="W1637" s="398" t="s">
        <v>188</v>
      </c>
      <c r="X1637" s="370">
        <v>1</v>
      </c>
      <c r="Y1637" s="294">
        <v>6</v>
      </c>
      <c r="Z1637" s="293">
        <v>80384</v>
      </c>
      <c r="AA1637" s="398" t="s">
        <v>188</v>
      </c>
    </row>
    <row r="1638" spans="1:27" ht="14.1" customHeight="1" x14ac:dyDescent="0.2">
      <c r="A1638" s="357"/>
      <c r="B1638" s="14"/>
      <c r="C1638" s="302">
        <v>3270</v>
      </c>
      <c r="D1638" s="302">
        <v>120223336</v>
      </c>
      <c r="E1638" s="288" t="s">
        <v>1056</v>
      </c>
      <c r="F1638" s="8"/>
      <c r="G1638" s="8"/>
      <c r="H1638" s="8">
        <v>74630</v>
      </c>
      <c r="I1638" s="4"/>
      <c r="J1638" s="4"/>
      <c r="K1638" s="165">
        <v>76496</v>
      </c>
      <c r="L1638" s="364">
        <v>1</v>
      </c>
      <c r="M1638" s="21">
        <v>6</v>
      </c>
      <c r="N1638" s="293">
        <v>76496</v>
      </c>
      <c r="O1638" s="398" t="s">
        <v>188</v>
      </c>
      <c r="P1638" s="370">
        <v>1</v>
      </c>
      <c r="Q1638" s="294">
        <v>6</v>
      </c>
      <c r="R1638" s="293">
        <v>76496</v>
      </c>
      <c r="S1638" s="398" t="s">
        <v>188</v>
      </c>
      <c r="T1638" s="370">
        <v>1</v>
      </c>
      <c r="U1638" s="294">
        <v>6</v>
      </c>
      <c r="V1638" s="293">
        <v>78807</v>
      </c>
      <c r="W1638" s="398" t="s">
        <v>188</v>
      </c>
      <c r="X1638" s="370">
        <v>1</v>
      </c>
      <c r="Y1638" s="294">
        <v>6</v>
      </c>
      <c r="Z1638" s="293">
        <v>80384</v>
      </c>
      <c r="AA1638" s="398" t="s">
        <v>188</v>
      </c>
    </row>
    <row r="1639" spans="1:27" ht="14.1" customHeight="1" x14ac:dyDescent="0.2">
      <c r="A1639" s="357"/>
      <c r="B1639" s="14"/>
      <c r="C1639" s="302">
        <v>3280</v>
      </c>
      <c r="D1639" s="302">
        <v>120223337</v>
      </c>
      <c r="E1639" s="288" t="s">
        <v>1056</v>
      </c>
      <c r="F1639" s="8"/>
      <c r="G1639" s="8"/>
      <c r="H1639" s="8">
        <v>74630</v>
      </c>
      <c r="I1639" s="4"/>
      <c r="J1639" s="4"/>
      <c r="K1639" s="165">
        <v>76496</v>
      </c>
      <c r="L1639" s="364">
        <v>1</v>
      </c>
      <c r="M1639" s="21">
        <v>6</v>
      </c>
      <c r="N1639" s="293">
        <v>76496</v>
      </c>
      <c r="O1639" s="398" t="s">
        <v>188</v>
      </c>
      <c r="P1639" s="370">
        <v>1</v>
      </c>
      <c r="Q1639" s="294">
        <v>6</v>
      </c>
      <c r="R1639" s="293">
        <v>76496</v>
      </c>
      <c r="S1639" s="398" t="s">
        <v>188</v>
      </c>
      <c r="T1639" s="370">
        <v>1</v>
      </c>
      <c r="U1639" s="294">
        <v>6</v>
      </c>
      <c r="V1639" s="293">
        <v>78807</v>
      </c>
      <c r="W1639" s="398" t="s">
        <v>188</v>
      </c>
      <c r="X1639" s="370">
        <v>1</v>
      </c>
      <c r="Y1639" s="294">
        <v>6</v>
      </c>
      <c r="Z1639" s="293">
        <v>80384</v>
      </c>
      <c r="AA1639" s="398" t="s">
        <v>188</v>
      </c>
    </row>
    <row r="1640" spans="1:27" ht="14.1" customHeight="1" x14ac:dyDescent="0.2">
      <c r="A1640" s="357"/>
      <c r="B1640" s="14"/>
      <c r="C1640" s="302">
        <v>3290</v>
      </c>
      <c r="D1640" s="302">
        <v>120223338</v>
      </c>
      <c r="E1640" s="288" t="s">
        <v>1056</v>
      </c>
      <c r="F1640" s="8"/>
      <c r="G1640" s="8"/>
      <c r="H1640" s="8">
        <v>74630</v>
      </c>
      <c r="I1640" s="4"/>
      <c r="J1640" s="4"/>
      <c r="K1640" s="165">
        <v>76496</v>
      </c>
      <c r="L1640" s="364">
        <v>1</v>
      </c>
      <c r="M1640" s="21">
        <v>6</v>
      </c>
      <c r="N1640" s="293">
        <v>76496</v>
      </c>
      <c r="O1640" s="398" t="s">
        <v>188</v>
      </c>
      <c r="P1640" s="370">
        <v>1</v>
      </c>
      <c r="Q1640" s="294">
        <v>6</v>
      </c>
      <c r="R1640" s="293">
        <v>76496</v>
      </c>
      <c r="S1640" s="398" t="s">
        <v>188</v>
      </c>
      <c r="T1640" s="370">
        <v>1</v>
      </c>
      <c r="U1640" s="294">
        <v>6</v>
      </c>
      <c r="V1640" s="293">
        <v>78807</v>
      </c>
      <c r="W1640" s="398" t="s">
        <v>188</v>
      </c>
      <c r="X1640" s="370">
        <v>1</v>
      </c>
      <c r="Y1640" s="294">
        <v>6</v>
      </c>
      <c r="Z1640" s="293">
        <v>80384</v>
      </c>
      <c r="AA1640" s="398" t="s">
        <v>188</v>
      </c>
    </row>
    <row r="1641" spans="1:27" ht="14.1" customHeight="1" x14ac:dyDescent="0.2">
      <c r="A1641" s="357"/>
      <c r="B1641" s="14"/>
      <c r="C1641" s="302">
        <v>3300</v>
      </c>
      <c r="D1641" s="302">
        <v>120223339</v>
      </c>
      <c r="E1641" s="288" t="s">
        <v>1056</v>
      </c>
      <c r="F1641" s="8"/>
      <c r="G1641" s="8"/>
      <c r="H1641" s="8">
        <v>74630</v>
      </c>
      <c r="I1641" s="4"/>
      <c r="J1641" s="4"/>
      <c r="K1641" s="165">
        <v>76496</v>
      </c>
      <c r="L1641" s="364">
        <v>1</v>
      </c>
      <c r="M1641" s="21">
        <v>6</v>
      </c>
      <c r="N1641" s="293">
        <v>76496</v>
      </c>
      <c r="O1641" s="398" t="s">
        <v>188</v>
      </c>
      <c r="P1641" s="370">
        <v>1</v>
      </c>
      <c r="Q1641" s="294">
        <v>6</v>
      </c>
      <c r="R1641" s="293">
        <v>76496</v>
      </c>
      <c r="S1641" s="398" t="s">
        <v>188</v>
      </c>
      <c r="T1641" s="370">
        <v>1</v>
      </c>
      <c r="U1641" s="294">
        <v>6</v>
      </c>
      <c r="V1641" s="293">
        <v>78807</v>
      </c>
      <c r="W1641" s="398" t="s">
        <v>188</v>
      </c>
      <c r="X1641" s="370">
        <v>1</v>
      </c>
      <c r="Y1641" s="294">
        <v>6</v>
      </c>
      <c r="Z1641" s="293">
        <v>80384</v>
      </c>
      <c r="AA1641" s="398" t="s">
        <v>188</v>
      </c>
    </row>
    <row r="1642" spans="1:27" ht="14.1" customHeight="1" x14ac:dyDescent="0.2">
      <c r="A1642" s="357"/>
      <c r="B1642" s="14"/>
      <c r="C1642" s="302">
        <v>3310</v>
      </c>
      <c r="D1642" s="302">
        <v>120223340</v>
      </c>
      <c r="E1642" s="288" t="s">
        <v>1056</v>
      </c>
      <c r="F1642" s="8"/>
      <c r="G1642" s="8"/>
      <c r="H1642" s="8">
        <v>74630</v>
      </c>
      <c r="I1642" s="4"/>
      <c r="J1642" s="4"/>
      <c r="K1642" s="165">
        <v>76496</v>
      </c>
      <c r="L1642" s="364">
        <v>1</v>
      </c>
      <c r="M1642" s="21">
        <v>6</v>
      </c>
      <c r="N1642" s="293">
        <v>76496</v>
      </c>
      <c r="O1642" s="398" t="s">
        <v>188</v>
      </c>
      <c r="P1642" s="370">
        <v>1</v>
      </c>
      <c r="Q1642" s="294">
        <v>6</v>
      </c>
      <c r="R1642" s="293">
        <v>76496</v>
      </c>
      <c r="S1642" s="398" t="s">
        <v>188</v>
      </c>
      <c r="T1642" s="370">
        <v>1</v>
      </c>
      <c r="U1642" s="294">
        <v>6</v>
      </c>
      <c r="V1642" s="293">
        <v>78807</v>
      </c>
      <c r="W1642" s="398" t="s">
        <v>188</v>
      </c>
      <c r="X1642" s="370">
        <v>1</v>
      </c>
      <c r="Y1642" s="294">
        <v>6</v>
      </c>
      <c r="Z1642" s="293">
        <v>80384</v>
      </c>
      <c r="AA1642" s="398" t="s">
        <v>188</v>
      </c>
    </row>
    <row r="1643" spans="1:27" ht="14.1" customHeight="1" x14ac:dyDescent="0.2">
      <c r="A1643" s="357"/>
      <c r="B1643" s="14"/>
      <c r="C1643" s="302">
        <v>3320</v>
      </c>
      <c r="D1643" s="302">
        <v>120223341</v>
      </c>
      <c r="E1643" s="288" t="s">
        <v>1056</v>
      </c>
      <c r="F1643" s="8"/>
      <c r="G1643" s="8"/>
      <c r="H1643" s="8">
        <v>74630</v>
      </c>
      <c r="I1643" s="4"/>
      <c r="J1643" s="4"/>
      <c r="K1643" s="165">
        <v>76496</v>
      </c>
      <c r="L1643" s="364">
        <v>0</v>
      </c>
      <c r="M1643" s="21">
        <v>6</v>
      </c>
      <c r="N1643" s="293">
        <v>76496</v>
      </c>
      <c r="O1643" s="398" t="s">
        <v>188</v>
      </c>
      <c r="P1643" s="370">
        <v>0</v>
      </c>
      <c r="Q1643" s="294">
        <v>6</v>
      </c>
      <c r="R1643" s="293">
        <v>76496</v>
      </c>
      <c r="S1643" s="398" t="s">
        <v>188</v>
      </c>
      <c r="T1643" s="370">
        <v>0</v>
      </c>
      <c r="U1643" s="294">
        <v>6</v>
      </c>
      <c r="V1643" s="293">
        <v>78807</v>
      </c>
      <c r="W1643" s="398" t="s">
        <v>188</v>
      </c>
      <c r="X1643" s="370">
        <v>0</v>
      </c>
      <c r="Y1643" s="294">
        <v>6</v>
      </c>
      <c r="Z1643" s="293">
        <v>80384</v>
      </c>
      <c r="AA1643" s="398" t="s">
        <v>188</v>
      </c>
    </row>
    <row r="1644" spans="1:27" ht="14.1" customHeight="1" x14ac:dyDescent="0.2">
      <c r="A1644" s="357"/>
      <c r="B1644" s="14"/>
      <c r="C1644" s="302">
        <v>3330</v>
      </c>
      <c r="D1644" s="302">
        <v>120223342</v>
      </c>
      <c r="E1644" s="288" t="s">
        <v>1056</v>
      </c>
      <c r="F1644" s="8"/>
      <c r="G1644" s="8"/>
      <c r="H1644" s="8">
        <v>74630</v>
      </c>
      <c r="I1644" s="4"/>
      <c r="J1644" s="4"/>
      <c r="K1644" s="165">
        <v>76496</v>
      </c>
      <c r="L1644" s="364">
        <v>1</v>
      </c>
      <c r="M1644" s="21">
        <v>6</v>
      </c>
      <c r="N1644" s="293">
        <v>76496</v>
      </c>
      <c r="O1644" s="398" t="s">
        <v>188</v>
      </c>
      <c r="P1644" s="370">
        <v>1</v>
      </c>
      <c r="Q1644" s="294">
        <v>6</v>
      </c>
      <c r="R1644" s="293">
        <v>76496</v>
      </c>
      <c r="S1644" s="398" t="s">
        <v>188</v>
      </c>
      <c r="T1644" s="370">
        <v>1</v>
      </c>
      <c r="U1644" s="294">
        <v>6</v>
      </c>
      <c r="V1644" s="293">
        <v>78807</v>
      </c>
      <c r="W1644" s="398" t="s">
        <v>188</v>
      </c>
      <c r="X1644" s="370">
        <v>1</v>
      </c>
      <c r="Y1644" s="294">
        <v>6</v>
      </c>
      <c r="Z1644" s="293">
        <v>80384</v>
      </c>
      <c r="AA1644" s="398" t="s">
        <v>188</v>
      </c>
    </row>
    <row r="1645" spans="1:27" ht="14.1" customHeight="1" x14ac:dyDescent="0.2">
      <c r="A1645" s="357"/>
      <c r="B1645" s="14"/>
      <c r="C1645" s="302">
        <v>3340</v>
      </c>
      <c r="D1645" s="302">
        <v>120223343</v>
      </c>
      <c r="E1645" s="288" t="s">
        <v>1056</v>
      </c>
      <c r="F1645" s="8"/>
      <c r="G1645" s="8"/>
      <c r="H1645" s="8">
        <v>74630</v>
      </c>
      <c r="I1645" s="4"/>
      <c r="J1645" s="4"/>
      <c r="K1645" s="165">
        <v>76496</v>
      </c>
      <c r="L1645" s="364">
        <v>1</v>
      </c>
      <c r="M1645" s="21">
        <v>6</v>
      </c>
      <c r="N1645" s="293">
        <v>76496</v>
      </c>
      <c r="O1645" s="398" t="s">
        <v>188</v>
      </c>
      <c r="P1645" s="370">
        <v>1</v>
      </c>
      <c r="Q1645" s="294">
        <v>6</v>
      </c>
      <c r="R1645" s="293">
        <v>76496</v>
      </c>
      <c r="S1645" s="398" t="s">
        <v>188</v>
      </c>
      <c r="T1645" s="370">
        <v>1</v>
      </c>
      <c r="U1645" s="294">
        <v>6</v>
      </c>
      <c r="V1645" s="293">
        <v>78807</v>
      </c>
      <c r="W1645" s="398" t="s">
        <v>188</v>
      </c>
      <c r="X1645" s="370">
        <v>1</v>
      </c>
      <c r="Y1645" s="294">
        <v>6</v>
      </c>
      <c r="Z1645" s="293">
        <v>80384</v>
      </c>
      <c r="AA1645" s="398" t="s">
        <v>188</v>
      </c>
    </row>
    <row r="1646" spans="1:27" ht="14.1" customHeight="1" x14ac:dyDescent="0.2">
      <c r="A1646" s="357"/>
      <c r="B1646" s="14"/>
      <c r="C1646" s="302">
        <v>3350</v>
      </c>
      <c r="D1646" s="302">
        <v>120223344</v>
      </c>
      <c r="E1646" s="288" t="s">
        <v>1056</v>
      </c>
      <c r="F1646" s="8"/>
      <c r="G1646" s="8"/>
      <c r="H1646" s="8">
        <v>74630</v>
      </c>
      <c r="I1646" s="4"/>
      <c r="J1646" s="4"/>
      <c r="K1646" s="165">
        <v>76496</v>
      </c>
      <c r="L1646" s="364">
        <v>1</v>
      </c>
      <c r="M1646" s="21">
        <v>6</v>
      </c>
      <c r="N1646" s="293">
        <v>76496</v>
      </c>
      <c r="O1646" s="398" t="s">
        <v>188</v>
      </c>
      <c r="P1646" s="370">
        <v>1</v>
      </c>
      <c r="Q1646" s="294">
        <v>6</v>
      </c>
      <c r="R1646" s="293">
        <v>76496</v>
      </c>
      <c r="S1646" s="398" t="s">
        <v>188</v>
      </c>
      <c r="T1646" s="370">
        <v>1</v>
      </c>
      <c r="U1646" s="294">
        <v>6</v>
      </c>
      <c r="V1646" s="293">
        <v>78807</v>
      </c>
      <c r="W1646" s="398" t="s">
        <v>188</v>
      </c>
      <c r="X1646" s="370">
        <v>1</v>
      </c>
      <c r="Y1646" s="294">
        <v>6</v>
      </c>
      <c r="Z1646" s="293">
        <v>80384</v>
      </c>
      <c r="AA1646" s="398" t="s">
        <v>188</v>
      </c>
    </row>
    <row r="1647" spans="1:27" ht="14.1" customHeight="1" x14ac:dyDescent="0.2">
      <c r="A1647" s="357"/>
      <c r="B1647" s="14"/>
      <c r="C1647" s="302">
        <v>3360</v>
      </c>
      <c r="D1647" s="302">
        <v>120223345</v>
      </c>
      <c r="E1647" s="288" t="s">
        <v>1056</v>
      </c>
      <c r="F1647" s="8"/>
      <c r="G1647" s="8"/>
      <c r="H1647" s="8">
        <v>74630</v>
      </c>
      <c r="I1647" s="4"/>
      <c r="J1647" s="4"/>
      <c r="K1647" s="165">
        <v>76496</v>
      </c>
      <c r="L1647" s="364">
        <v>1</v>
      </c>
      <c r="M1647" s="21">
        <v>6</v>
      </c>
      <c r="N1647" s="293">
        <v>76496</v>
      </c>
      <c r="O1647" s="398" t="s">
        <v>188</v>
      </c>
      <c r="P1647" s="370">
        <v>1</v>
      </c>
      <c r="Q1647" s="294">
        <v>6</v>
      </c>
      <c r="R1647" s="293">
        <v>76496</v>
      </c>
      <c r="S1647" s="398" t="s">
        <v>188</v>
      </c>
      <c r="T1647" s="370">
        <v>1</v>
      </c>
      <c r="U1647" s="294">
        <v>6</v>
      </c>
      <c r="V1647" s="293">
        <v>78807</v>
      </c>
      <c r="W1647" s="398" t="s">
        <v>188</v>
      </c>
      <c r="X1647" s="370">
        <v>1</v>
      </c>
      <c r="Y1647" s="294">
        <v>6</v>
      </c>
      <c r="Z1647" s="293">
        <v>80384</v>
      </c>
      <c r="AA1647" s="398" t="s">
        <v>188</v>
      </c>
    </row>
    <row r="1648" spans="1:27" ht="14.1" customHeight="1" x14ac:dyDescent="0.2">
      <c r="A1648" s="357"/>
      <c r="B1648" s="14"/>
      <c r="C1648" s="302">
        <v>3370</v>
      </c>
      <c r="D1648" s="302">
        <v>120223346</v>
      </c>
      <c r="E1648" s="288" t="s">
        <v>1056</v>
      </c>
      <c r="F1648" s="8"/>
      <c r="G1648" s="8"/>
      <c r="H1648" s="8">
        <v>74630</v>
      </c>
      <c r="I1648" s="4"/>
      <c r="J1648" s="4"/>
      <c r="K1648" s="165">
        <v>76496</v>
      </c>
      <c r="L1648" s="364">
        <v>1</v>
      </c>
      <c r="M1648" s="21">
        <v>6</v>
      </c>
      <c r="N1648" s="293">
        <v>76496</v>
      </c>
      <c r="O1648" s="398" t="s">
        <v>188</v>
      </c>
      <c r="P1648" s="370">
        <v>1</v>
      </c>
      <c r="Q1648" s="294">
        <v>6</v>
      </c>
      <c r="R1648" s="293">
        <v>76496</v>
      </c>
      <c r="S1648" s="398" t="s">
        <v>188</v>
      </c>
      <c r="T1648" s="370">
        <v>1</v>
      </c>
      <c r="U1648" s="294">
        <v>6</v>
      </c>
      <c r="V1648" s="293">
        <v>78807</v>
      </c>
      <c r="W1648" s="398" t="s">
        <v>188</v>
      </c>
      <c r="X1648" s="370">
        <v>1</v>
      </c>
      <c r="Y1648" s="294">
        <v>6</v>
      </c>
      <c r="Z1648" s="293">
        <v>80384</v>
      </c>
      <c r="AA1648" s="398" t="s">
        <v>188</v>
      </c>
    </row>
    <row r="1649" spans="1:27" ht="14.1" customHeight="1" x14ac:dyDescent="0.2">
      <c r="A1649" s="357"/>
      <c r="B1649" s="14"/>
      <c r="C1649" s="302">
        <v>3380</v>
      </c>
      <c r="D1649" s="302">
        <v>120223347</v>
      </c>
      <c r="E1649" s="288" t="s">
        <v>1056</v>
      </c>
      <c r="F1649" s="8"/>
      <c r="G1649" s="8"/>
      <c r="H1649" s="8">
        <v>74630</v>
      </c>
      <c r="I1649" s="4"/>
      <c r="J1649" s="4"/>
      <c r="K1649" s="165">
        <v>76496</v>
      </c>
      <c r="L1649" s="364">
        <v>1</v>
      </c>
      <c r="M1649" s="21">
        <v>6</v>
      </c>
      <c r="N1649" s="293">
        <v>76496</v>
      </c>
      <c r="O1649" s="398" t="s">
        <v>188</v>
      </c>
      <c r="P1649" s="370">
        <v>1</v>
      </c>
      <c r="Q1649" s="294">
        <v>6</v>
      </c>
      <c r="R1649" s="293">
        <v>76496</v>
      </c>
      <c r="S1649" s="398" t="s">
        <v>188</v>
      </c>
      <c r="T1649" s="370">
        <v>1</v>
      </c>
      <c r="U1649" s="294">
        <v>6</v>
      </c>
      <c r="V1649" s="293">
        <v>78807</v>
      </c>
      <c r="W1649" s="398" t="s">
        <v>188</v>
      </c>
      <c r="X1649" s="370">
        <v>1</v>
      </c>
      <c r="Y1649" s="294">
        <v>6</v>
      </c>
      <c r="Z1649" s="293">
        <v>80384</v>
      </c>
      <c r="AA1649" s="398" t="s">
        <v>188</v>
      </c>
    </row>
    <row r="1650" spans="1:27" ht="14.1" customHeight="1" x14ac:dyDescent="0.2">
      <c r="A1650" s="357"/>
      <c r="B1650" s="14"/>
      <c r="C1650" s="302">
        <v>3390</v>
      </c>
      <c r="D1650" s="302">
        <v>120223348</v>
      </c>
      <c r="E1650" s="288" t="s">
        <v>1056</v>
      </c>
      <c r="F1650" s="8"/>
      <c r="G1650" s="8"/>
      <c r="H1650" s="8">
        <v>74630</v>
      </c>
      <c r="I1650" s="4"/>
      <c r="J1650" s="4"/>
      <c r="K1650" s="165">
        <v>76496</v>
      </c>
      <c r="L1650" s="364">
        <v>1</v>
      </c>
      <c r="M1650" s="21">
        <v>6</v>
      </c>
      <c r="N1650" s="293">
        <v>76496</v>
      </c>
      <c r="O1650" s="398" t="s">
        <v>188</v>
      </c>
      <c r="P1650" s="370">
        <v>1</v>
      </c>
      <c r="Q1650" s="294">
        <v>6</v>
      </c>
      <c r="R1650" s="293">
        <v>76496</v>
      </c>
      <c r="S1650" s="398" t="s">
        <v>188</v>
      </c>
      <c r="T1650" s="370">
        <v>1</v>
      </c>
      <c r="U1650" s="294">
        <v>6</v>
      </c>
      <c r="V1650" s="293">
        <v>78807</v>
      </c>
      <c r="W1650" s="398" t="s">
        <v>188</v>
      </c>
      <c r="X1650" s="370">
        <v>1</v>
      </c>
      <c r="Y1650" s="294">
        <v>6</v>
      </c>
      <c r="Z1650" s="293">
        <v>80384</v>
      </c>
      <c r="AA1650" s="398" t="s">
        <v>188</v>
      </c>
    </row>
    <row r="1651" spans="1:27" ht="14.1" customHeight="1" x14ac:dyDescent="0.2">
      <c r="A1651" s="357"/>
      <c r="B1651" s="14"/>
      <c r="C1651" s="302">
        <v>3400</v>
      </c>
      <c r="D1651" s="302">
        <v>120223349</v>
      </c>
      <c r="E1651" s="288" t="s">
        <v>1056</v>
      </c>
      <c r="F1651" s="8"/>
      <c r="G1651" s="8"/>
      <c r="H1651" s="8">
        <v>74630</v>
      </c>
      <c r="I1651" s="4"/>
      <c r="J1651" s="4"/>
      <c r="K1651" s="165">
        <v>76496</v>
      </c>
      <c r="L1651" s="364">
        <v>1</v>
      </c>
      <c r="M1651" s="21">
        <v>6</v>
      </c>
      <c r="N1651" s="293">
        <v>76496</v>
      </c>
      <c r="O1651" s="398" t="s">
        <v>188</v>
      </c>
      <c r="P1651" s="370">
        <v>1</v>
      </c>
      <c r="Q1651" s="294">
        <v>6</v>
      </c>
      <c r="R1651" s="293">
        <v>76496</v>
      </c>
      <c r="S1651" s="398" t="s">
        <v>188</v>
      </c>
      <c r="T1651" s="370">
        <v>1</v>
      </c>
      <c r="U1651" s="294">
        <v>6</v>
      </c>
      <c r="V1651" s="293">
        <v>78807</v>
      </c>
      <c r="W1651" s="398" t="s">
        <v>188</v>
      </c>
      <c r="X1651" s="370">
        <v>1</v>
      </c>
      <c r="Y1651" s="294">
        <v>6</v>
      </c>
      <c r="Z1651" s="293">
        <v>80384</v>
      </c>
      <c r="AA1651" s="398" t="s">
        <v>188</v>
      </c>
    </row>
    <row r="1652" spans="1:27" ht="14.1" customHeight="1" x14ac:dyDescent="0.2">
      <c r="A1652" s="357"/>
      <c r="B1652" s="14"/>
      <c r="C1652" s="302">
        <v>3410</v>
      </c>
      <c r="D1652" s="302">
        <v>120223350</v>
      </c>
      <c r="E1652" s="288" t="s">
        <v>1056</v>
      </c>
      <c r="F1652" s="8"/>
      <c r="G1652" s="8"/>
      <c r="H1652" s="8">
        <v>74630</v>
      </c>
      <c r="I1652" s="4"/>
      <c r="J1652" s="4"/>
      <c r="K1652" s="165">
        <v>76496</v>
      </c>
      <c r="L1652" s="364">
        <v>1</v>
      </c>
      <c r="M1652" s="21">
        <v>6</v>
      </c>
      <c r="N1652" s="293">
        <v>76496</v>
      </c>
      <c r="O1652" s="398" t="s">
        <v>188</v>
      </c>
      <c r="P1652" s="370">
        <v>1</v>
      </c>
      <c r="Q1652" s="294">
        <v>6</v>
      </c>
      <c r="R1652" s="293">
        <v>76496</v>
      </c>
      <c r="S1652" s="398" t="s">
        <v>188</v>
      </c>
      <c r="T1652" s="370">
        <v>1</v>
      </c>
      <c r="U1652" s="294">
        <v>6</v>
      </c>
      <c r="V1652" s="293">
        <v>78807</v>
      </c>
      <c r="W1652" s="398" t="s">
        <v>188</v>
      </c>
      <c r="X1652" s="370">
        <v>1</v>
      </c>
      <c r="Y1652" s="294">
        <v>6</v>
      </c>
      <c r="Z1652" s="293">
        <v>80384</v>
      </c>
      <c r="AA1652" s="398" t="s">
        <v>188</v>
      </c>
    </row>
    <row r="1653" spans="1:27" ht="14.1" customHeight="1" x14ac:dyDescent="0.2">
      <c r="A1653" s="357"/>
      <c r="B1653" s="14"/>
      <c r="C1653" s="302">
        <v>3420</v>
      </c>
      <c r="D1653" s="302">
        <v>120223351</v>
      </c>
      <c r="E1653" s="288" t="s">
        <v>1056</v>
      </c>
      <c r="F1653" s="8"/>
      <c r="G1653" s="8"/>
      <c r="H1653" s="8">
        <v>74630</v>
      </c>
      <c r="I1653" s="4"/>
      <c r="J1653" s="4"/>
      <c r="K1653" s="165">
        <v>76496</v>
      </c>
      <c r="L1653" s="364">
        <v>1</v>
      </c>
      <c r="M1653" s="21">
        <v>6</v>
      </c>
      <c r="N1653" s="293">
        <v>76496</v>
      </c>
      <c r="O1653" s="398" t="s">
        <v>188</v>
      </c>
      <c r="P1653" s="370">
        <v>1</v>
      </c>
      <c r="Q1653" s="294">
        <v>6</v>
      </c>
      <c r="R1653" s="293">
        <v>76496</v>
      </c>
      <c r="S1653" s="398" t="s">
        <v>188</v>
      </c>
      <c r="T1653" s="370">
        <v>1</v>
      </c>
      <c r="U1653" s="294">
        <v>6</v>
      </c>
      <c r="V1653" s="293">
        <v>78807</v>
      </c>
      <c r="W1653" s="398" t="s">
        <v>188</v>
      </c>
      <c r="X1653" s="370">
        <v>1</v>
      </c>
      <c r="Y1653" s="294">
        <v>6</v>
      </c>
      <c r="Z1653" s="293">
        <v>80384</v>
      </c>
      <c r="AA1653" s="398" t="s">
        <v>188</v>
      </c>
    </row>
    <row r="1654" spans="1:27" ht="14.1" customHeight="1" x14ac:dyDescent="0.2">
      <c r="A1654" s="357"/>
      <c r="B1654" s="14"/>
      <c r="C1654" s="302">
        <v>3430</v>
      </c>
      <c r="D1654" s="302">
        <v>120223352</v>
      </c>
      <c r="E1654" s="288" t="s">
        <v>1056</v>
      </c>
      <c r="F1654" s="8"/>
      <c r="G1654" s="8"/>
      <c r="H1654" s="8">
        <v>74630</v>
      </c>
      <c r="I1654" s="4"/>
      <c r="J1654" s="4"/>
      <c r="K1654" s="165">
        <v>76496</v>
      </c>
      <c r="L1654" s="364">
        <v>1</v>
      </c>
      <c r="M1654" s="21">
        <v>6</v>
      </c>
      <c r="N1654" s="293">
        <v>76496</v>
      </c>
      <c r="O1654" s="398" t="s">
        <v>188</v>
      </c>
      <c r="P1654" s="370">
        <v>1</v>
      </c>
      <c r="Q1654" s="294">
        <v>6</v>
      </c>
      <c r="R1654" s="293">
        <v>76496</v>
      </c>
      <c r="S1654" s="398" t="s">
        <v>188</v>
      </c>
      <c r="T1654" s="370">
        <v>1</v>
      </c>
      <c r="U1654" s="294">
        <v>6</v>
      </c>
      <c r="V1654" s="293">
        <v>78807</v>
      </c>
      <c r="W1654" s="398" t="s">
        <v>188</v>
      </c>
      <c r="X1654" s="370">
        <v>1</v>
      </c>
      <c r="Y1654" s="294">
        <v>6</v>
      </c>
      <c r="Z1654" s="293">
        <v>80384</v>
      </c>
      <c r="AA1654" s="398" t="s">
        <v>188</v>
      </c>
    </row>
    <row r="1655" spans="1:27" ht="14.1" customHeight="1" x14ac:dyDescent="0.2">
      <c r="A1655" s="357"/>
      <c r="B1655" s="14"/>
      <c r="C1655" s="302">
        <v>3450</v>
      </c>
      <c r="D1655" s="302">
        <v>120223353</v>
      </c>
      <c r="E1655" s="288" t="s">
        <v>1056</v>
      </c>
      <c r="F1655" s="8"/>
      <c r="G1655" s="8"/>
      <c r="H1655" s="8">
        <v>74630</v>
      </c>
      <c r="I1655" s="4"/>
      <c r="J1655" s="4"/>
      <c r="K1655" s="165">
        <v>76496</v>
      </c>
      <c r="L1655" s="364">
        <v>1</v>
      </c>
      <c r="M1655" s="21">
        <v>6</v>
      </c>
      <c r="N1655" s="293">
        <v>76496</v>
      </c>
      <c r="O1655" s="398" t="s">
        <v>188</v>
      </c>
      <c r="P1655" s="370">
        <v>1</v>
      </c>
      <c r="Q1655" s="294">
        <v>6</v>
      </c>
      <c r="R1655" s="293">
        <v>76496</v>
      </c>
      <c r="S1655" s="398" t="s">
        <v>188</v>
      </c>
      <c r="T1655" s="370">
        <v>1</v>
      </c>
      <c r="U1655" s="294">
        <v>6</v>
      </c>
      <c r="V1655" s="293">
        <v>78807</v>
      </c>
      <c r="W1655" s="398" t="s">
        <v>188</v>
      </c>
      <c r="X1655" s="370">
        <v>1</v>
      </c>
      <c r="Y1655" s="294">
        <v>6</v>
      </c>
      <c r="Z1655" s="293">
        <v>80384</v>
      </c>
      <c r="AA1655" s="398" t="s">
        <v>188</v>
      </c>
    </row>
    <row r="1656" spans="1:27" ht="14.1" customHeight="1" x14ac:dyDescent="0.2">
      <c r="A1656" s="357"/>
      <c r="B1656" s="14"/>
      <c r="C1656" s="302">
        <v>3460</v>
      </c>
      <c r="D1656" s="302">
        <v>120223354</v>
      </c>
      <c r="E1656" s="288" t="s">
        <v>1056</v>
      </c>
      <c r="F1656" s="8"/>
      <c r="G1656" s="8"/>
      <c r="H1656" s="8">
        <v>74630</v>
      </c>
      <c r="I1656" s="4"/>
      <c r="J1656" s="4"/>
      <c r="K1656" s="165">
        <v>76496</v>
      </c>
      <c r="L1656" s="364">
        <v>1</v>
      </c>
      <c r="M1656" s="21">
        <v>6</v>
      </c>
      <c r="N1656" s="293">
        <v>76496</v>
      </c>
      <c r="O1656" s="398" t="s">
        <v>188</v>
      </c>
      <c r="P1656" s="370">
        <v>1</v>
      </c>
      <c r="Q1656" s="294">
        <v>6</v>
      </c>
      <c r="R1656" s="293">
        <v>76496</v>
      </c>
      <c r="S1656" s="398" t="s">
        <v>188</v>
      </c>
      <c r="T1656" s="370">
        <v>1</v>
      </c>
      <c r="U1656" s="294">
        <v>6</v>
      </c>
      <c r="V1656" s="293">
        <v>78807</v>
      </c>
      <c r="W1656" s="398" t="s">
        <v>188</v>
      </c>
      <c r="X1656" s="370">
        <v>1</v>
      </c>
      <c r="Y1656" s="294">
        <v>6</v>
      </c>
      <c r="Z1656" s="293">
        <v>80384</v>
      </c>
      <c r="AA1656" s="398" t="s">
        <v>188</v>
      </c>
    </row>
    <row r="1657" spans="1:27" ht="14.1" customHeight="1" x14ac:dyDescent="0.2">
      <c r="A1657" s="357"/>
      <c r="B1657" s="14"/>
      <c r="C1657" s="302">
        <v>3470</v>
      </c>
      <c r="D1657" s="302">
        <v>120223355</v>
      </c>
      <c r="E1657" s="288" t="s">
        <v>1056</v>
      </c>
      <c r="F1657" s="8"/>
      <c r="G1657" s="8"/>
      <c r="H1657" s="8">
        <v>74630</v>
      </c>
      <c r="I1657" s="4"/>
      <c r="J1657" s="4"/>
      <c r="K1657" s="165">
        <v>76496</v>
      </c>
      <c r="L1657" s="364">
        <v>1</v>
      </c>
      <c r="M1657" s="21">
        <v>6</v>
      </c>
      <c r="N1657" s="293">
        <v>76496</v>
      </c>
      <c r="O1657" s="398" t="s">
        <v>188</v>
      </c>
      <c r="P1657" s="370">
        <v>1</v>
      </c>
      <c r="Q1657" s="294">
        <v>6</v>
      </c>
      <c r="R1657" s="293">
        <v>76496</v>
      </c>
      <c r="S1657" s="398" t="s">
        <v>188</v>
      </c>
      <c r="T1657" s="370">
        <v>1</v>
      </c>
      <c r="U1657" s="294">
        <v>6</v>
      </c>
      <c r="V1657" s="293">
        <v>78807</v>
      </c>
      <c r="W1657" s="398" t="s">
        <v>188</v>
      </c>
      <c r="X1657" s="370">
        <v>1</v>
      </c>
      <c r="Y1657" s="294">
        <v>6</v>
      </c>
      <c r="Z1657" s="293">
        <v>80384</v>
      </c>
      <c r="AA1657" s="398" t="s">
        <v>188</v>
      </c>
    </row>
    <row r="1658" spans="1:27" ht="14.1" customHeight="1" x14ac:dyDescent="0.2">
      <c r="A1658" s="357"/>
      <c r="B1658" s="14"/>
      <c r="C1658" s="302">
        <v>3480</v>
      </c>
      <c r="D1658" s="302">
        <v>120223356</v>
      </c>
      <c r="E1658" s="288" t="s">
        <v>1056</v>
      </c>
      <c r="F1658" s="8"/>
      <c r="G1658" s="8"/>
      <c r="H1658" s="8">
        <v>74630</v>
      </c>
      <c r="I1658" s="4"/>
      <c r="J1658" s="4"/>
      <c r="K1658" s="165">
        <v>76496</v>
      </c>
      <c r="L1658" s="364">
        <v>1</v>
      </c>
      <c r="M1658" s="21">
        <v>6</v>
      </c>
      <c r="N1658" s="293">
        <v>76496</v>
      </c>
      <c r="O1658" s="398" t="s">
        <v>188</v>
      </c>
      <c r="P1658" s="370">
        <v>1</v>
      </c>
      <c r="Q1658" s="294">
        <v>6</v>
      </c>
      <c r="R1658" s="293">
        <v>76496</v>
      </c>
      <c r="S1658" s="398" t="s">
        <v>188</v>
      </c>
      <c r="T1658" s="370">
        <v>1</v>
      </c>
      <c r="U1658" s="294">
        <v>6</v>
      </c>
      <c r="V1658" s="293">
        <v>78807</v>
      </c>
      <c r="W1658" s="398" t="s">
        <v>188</v>
      </c>
      <c r="X1658" s="370">
        <v>1</v>
      </c>
      <c r="Y1658" s="294">
        <v>6</v>
      </c>
      <c r="Z1658" s="293">
        <v>80384</v>
      </c>
      <c r="AA1658" s="398" t="s">
        <v>188</v>
      </c>
    </row>
    <row r="1659" spans="1:27" ht="14.1" customHeight="1" x14ac:dyDescent="0.2">
      <c r="A1659" s="357"/>
      <c r="B1659" s="14"/>
      <c r="C1659" s="302">
        <v>3490</v>
      </c>
      <c r="D1659" s="302">
        <v>120223357</v>
      </c>
      <c r="E1659" s="288" t="s">
        <v>1056</v>
      </c>
      <c r="F1659" s="8"/>
      <c r="G1659" s="8"/>
      <c r="H1659" s="8">
        <v>74630</v>
      </c>
      <c r="I1659" s="4"/>
      <c r="J1659" s="4"/>
      <c r="K1659" s="165">
        <v>76496</v>
      </c>
      <c r="L1659" s="364">
        <v>1</v>
      </c>
      <c r="M1659" s="21">
        <v>6</v>
      </c>
      <c r="N1659" s="293">
        <v>76496</v>
      </c>
      <c r="O1659" s="398" t="s">
        <v>188</v>
      </c>
      <c r="P1659" s="370">
        <v>1</v>
      </c>
      <c r="Q1659" s="294">
        <v>6</v>
      </c>
      <c r="R1659" s="293">
        <v>76496</v>
      </c>
      <c r="S1659" s="398" t="s">
        <v>188</v>
      </c>
      <c r="T1659" s="370">
        <v>1</v>
      </c>
      <c r="U1659" s="294">
        <v>6</v>
      </c>
      <c r="V1659" s="293">
        <v>78807</v>
      </c>
      <c r="W1659" s="398" t="s">
        <v>188</v>
      </c>
      <c r="X1659" s="370">
        <v>1</v>
      </c>
      <c r="Y1659" s="294">
        <v>6</v>
      </c>
      <c r="Z1659" s="293">
        <v>80384</v>
      </c>
      <c r="AA1659" s="398" t="s">
        <v>188</v>
      </c>
    </row>
    <row r="1660" spans="1:27" ht="14.1" customHeight="1" x14ac:dyDescent="0.2">
      <c r="A1660" s="357"/>
      <c r="B1660" s="14"/>
      <c r="C1660" s="302">
        <v>3500</v>
      </c>
      <c r="D1660" s="302">
        <v>120223358</v>
      </c>
      <c r="E1660" s="288" t="s">
        <v>1056</v>
      </c>
      <c r="F1660" s="8"/>
      <c r="G1660" s="8"/>
      <c r="H1660" s="8">
        <v>74630</v>
      </c>
      <c r="I1660" s="4"/>
      <c r="J1660" s="4"/>
      <c r="K1660" s="165">
        <v>76496</v>
      </c>
      <c r="L1660" s="364">
        <v>1</v>
      </c>
      <c r="M1660" s="21">
        <v>6</v>
      </c>
      <c r="N1660" s="293">
        <v>76496</v>
      </c>
      <c r="O1660" s="398" t="s">
        <v>188</v>
      </c>
      <c r="P1660" s="370">
        <v>1</v>
      </c>
      <c r="Q1660" s="294">
        <v>6</v>
      </c>
      <c r="R1660" s="293">
        <v>76496</v>
      </c>
      <c r="S1660" s="398" t="s">
        <v>188</v>
      </c>
      <c r="T1660" s="370">
        <v>1</v>
      </c>
      <c r="U1660" s="294">
        <v>6</v>
      </c>
      <c r="V1660" s="293">
        <v>78807</v>
      </c>
      <c r="W1660" s="398" t="s">
        <v>188</v>
      </c>
      <c r="X1660" s="370">
        <v>1</v>
      </c>
      <c r="Y1660" s="294">
        <v>6</v>
      </c>
      <c r="Z1660" s="293">
        <v>80384</v>
      </c>
      <c r="AA1660" s="398" t="s">
        <v>188</v>
      </c>
    </row>
    <row r="1661" spans="1:27" ht="14.1" customHeight="1" x14ac:dyDescent="0.2">
      <c r="A1661" s="357"/>
      <c r="B1661" s="14"/>
      <c r="C1661" s="302">
        <v>3510</v>
      </c>
      <c r="D1661" s="302">
        <v>120223359</v>
      </c>
      <c r="E1661" s="288" t="s">
        <v>1056</v>
      </c>
      <c r="F1661" s="8"/>
      <c r="G1661" s="8"/>
      <c r="H1661" s="8">
        <v>74630</v>
      </c>
      <c r="I1661" s="4"/>
      <c r="J1661" s="4"/>
      <c r="K1661" s="165">
        <v>76496</v>
      </c>
      <c r="L1661" s="364">
        <v>1</v>
      </c>
      <c r="M1661" s="21">
        <v>6</v>
      </c>
      <c r="N1661" s="293">
        <v>76496</v>
      </c>
      <c r="O1661" s="398" t="s">
        <v>188</v>
      </c>
      <c r="P1661" s="370">
        <v>1</v>
      </c>
      <c r="Q1661" s="294">
        <v>6</v>
      </c>
      <c r="R1661" s="293">
        <v>76496</v>
      </c>
      <c r="S1661" s="398" t="s">
        <v>188</v>
      </c>
      <c r="T1661" s="370">
        <v>1</v>
      </c>
      <c r="U1661" s="294">
        <v>6</v>
      </c>
      <c r="V1661" s="293">
        <v>78807</v>
      </c>
      <c r="W1661" s="398" t="s">
        <v>188</v>
      </c>
      <c r="X1661" s="370">
        <v>1</v>
      </c>
      <c r="Y1661" s="294">
        <v>6</v>
      </c>
      <c r="Z1661" s="293">
        <v>80384</v>
      </c>
      <c r="AA1661" s="398" t="s">
        <v>188</v>
      </c>
    </row>
    <row r="1662" spans="1:27" ht="14.1" customHeight="1" x14ac:dyDescent="0.2">
      <c r="A1662" s="357"/>
      <c r="B1662" s="14"/>
      <c r="C1662" s="302">
        <v>3520</v>
      </c>
      <c r="D1662" s="302">
        <v>120223360</v>
      </c>
      <c r="E1662" s="288" t="s">
        <v>1056</v>
      </c>
      <c r="F1662" s="8"/>
      <c r="G1662" s="8"/>
      <c r="H1662" s="8">
        <v>74630</v>
      </c>
      <c r="I1662" s="4"/>
      <c r="J1662" s="4"/>
      <c r="K1662" s="165">
        <v>76496</v>
      </c>
      <c r="L1662" s="364">
        <v>1</v>
      </c>
      <c r="M1662" s="21">
        <v>6</v>
      </c>
      <c r="N1662" s="293">
        <v>76496</v>
      </c>
      <c r="O1662" s="398" t="s">
        <v>188</v>
      </c>
      <c r="P1662" s="370">
        <v>1</v>
      </c>
      <c r="Q1662" s="294">
        <v>6</v>
      </c>
      <c r="R1662" s="293">
        <v>76496</v>
      </c>
      <c r="S1662" s="398" t="s">
        <v>188</v>
      </c>
      <c r="T1662" s="370">
        <v>1</v>
      </c>
      <c r="U1662" s="294">
        <v>6</v>
      </c>
      <c r="V1662" s="293">
        <v>78807</v>
      </c>
      <c r="W1662" s="398" t="s">
        <v>188</v>
      </c>
      <c r="X1662" s="370">
        <v>1</v>
      </c>
      <c r="Y1662" s="294">
        <v>6</v>
      </c>
      <c r="Z1662" s="293">
        <v>80384</v>
      </c>
      <c r="AA1662" s="398" t="s">
        <v>188</v>
      </c>
    </row>
    <row r="1663" spans="1:27" ht="14.1" customHeight="1" x14ac:dyDescent="0.2">
      <c r="A1663" s="357"/>
      <c r="B1663" s="14"/>
      <c r="C1663" s="302">
        <v>3530</v>
      </c>
      <c r="D1663" s="302">
        <v>120223361</v>
      </c>
      <c r="E1663" s="288" t="s">
        <v>1056</v>
      </c>
      <c r="F1663" s="8"/>
      <c r="G1663" s="8"/>
      <c r="H1663" s="8">
        <v>74630</v>
      </c>
      <c r="I1663" s="4"/>
      <c r="J1663" s="4"/>
      <c r="K1663" s="165">
        <v>76496</v>
      </c>
      <c r="L1663" s="364">
        <v>1</v>
      </c>
      <c r="M1663" s="21">
        <v>6</v>
      </c>
      <c r="N1663" s="293">
        <v>76496</v>
      </c>
      <c r="O1663" s="398" t="s">
        <v>188</v>
      </c>
      <c r="P1663" s="370">
        <v>1</v>
      </c>
      <c r="Q1663" s="294">
        <v>6</v>
      </c>
      <c r="R1663" s="293">
        <v>76496</v>
      </c>
      <c r="S1663" s="398" t="s">
        <v>188</v>
      </c>
      <c r="T1663" s="370">
        <v>1</v>
      </c>
      <c r="U1663" s="294">
        <v>6</v>
      </c>
      <c r="V1663" s="293">
        <v>78807</v>
      </c>
      <c r="W1663" s="398" t="s">
        <v>188</v>
      </c>
      <c r="X1663" s="370">
        <v>1</v>
      </c>
      <c r="Y1663" s="294">
        <v>6</v>
      </c>
      <c r="Z1663" s="293">
        <v>80384</v>
      </c>
      <c r="AA1663" s="398" t="s">
        <v>188</v>
      </c>
    </row>
    <row r="1664" spans="1:27" ht="14.1" customHeight="1" x14ac:dyDescent="0.2">
      <c r="A1664" s="357"/>
      <c r="B1664" s="14"/>
      <c r="C1664" s="302">
        <v>3540</v>
      </c>
      <c r="D1664" s="302">
        <v>120223362</v>
      </c>
      <c r="E1664" s="288" t="s">
        <v>1056</v>
      </c>
      <c r="F1664" s="8"/>
      <c r="G1664" s="8"/>
      <c r="H1664" s="8">
        <v>74630</v>
      </c>
      <c r="I1664" s="4"/>
      <c r="J1664" s="4"/>
      <c r="K1664" s="165">
        <v>76496</v>
      </c>
      <c r="L1664" s="364">
        <v>1</v>
      </c>
      <c r="M1664" s="21">
        <v>6</v>
      </c>
      <c r="N1664" s="293">
        <v>76496</v>
      </c>
      <c r="O1664" s="398" t="s">
        <v>188</v>
      </c>
      <c r="P1664" s="370">
        <v>1</v>
      </c>
      <c r="Q1664" s="294">
        <v>6</v>
      </c>
      <c r="R1664" s="293">
        <v>76496</v>
      </c>
      <c r="S1664" s="398" t="s">
        <v>188</v>
      </c>
      <c r="T1664" s="370">
        <v>1</v>
      </c>
      <c r="U1664" s="294">
        <v>6</v>
      </c>
      <c r="V1664" s="293">
        <v>78807</v>
      </c>
      <c r="W1664" s="398" t="s">
        <v>188</v>
      </c>
      <c r="X1664" s="370">
        <v>1</v>
      </c>
      <c r="Y1664" s="294">
        <v>6</v>
      </c>
      <c r="Z1664" s="293">
        <v>80384</v>
      </c>
      <c r="AA1664" s="398" t="s">
        <v>188</v>
      </c>
    </row>
    <row r="1665" spans="1:27" ht="14.1" customHeight="1" x14ac:dyDescent="0.2">
      <c r="A1665" s="357"/>
      <c r="B1665" s="14"/>
      <c r="C1665" s="302">
        <v>3550</v>
      </c>
      <c r="D1665" s="302">
        <v>120223363</v>
      </c>
      <c r="E1665" s="288" t="s">
        <v>1056</v>
      </c>
      <c r="F1665" s="8"/>
      <c r="G1665" s="8"/>
      <c r="H1665" s="8">
        <v>74630</v>
      </c>
      <c r="I1665" s="4"/>
      <c r="J1665" s="4"/>
      <c r="K1665" s="165">
        <v>76496</v>
      </c>
      <c r="L1665" s="364">
        <v>1</v>
      </c>
      <c r="M1665" s="21">
        <v>6</v>
      </c>
      <c r="N1665" s="293">
        <v>76496</v>
      </c>
      <c r="O1665" s="398" t="s">
        <v>188</v>
      </c>
      <c r="P1665" s="370">
        <v>1</v>
      </c>
      <c r="Q1665" s="294">
        <v>6</v>
      </c>
      <c r="R1665" s="293">
        <v>76496</v>
      </c>
      <c r="S1665" s="398" t="s">
        <v>188</v>
      </c>
      <c r="T1665" s="370">
        <v>1</v>
      </c>
      <c r="U1665" s="294">
        <v>6</v>
      </c>
      <c r="V1665" s="293">
        <v>78807</v>
      </c>
      <c r="W1665" s="398" t="s">
        <v>188</v>
      </c>
      <c r="X1665" s="370">
        <v>1</v>
      </c>
      <c r="Y1665" s="294">
        <v>6</v>
      </c>
      <c r="Z1665" s="293">
        <v>80384</v>
      </c>
      <c r="AA1665" s="398" t="s">
        <v>188</v>
      </c>
    </row>
    <row r="1666" spans="1:27" ht="14.1" customHeight="1" x14ac:dyDescent="0.2">
      <c r="A1666" s="357"/>
      <c r="B1666" s="14"/>
      <c r="C1666" s="302">
        <v>3560</v>
      </c>
      <c r="D1666" s="302">
        <v>120223364</v>
      </c>
      <c r="E1666" s="288" t="s">
        <v>1056</v>
      </c>
      <c r="F1666" s="8"/>
      <c r="G1666" s="8"/>
      <c r="H1666" s="8">
        <v>74630</v>
      </c>
      <c r="I1666" s="4"/>
      <c r="J1666" s="4"/>
      <c r="K1666" s="165">
        <v>76496</v>
      </c>
      <c r="L1666" s="364">
        <v>1</v>
      </c>
      <c r="M1666" s="21">
        <v>6</v>
      </c>
      <c r="N1666" s="293">
        <v>76496</v>
      </c>
      <c r="O1666" s="398" t="s">
        <v>188</v>
      </c>
      <c r="P1666" s="370">
        <v>1</v>
      </c>
      <c r="Q1666" s="294">
        <v>6</v>
      </c>
      <c r="R1666" s="293">
        <v>76496</v>
      </c>
      <c r="S1666" s="398" t="s">
        <v>188</v>
      </c>
      <c r="T1666" s="370">
        <v>1</v>
      </c>
      <c r="U1666" s="294">
        <v>6</v>
      </c>
      <c r="V1666" s="293">
        <v>78807</v>
      </c>
      <c r="W1666" s="398" t="s">
        <v>188</v>
      </c>
      <c r="X1666" s="370">
        <v>1</v>
      </c>
      <c r="Y1666" s="294">
        <v>6</v>
      </c>
      <c r="Z1666" s="293">
        <v>80384</v>
      </c>
      <c r="AA1666" s="398" t="s">
        <v>188</v>
      </c>
    </row>
    <row r="1667" spans="1:27" ht="14.1" customHeight="1" x14ac:dyDescent="0.2">
      <c r="A1667" s="357"/>
      <c r="B1667" s="14"/>
      <c r="C1667" s="302">
        <v>3570</v>
      </c>
      <c r="D1667" s="302">
        <v>120223365</v>
      </c>
      <c r="E1667" s="288" t="s">
        <v>1056</v>
      </c>
      <c r="F1667" s="8"/>
      <c r="G1667" s="8"/>
      <c r="H1667" s="8">
        <v>74630</v>
      </c>
      <c r="I1667" s="4"/>
      <c r="J1667" s="4"/>
      <c r="K1667" s="165">
        <v>76496</v>
      </c>
      <c r="L1667" s="364">
        <v>1</v>
      </c>
      <c r="M1667" s="21">
        <v>6</v>
      </c>
      <c r="N1667" s="293">
        <v>76496</v>
      </c>
      <c r="O1667" s="398" t="s">
        <v>188</v>
      </c>
      <c r="P1667" s="370">
        <v>1</v>
      </c>
      <c r="Q1667" s="294">
        <v>6</v>
      </c>
      <c r="R1667" s="293">
        <v>76496</v>
      </c>
      <c r="S1667" s="398" t="s">
        <v>188</v>
      </c>
      <c r="T1667" s="370">
        <v>1</v>
      </c>
      <c r="U1667" s="294">
        <v>6</v>
      </c>
      <c r="V1667" s="293">
        <v>78807</v>
      </c>
      <c r="W1667" s="398" t="s">
        <v>188</v>
      </c>
      <c r="X1667" s="370">
        <v>1</v>
      </c>
      <c r="Y1667" s="294">
        <v>6</v>
      </c>
      <c r="Z1667" s="293">
        <v>80384</v>
      </c>
      <c r="AA1667" s="398" t="s">
        <v>188</v>
      </c>
    </row>
    <row r="1668" spans="1:27" ht="14.1" customHeight="1" x14ac:dyDescent="0.2">
      <c r="A1668" s="357"/>
      <c r="B1668" s="14"/>
      <c r="C1668" s="302">
        <v>3580</v>
      </c>
      <c r="D1668" s="302">
        <v>120223366</v>
      </c>
      <c r="E1668" s="288" t="s">
        <v>1056</v>
      </c>
      <c r="F1668" s="8"/>
      <c r="G1668" s="8"/>
      <c r="H1668" s="8">
        <v>74630</v>
      </c>
      <c r="I1668" s="4"/>
      <c r="J1668" s="4"/>
      <c r="K1668" s="165">
        <v>76496</v>
      </c>
      <c r="L1668" s="364">
        <v>1</v>
      </c>
      <c r="M1668" s="21">
        <v>6</v>
      </c>
      <c r="N1668" s="293">
        <v>76496</v>
      </c>
      <c r="O1668" s="398" t="s">
        <v>188</v>
      </c>
      <c r="P1668" s="370">
        <v>1</v>
      </c>
      <c r="Q1668" s="294">
        <v>6</v>
      </c>
      <c r="R1668" s="293">
        <v>76496</v>
      </c>
      <c r="S1668" s="398" t="s">
        <v>188</v>
      </c>
      <c r="T1668" s="370">
        <v>1</v>
      </c>
      <c r="U1668" s="294">
        <v>6</v>
      </c>
      <c r="V1668" s="293">
        <v>78807</v>
      </c>
      <c r="W1668" s="398" t="s">
        <v>188</v>
      </c>
      <c r="X1668" s="370">
        <v>1</v>
      </c>
      <c r="Y1668" s="294">
        <v>6</v>
      </c>
      <c r="Z1668" s="293">
        <v>80384</v>
      </c>
      <c r="AA1668" s="398" t="s">
        <v>188</v>
      </c>
    </row>
    <row r="1669" spans="1:27" ht="14.1" customHeight="1" x14ac:dyDescent="0.2">
      <c r="A1669" s="357"/>
      <c r="B1669" s="14"/>
      <c r="C1669" s="302">
        <v>3590</v>
      </c>
      <c r="D1669" s="302">
        <v>120223367</v>
      </c>
      <c r="E1669" s="288" t="s">
        <v>1056</v>
      </c>
      <c r="F1669" s="8"/>
      <c r="G1669" s="8"/>
      <c r="H1669" s="8">
        <v>74630</v>
      </c>
      <c r="I1669" s="4"/>
      <c r="J1669" s="4"/>
      <c r="K1669" s="165">
        <v>76496</v>
      </c>
      <c r="L1669" s="364">
        <v>1</v>
      </c>
      <c r="M1669" s="21">
        <v>6</v>
      </c>
      <c r="N1669" s="293">
        <v>76496</v>
      </c>
      <c r="O1669" s="398" t="s">
        <v>188</v>
      </c>
      <c r="P1669" s="370">
        <v>1</v>
      </c>
      <c r="Q1669" s="294">
        <v>6</v>
      </c>
      <c r="R1669" s="293">
        <v>76496</v>
      </c>
      <c r="S1669" s="398" t="s">
        <v>188</v>
      </c>
      <c r="T1669" s="370">
        <v>1</v>
      </c>
      <c r="U1669" s="294">
        <v>6</v>
      </c>
      <c r="V1669" s="293">
        <v>78807</v>
      </c>
      <c r="W1669" s="398" t="s">
        <v>188</v>
      </c>
      <c r="X1669" s="370">
        <v>1</v>
      </c>
      <c r="Y1669" s="294">
        <v>6</v>
      </c>
      <c r="Z1669" s="293">
        <v>80384</v>
      </c>
      <c r="AA1669" s="398" t="s">
        <v>188</v>
      </c>
    </row>
    <row r="1670" spans="1:27" ht="14.1" customHeight="1" x14ac:dyDescent="0.2">
      <c r="A1670" s="357"/>
      <c r="B1670" s="14"/>
      <c r="C1670" s="302">
        <v>3600</v>
      </c>
      <c r="D1670" s="302">
        <v>120223368</v>
      </c>
      <c r="E1670" s="288" t="s">
        <v>1056</v>
      </c>
      <c r="F1670" s="8"/>
      <c r="G1670" s="8"/>
      <c r="H1670" s="8">
        <v>74630</v>
      </c>
      <c r="I1670" s="4"/>
      <c r="J1670" s="4"/>
      <c r="K1670" s="165">
        <v>76496</v>
      </c>
      <c r="L1670" s="364">
        <v>1</v>
      </c>
      <c r="M1670" s="21">
        <v>6</v>
      </c>
      <c r="N1670" s="293">
        <v>76496</v>
      </c>
      <c r="O1670" s="398" t="s">
        <v>188</v>
      </c>
      <c r="P1670" s="370">
        <v>1</v>
      </c>
      <c r="Q1670" s="294">
        <v>6</v>
      </c>
      <c r="R1670" s="293">
        <v>76496</v>
      </c>
      <c r="S1670" s="398" t="s">
        <v>188</v>
      </c>
      <c r="T1670" s="370">
        <v>1</v>
      </c>
      <c r="U1670" s="294">
        <v>6</v>
      </c>
      <c r="V1670" s="293">
        <v>78807</v>
      </c>
      <c r="W1670" s="398" t="s">
        <v>188</v>
      </c>
      <c r="X1670" s="370">
        <v>1</v>
      </c>
      <c r="Y1670" s="294">
        <v>6</v>
      </c>
      <c r="Z1670" s="293">
        <v>80384</v>
      </c>
      <c r="AA1670" s="398" t="s">
        <v>188</v>
      </c>
    </row>
    <row r="1671" spans="1:27" ht="14.1" customHeight="1" x14ac:dyDescent="0.2">
      <c r="A1671" s="357"/>
      <c r="B1671" s="14"/>
      <c r="C1671" s="302">
        <v>3610</v>
      </c>
      <c r="D1671" s="302">
        <v>120223369</v>
      </c>
      <c r="E1671" s="288" t="s">
        <v>1056</v>
      </c>
      <c r="F1671" s="8"/>
      <c r="G1671" s="8"/>
      <c r="H1671" s="8">
        <v>74630</v>
      </c>
      <c r="I1671" s="4"/>
      <c r="J1671" s="4"/>
      <c r="K1671" s="165">
        <v>76496</v>
      </c>
      <c r="L1671" s="364">
        <v>1</v>
      </c>
      <c r="M1671" s="21">
        <v>6</v>
      </c>
      <c r="N1671" s="293">
        <v>76496</v>
      </c>
      <c r="O1671" s="398" t="s">
        <v>188</v>
      </c>
      <c r="P1671" s="370">
        <v>1</v>
      </c>
      <c r="Q1671" s="294">
        <v>6</v>
      </c>
      <c r="R1671" s="293">
        <v>76496</v>
      </c>
      <c r="S1671" s="398" t="s">
        <v>188</v>
      </c>
      <c r="T1671" s="370">
        <v>1</v>
      </c>
      <c r="U1671" s="294">
        <v>6</v>
      </c>
      <c r="V1671" s="293">
        <v>78807</v>
      </c>
      <c r="W1671" s="398" t="s">
        <v>188</v>
      </c>
      <c r="X1671" s="370">
        <v>1</v>
      </c>
      <c r="Y1671" s="294">
        <v>6</v>
      </c>
      <c r="Z1671" s="293">
        <v>80384</v>
      </c>
      <c r="AA1671" s="398" t="s">
        <v>188</v>
      </c>
    </row>
    <row r="1672" spans="1:27" ht="14.1" customHeight="1" x14ac:dyDescent="0.2">
      <c r="A1672" s="357"/>
      <c r="B1672" s="14"/>
      <c r="C1672" s="302">
        <v>3620</v>
      </c>
      <c r="D1672" s="302">
        <v>120223370</v>
      </c>
      <c r="E1672" s="288" t="s">
        <v>1056</v>
      </c>
      <c r="F1672" s="8"/>
      <c r="G1672" s="8"/>
      <c r="H1672" s="8">
        <v>74630</v>
      </c>
      <c r="I1672" s="4"/>
      <c r="J1672" s="4"/>
      <c r="K1672" s="165">
        <v>76496</v>
      </c>
      <c r="L1672" s="364">
        <v>1</v>
      </c>
      <c r="M1672" s="21">
        <v>6</v>
      </c>
      <c r="N1672" s="293">
        <v>76496</v>
      </c>
      <c r="O1672" s="398" t="s">
        <v>188</v>
      </c>
      <c r="P1672" s="370">
        <v>1</v>
      </c>
      <c r="Q1672" s="294">
        <v>6</v>
      </c>
      <c r="R1672" s="293">
        <v>76496</v>
      </c>
      <c r="S1672" s="398" t="s">
        <v>188</v>
      </c>
      <c r="T1672" s="370">
        <v>1</v>
      </c>
      <c r="U1672" s="294">
        <v>6</v>
      </c>
      <c r="V1672" s="293">
        <v>78807</v>
      </c>
      <c r="W1672" s="398" t="s">
        <v>188</v>
      </c>
      <c r="X1672" s="370">
        <v>1</v>
      </c>
      <c r="Y1672" s="294">
        <v>6</v>
      </c>
      <c r="Z1672" s="293">
        <v>80384</v>
      </c>
      <c r="AA1672" s="398" t="s">
        <v>188</v>
      </c>
    </row>
    <row r="1673" spans="1:27" ht="14.1" customHeight="1" x14ac:dyDescent="0.2">
      <c r="A1673" s="357"/>
      <c r="B1673" s="14"/>
      <c r="C1673" s="302">
        <v>3630</v>
      </c>
      <c r="D1673" s="302">
        <v>120223371</v>
      </c>
      <c r="E1673" s="288" t="s">
        <v>1056</v>
      </c>
      <c r="F1673" s="8"/>
      <c r="G1673" s="8"/>
      <c r="H1673" s="8">
        <v>74630</v>
      </c>
      <c r="I1673" s="4"/>
      <c r="J1673" s="4"/>
      <c r="K1673" s="165">
        <v>76496</v>
      </c>
      <c r="L1673" s="364">
        <v>1</v>
      </c>
      <c r="M1673" s="21">
        <v>6</v>
      </c>
      <c r="N1673" s="293">
        <v>76496</v>
      </c>
      <c r="O1673" s="398" t="s">
        <v>188</v>
      </c>
      <c r="P1673" s="370">
        <v>1</v>
      </c>
      <c r="Q1673" s="294">
        <v>6</v>
      </c>
      <c r="R1673" s="293">
        <v>76496</v>
      </c>
      <c r="S1673" s="398" t="s">
        <v>188</v>
      </c>
      <c r="T1673" s="370">
        <v>1</v>
      </c>
      <c r="U1673" s="294">
        <v>6</v>
      </c>
      <c r="V1673" s="293">
        <v>78807</v>
      </c>
      <c r="W1673" s="398" t="s">
        <v>188</v>
      </c>
      <c r="X1673" s="370">
        <v>1</v>
      </c>
      <c r="Y1673" s="294">
        <v>6</v>
      </c>
      <c r="Z1673" s="293">
        <v>80384</v>
      </c>
      <c r="AA1673" s="398" t="s">
        <v>188</v>
      </c>
    </row>
    <row r="1674" spans="1:27" ht="14.1" customHeight="1" x14ac:dyDescent="0.2">
      <c r="A1674" s="357"/>
      <c r="B1674" s="14"/>
      <c r="C1674" s="302">
        <v>3640</v>
      </c>
      <c r="D1674" s="302">
        <v>120223372</v>
      </c>
      <c r="E1674" s="288" t="s">
        <v>1056</v>
      </c>
      <c r="F1674" s="8"/>
      <c r="G1674" s="8"/>
      <c r="H1674" s="8">
        <v>74630</v>
      </c>
      <c r="I1674" s="4"/>
      <c r="J1674" s="4"/>
      <c r="K1674" s="165">
        <v>76496</v>
      </c>
      <c r="L1674" s="364">
        <v>1</v>
      </c>
      <c r="M1674" s="21">
        <v>6</v>
      </c>
      <c r="N1674" s="293">
        <v>76496</v>
      </c>
      <c r="O1674" s="398" t="s">
        <v>188</v>
      </c>
      <c r="P1674" s="370">
        <v>1</v>
      </c>
      <c r="Q1674" s="294">
        <v>6</v>
      </c>
      <c r="R1674" s="293">
        <v>76496</v>
      </c>
      <c r="S1674" s="398" t="s">
        <v>188</v>
      </c>
      <c r="T1674" s="370">
        <v>1</v>
      </c>
      <c r="U1674" s="294">
        <v>6</v>
      </c>
      <c r="V1674" s="293">
        <v>78807</v>
      </c>
      <c r="W1674" s="398" t="s">
        <v>188</v>
      </c>
      <c r="X1674" s="370">
        <v>1</v>
      </c>
      <c r="Y1674" s="294">
        <v>6</v>
      </c>
      <c r="Z1674" s="293">
        <v>80384</v>
      </c>
      <c r="AA1674" s="398" t="s">
        <v>188</v>
      </c>
    </row>
    <row r="1675" spans="1:27" ht="14.1" customHeight="1" x14ac:dyDescent="0.2">
      <c r="A1675" s="357"/>
      <c r="B1675" s="14"/>
      <c r="C1675" s="302">
        <v>3650</v>
      </c>
      <c r="D1675" s="302">
        <v>120223373</v>
      </c>
      <c r="E1675" s="288" t="s">
        <v>1056</v>
      </c>
      <c r="F1675" s="8"/>
      <c r="G1675" s="8"/>
      <c r="H1675" s="8">
        <v>74630</v>
      </c>
      <c r="I1675" s="4"/>
      <c r="J1675" s="4"/>
      <c r="K1675" s="165">
        <v>76496</v>
      </c>
      <c r="L1675" s="364">
        <v>1</v>
      </c>
      <c r="M1675" s="21">
        <v>6</v>
      </c>
      <c r="N1675" s="293">
        <v>76496</v>
      </c>
      <c r="O1675" s="398" t="s">
        <v>188</v>
      </c>
      <c r="P1675" s="370">
        <v>1</v>
      </c>
      <c r="Q1675" s="294">
        <v>6</v>
      </c>
      <c r="R1675" s="293">
        <v>76496</v>
      </c>
      <c r="S1675" s="398" t="s">
        <v>188</v>
      </c>
      <c r="T1675" s="370">
        <v>1</v>
      </c>
      <c r="U1675" s="294">
        <v>6</v>
      </c>
      <c r="V1675" s="293">
        <v>78807</v>
      </c>
      <c r="W1675" s="398" t="s">
        <v>188</v>
      </c>
      <c r="X1675" s="370">
        <v>1</v>
      </c>
      <c r="Y1675" s="294">
        <v>6</v>
      </c>
      <c r="Z1675" s="293">
        <v>80384</v>
      </c>
      <c r="AA1675" s="398" t="s">
        <v>188</v>
      </c>
    </row>
    <row r="1676" spans="1:27" ht="14.1" customHeight="1" x14ac:dyDescent="0.2">
      <c r="A1676" s="357"/>
      <c r="B1676" s="14"/>
      <c r="C1676" s="302">
        <v>3660</v>
      </c>
      <c r="D1676" s="302">
        <v>120223374</v>
      </c>
      <c r="E1676" s="288" t="s">
        <v>1056</v>
      </c>
      <c r="F1676" s="8"/>
      <c r="G1676" s="8"/>
      <c r="H1676" s="8">
        <v>74630</v>
      </c>
      <c r="I1676" s="4"/>
      <c r="J1676" s="4"/>
      <c r="K1676" s="165">
        <v>76496</v>
      </c>
      <c r="L1676" s="364">
        <v>1</v>
      </c>
      <c r="M1676" s="21">
        <v>6</v>
      </c>
      <c r="N1676" s="293">
        <v>76496</v>
      </c>
      <c r="O1676" s="398" t="s">
        <v>188</v>
      </c>
      <c r="P1676" s="370">
        <v>1</v>
      </c>
      <c r="Q1676" s="294">
        <v>6</v>
      </c>
      <c r="R1676" s="293">
        <v>76496</v>
      </c>
      <c r="S1676" s="398" t="s">
        <v>188</v>
      </c>
      <c r="T1676" s="370">
        <v>1</v>
      </c>
      <c r="U1676" s="294">
        <v>6</v>
      </c>
      <c r="V1676" s="293">
        <v>78807</v>
      </c>
      <c r="W1676" s="398" t="s">
        <v>188</v>
      </c>
      <c r="X1676" s="370">
        <v>1</v>
      </c>
      <c r="Y1676" s="294">
        <v>6</v>
      </c>
      <c r="Z1676" s="293">
        <v>80384</v>
      </c>
      <c r="AA1676" s="398" t="s">
        <v>188</v>
      </c>
    </row>
    <row r="1677" spans="1:27" ht="14.1" customHeight="1" x14ac:dyDescent="0.2">
      <c r="A1677" s="357"/>
      <c r="B1677" s="14"/>
      <c r="C1677" s="302">
        <v>3680</v>
      </c>
      <c r="D1677" s="302">
        <v>120223375</v>
      </c>
      <c r="E1677" s="288" t="s">
        <v>1056</v>
      </c>
      <c r="F1677" s="8"/>
      <c r="G1677" s="8"/>
      <c r="H1677" s="8">
        <v>74630</v>
      </c>
      <c r="I1677" s="4"/>
      <c r="J1677" s="4"/>
      <c r="K1677" s="165">
        <v>76496</v>
      </c>
      <c r="L1677" s="364">
        <v>1</v>
      </c>
      <c r="M1677" s="21">
        <v>6</v>
      </c>
      <c r="N1677" s="293">
        <v>76496</v>
      </c>
      <c r="O1677" s="398" t="s">
        <v>188</v>
      </c>
      <c r="P1677" s="370">
        <v>1</v>
      </c>
      <c r="Q1677" s="294">
        <v>6</v>
      </c>
      <c r="R1677" s="293">
        <v>76496</v>
      </c>
      <c r="S1677" s="398" t="s">
        <v>188</v>
      </c>
      <c r="T1677" s="370">
        <v>1</v>
      </c>
      <c r="U1677" s="294">
        <v>6</v>
      </c>
      <c r="V1677" s="293">
        <v>78807</v>
      </c>
      <c r="W1677" s="398" t="s">
        <v>188</v>
      </c>
      <c r="X1677" s="370">
        <v>1</v>
      </c>
      <c r="Y1677" s="294">
        <v>6</v>
      </c>
      <c r="Z1677" s="293">
        <v>0</v>
      </c>
      <c r="AA1677" s="398" t="s">
        <v>188</v>
      </c>
    </row>
    <row r="1678" spans="1:27" ht="14.1" customHeight="1" x14ac:dyDescent="0.2">
      <c r="A1678" s="357"/>
      <c r="B1678" s="14"/>
      <c r="C1678" s="302">
        <v>3690</v>
      </c>
      <c r="D1678" s="302">
        <v>120223376</v>
      </c>
      <c r="E1678" s="288" t="s">
        <v>1056</v>
      </c>
      <c r="F1678" s="8"/>
      <c r="G1678" s="8"/>
      <c r="H1678" s="8">
        <v>74630</v>
      </c>
      <c r="I1678" s="4"/>
      <c r="J1678" s="4"/>
      <c r="K1678" s="165">
        <v>76496</v>
      </c>
      <c r="L1678" s="364">
        <v>1</v>
      </c>
      <c r="M1678" s="21">
        <v>6</v>
      </c>
      <c r="N1678" s="293">
        <v>76496</v>
      </c>
      <c r="O1678" s="398" t="s">
        <v>188</v>
      </c>
      <c r="P1678" s="370">
        <v>1</v>
      </c>
      <c r="Q1678" s="294">
        <v>6</v>
      </c>
      <c r="R1678" s="293">
        <v>76496</v>
      </c>
      <c r="S1678" s="398" t="s">
        <v>188</v>
      </c>
      <c r="T1678" s="370">
        <v>1</v>
      </c>
      <c r="U1678" s="294">
        <v>6</v>
      </c>
      <c r="V1678" s="293">
        <v>78807</v>
      </c>
      <c r="W1678" s="398" t="s">
        <v>188</v>
      </c>
      <c r="X1678" s="370">
        <v>1</v>
      </c>
      <c r="Y1678" s="294">
        <v>6</v>
      </c>
      <c r="Z1678" s="293">
        <v>80384</v>
      </c>
      <c r="AA1678" s="398" t="s">
        <v>188</v>
      </c>
    </row>
    <row r="1679" spans="1:27" ht="14.1" customHeight="1" x14ac:dyDescent="0.2">
      <c r="A1679" s="359"/>
      <c r="B1679" s="20"/>
      <c r="C1679" s="303">
        <v>3700</v>
      </c>
      <c r="D1679" s="303">
        <v>120223377</v>
      </c>
      <c r="E1679" s="304" t="s">
        <v>1056</v>
      </c>
      <c r="F1679" s="22"/>
      <c r="G1679" s="22"/>
      <c r="H1679" s="22">
        <v>74630</v>
      </c>
      <c r="I1679" s="3"/>
      <c r="J1679" s="3"/>
      <c r="K1679" s="255">
        <v>76496</v>
      </c>
      <c r="L1679" s="366">
        <v>1</v>
      </c>
      <c r="M1679" s="307">
        <v>6</v>
      </c>
      <c r="N1679" s="308">
        <v>76496</v>
      </c>
      <c r="O1679" s="424" t="s">
        <v>188</v>
      </c>
      <c r="P1679" s="372">
        <v>1</v>
      </c>
      <c r="Q1679" s="326">
        <v>6</v>
      </c>
      <c r="R1679" s="308">
        <v>76496</v>
      </c>
      <c r="S1679" s="424" t="s">
        <v>188</v>
      </c>
      <c r="T1679" s="372">
        <v>1</v>
      </c>
      <c r="U1679" s="326">
        <v>6</v>
      </c>
      <c r="V1679" s="308">
        <v>78807</v>
      </c>
      <c r="W1679" s="424" t="s">
        <v>188</v>
      </c>
      <c r="X1679" s="372">
        <v>1</v>
      </c>
      <c r="Y1679" s="326">
        <v>6</v>
      </c>
      <c r="Z1679" s="308">
        <v>80384</v>
      </c>
      <c r="AA1679" s="424" t="s">
        <v>188</v>
      </c>
    </row>
    <row r="1680" spans="1:27" ht="14.1" customHeight="1" x14ac:dyDescent="0.25">
      <c r="A1680" s="357"/>
      <c r="B1680" s="286" t="s">
        <v>1293</v>
      </c>
      <c r="C1680" s="302"/>
      <c r="D1680" s="302"/>
      <c r="E1680" s="288"/>
      <c r="F1680" s="8"/>
      <c r="G1680" s="8"/>
      <c r="H1680" s="8"/>
      <c r="I1680" s="4"/>
      <c r="J1680" s="4"/>
      <c r="L1680" s="364"/>
      <c r="O1680" s="398"/>
      <c r="P1680" s="370"/>
      <c r="S1680" s="398"/>
      <c r="T1680" s="370"/>
      <c r="W1680" s="398"/>
      <c r="X1680" s="370"/>
      <c r="AA1680" s="398"/>
    </row>
    <row r="1681" spans="1:27" ht="14.1" customHeight="1" x14ac:dyDescent="0.2">
      <c r="A1681" s="357"/>
      <c r="B1681" s="14"/>
      <c r="C1681" s="302">
        <v>3710</v>
      </c>
      <c r="D1681" s="302">
        <v>120223378</v>
      </c>
      <c r="E1681" s="288" t="s">
        <v>1056</v>
      </c>
      <c r="F1681" s="8"/>
      <c r="G1681" s="8"/>
      <c r="H1681" s="8">
        <v>74630</v>
      </c>
      <c r="I1681" s="4"/>
      <c r="J1681" s="4"/>
      <c r="K1681" s="165">
        <v>76496</v>
      </c>
      <c r="L1681" s="364">
        <v>1</v>
      </c>
      <c r="M1681" s="21">
        <v>6</v>
      </c>
      <c r="N1681" s="293">
        <v>76496</v>
      </c>
      <c r="O1681" s="398" t="s">
        <v>188</v>
      </c>
      <c r="P1681" s="370">
        <v>1</v>
      </c>
      <c r="Q1681" s="294">
        <v>6</v>
      </c>
      <c r="R1681" s="293">
        <v>76496</v>
      </c>
      <c r="S1681" s="398" t="s">
        <v>188</v>
      </c>
      <c r="T1681" s="370">
        <v>1</v>
      </c>
      <c r="U1681" s="294">
        <v>6</v>
      </c>
      <c r="V1681" s="293">
        <v>78807</v>
      </c>
      <c r="W1681" s="398" t="s">
        <v>188</v>
      </c>
      <c r="X1681" s="370">
        <v>1</v>
      </c>
      <c r="Y1681" s="294">
        <v>6</v>
      </c>
      <c r="Z1681" s="293">
        <v>80384</v>
      </c>
      <c r="AA1681" s="398" t="s">
        <v>188</v>
      </c>
    </row>
    <row r="1682" spans="1:27" ht="14.1" customHeight="1" x14ac:dyDescent="0.2">
      <c r="A1682" s="357"/>
      <c r="B1682" s="14"/>
      <c r="C1682" s="302">
        <v>3720</v>
      </c>
      <c r="D1682" s="302">
        <v>120223379</v>
      </c>
      <c r="E1682" s="288" t="s">
        <v>1056</v>
      </c>
      <c r="F1682" s="8"/>
      <c r="G1682" s="8"/>
      <c r="H1682" s="8">
        <v>74630</v>
      </c>
      <c r="I1682" s="4"/>
      <c r="J1682" s="4"/>
      <c r="K1682" s="165">
        <v>76496</v>
      </c>
      <c r="L1682" s="364">
        <v>1</v>
      </c>
      <c r="M1682" s="21">
        <v>6</v>
      </c>
      <c r="N1682" s="293">
        <v>76496</v>
      </c>
      <c r="O1682" s="398" t="s">
        <v>188</v>
      </c>
      <c r="P1682" s="370">
        <v>1</v>
      </c>
      <c r="Q1682" s="294">
        <v>6</v>
      </c>
      <c r="R1682" s="293">
        <v>76496</v>
      </c>
      <c r="S1682" s="398" t="s">
        <v>188</v>
      </c>
      <c r="T1682" s="370">
        <v>1</v>
      </c>
      <c r="U1682" s="294">
        <v>6</v>
      </c>
      <c r="V1682" s="293">
        <v>78807</v>
      </c>
      <c r="W1682" s="398" t="s">
        <v>188</v>
      </c>
      <c r="X1682" s="370">
        <v>1</v>
      </c>
      <c r="Y1682" s="294">
        <v>6</v>
      </c>
      <c r="Z1682" s="293">
        <v>80384</v>
      </c>
      <c r="AA1682" s="398" t="s">
        <v>188</v>
      </c>
    </row>
    <row r="1683" spans="1:27" ht="14.1" customHeight="1" x14ac:dyDescent="0.2">
      <c r="A1683" s="357"/>
      <c r="B1683" s="14"/>
      <c r="C1683" s="302">
        <v>3730</v>
      </c>
      <c r="D1683" s="302">
        <v>120223380</v>
      </c>
      <c r="E1683" s="288" t="s">
        <v>1056</v>
      </c>
      <c r="F1683" s="8"/>
      <c r="G1683" s="8"/>
      <c r="H1683" s="8">
        <v>74630</v>
      </c>
      <c r="I1683" s="4"/>
      <c r="J1683" s="4"/>
      <c r="K1683" s="165">
        <v>76496</v>
      </c>
      <c r="L1683" s="364">
        <v>1</v>
      </c>
      <c r="M1683" s="21">
        <v>6</v>
      </c>
      <c r="N1683" s="293">
        <v>76496</v>
      </c>
      <c r="O1683" s="398" t="s">
        <v>188</v>
      </c>
      <c r="P1683" s="370">
        <v>1</v>
      </c>
      <c r="Q1683" s="294">
        <v>6</v>
      </c>
      <c r="R1683" s="293">
        <v>76496</v>
      </c>
      <c r="S1683" s="398" t="s">
        <v>188</v>
      </c>
      <c r="T1683" s="370">
        <v>1</v>
      </c>
      <c r="U1683" s="294">
        <v>6</v>
      </c>
      <c r="V1683" s="293">
        <v>78807</v>
      </c>
      <c r="W1683" s="398" t="s">
        <v>188</v>
      </c>
      <c r="X1683" s="370">
        <v>1</v>
      </c>
      <c r="Y1683" s="294">
        <v>6</v>
      </c>
      <c r="Z1683" s="293">
        <v>80384</v>
      </c>
      <c r="AA1683" s="398" t="s">
        <v>188</v>
      </c>
    </row>
    <row r="1684" spans="1:27" ht="14.1" customHeight="1" x14ac:dyDescent="0.2">
      <c r="A1684" s="357"/>
      <c r="B1684" s="14"/>
      <c r="C1684" s="302">
        <v>3740</v>
      </c>
      <c r="D1684" s="302">
        <v>120223381</v>
      </c>
      <c r="E1684" s="288" t="s">
        <v>1056</v>
      </c>
      <c r="F1684" s="8"/>
      <c r="G1684" s="8"/>
      <c r="H1684" s="8">
        <v>74630</v>
      </c>
      <c r="I1684" s="4"/>
      <c r="J1684" s="4"/>
      <c r="K1684" s="165">
        <v>76496</v>
      </c>
      <c r="L1684" s="364">
        <v>1</v>
      </c>
      <c r="M1684" s="21">
        <v>6</v>
      </c>
      <c r="N1684" s="293">
        <v>76496</v>
      </c>
      <c r="O1684" s="16" t="s">
        <v>188</v>
      </c>
      <c r="P1684" s="370">
        <v>1</v>
      </c>
      <c r="Q1684" s="294">
        <v>6</v>
      </c>
      <c r="R1684" s="293">
        <v>76496</v>
      </c>
      <c r="S1684" s="398" t="s">
        <v>188</v>
      </c>
      <c r="T1684" s="370">
        <v>1</v>
      </c>
      <c r="U1684" s="294">
        <v>6</v>
      </c>
      <c r="V1684" s="293">
        <v>78807</v>
      </c>
      <c r="W1684" s="398" t="s">
        <v>188</v>
      </c>
      <c r="X1684" s="370">
        <v>1</v>
      </c>
      <c r="Y1684" s="294">
        <v>6</v>
      </c>
      <c r="Z1684" s="293">
        <v>80384</v>
      </c>
      <c r="AA1684" s="398" t="s">
        <v>188</v>
      </c>
    </row>
    <row r="1685" spans="1:27" ht="14.1" customHeight="1" x14ac:dyDescent="0.2">
      <c r="A1685" s="357"/>
      <c r="B1685" s="14"/>
      <c r="C1685" s="302">
        <v>3750</v>
      </c>
      <c r="D1685" s="302">
        <v>120223382</v>
      </c>
      <c r="E1685" s="288" t="s">
        <v>1056</v>
      </c>
      <c r="F1685" s="8"/>
      <c r="G1685" s="8"/>
      <c r="H1685" s="8">
        <v>74630</v>
      </c>
      <c r="I1685" s="4"/>
      <c r="J1685" s="4"/>
      <c r="K1685" s="165">
        <v>76496</v>
      </c>
      <c r="L1685" s="364">
        <v>1</v>
      </c>
      <c r="M1685" s="21">
        <v>6</v>
      </c>
      <c r="N1685" s="293">
        <v>76496</v>
      </c>
      <c r="O1685" s="398" t="s">
        <v>188</v>
      </c>
      <c r="P1685" s="370">
        <v>1</v>
      </c>
      <c r="Q1685" s="294">
        <v>6</v>
      </c>
      <c r="R1685" s="293">
        <v>76496</v>
      </c>
      <c r="S1685" s="398" t="s">
        <v>188</v>
      </c>
      <c r="T1685" s="370">
        <v>1</v>
      </c>
      <c r="U1685" s="294">
        <v>6</v>
      </c>
      <c r="V1685" s="293">
        <v>78807</v>
      </c>
      <c r="W1685" s="398" t="s">
        <v>188</v>
      </c>
      <c r="X1685" s="370">
        <v>1</v>
      </c>
      <c r="Y1685" s="294">
        <v>6</v>
      </c>
      <c r="Z1685" s="293">
        <v>80384</v>
      </c>
      <c r="AA1685" s="398" t="s">
        <v>188</v>
      </c>
    </row>
    <row r="1686" spans="1:27" ht="14.1" customHeight="1" x14ac:dyDescent="0.2">
      <c r="A1686" s="357"/>
      <c r="B1686" s="14"/>
      <c r="C1686" s="302">
        <v>3770</v>
      </c>
      <c r="D1686" s="302">
        <v>120223383</v>
      </c>
      <c r="E1686" s="288" t="s">
        <v>1056</v>
      </c>
      <c r="F1686" s="8"/>
      <c r="G1686" s="8"/>
      <c r="H1686" s="8">
        <v>74630</v>
      </c>
      <c r="I1686" s="4"/>
      <c r="J1686" s="4"/>
      <c r="K1686" s="165">
        <v>76496</v>
      </c>
      <c r="L1686" s="364">
        <v>1</v>
      </c>
      <c r="M1686" s="21">
        <v>6</v>
      </c>
      <c r="N1686" s="293">
        <v>76496</v>
      </c>
      <c r="O1686" s="398" t="s">
        <v>188</v>
      </c>
      <c r="P1686" s="370">
        <v>1</v>
      </c>
      <c r="Q1686" s="294">
        <v>6</v>
      </c>
      <c r="R1686" s="293">
        <v>76496</v>
      </c>
      <c r="S1686" s="398" t="s">
        <v>188</v>
      </c>
      <c r="T1686" s="370">
        <v>1</v>
      </c>
      <c r="U1686" s="294">
        <v>6</v>
      </c>
      <c r="V1686" s="293">
        <v>78807</v>
      </c>
      <c r="W1686" s="398" t="s">
        <v>188</v>
      </c>
      <c r="X1686" s="370">
        <v>1</v>
      </c>
      <c r="Y1686" s="294">
        <v>6</v>
      </c>
      <c r="Z1686" s="293">
        <v>80384</v>
      </c>
      <c r="AA1686" s="398" t="s">
        <v>188</v>
      </c>
    </row>
    <row r="1687" spans="1:27" ht="14.1" customHeight="1" x14ac:dyDescent="0.2">
      <c r="A1687" s="357"/>
      <c r="B1687" s="14"/>
      <c r="C1687" s="302">
        <v>3780</v>
      </c>
      <c r="D1687" s="302">
        <v>120223384</v>
      </c>
      <c r="E1687" s="288" t="s">
        <v>1056</v>
      </c>
      <c r="F1687" s="8"/>
      <c r="G1687" s="8"/>
      <c r="H1687" s="8">
        <v>74630</v>
      </c>
      <c r="I1687" s="4"/>
      <c r="J1687" s="4"/>
      <c r="K1687" s="165">
        <v>76496</v>
      </c>
      <c r="L1687" s="364">
        <v>1</v>
      </c>
      <c r="M1687" s="21">
        <v>6</v>
      </c>
      <c r="N1687" s="293">
        <v>76496</v>
      </c>
      <c r="O1687" s="398" t="s">
        <v>188</v>
      </c>
      <c r="P1687" s="370">
        <v>1</v>
      </c>
      <c r="Q1687" s="294">
        <v>6</v>
      </c>
      <c r="R1687" s="293">
        <v>76496</v>
      </c>
      <c r="S1687" s="398" t="s">
        <v>188</v>
      </c>
      <c r="T1687" s="370">
        <v>1</v>
      </c>
      <c r="U1687" s="294">
        <v>6</v>
      </c>
      <c r="V1687" s="293">
        <v>78807</v>
      </c>
      <c r="W1687" s="398" t="s">
        <v>188</v>
      </c>
      <c r="X1687" s="370">
        <v>1</v>
      </c>
      <c r="Y1687" s="294">
        <v>6</v>
      </c>
      <c r="Z1687" s="293">
        <v>80384</v>
      </c>
      <c r="AA1687" s="398" t="s">
        <v>188</v>
      </c>
    </row>
    <row r="1688" spans="1:27" ht="14.1" customHeight="1" x14ac:dyDescent="0.2">
      <c r="A1688" s="357"/>
      <c r="B1688" s="14"/>
      <c r="C1688" s="302">
        <v>3790</v>
      </c>
      <c r="D1688" s="302">
        <v>120223385</v>
      </c>
      <c r="E1688" s="288" t="s">
        <v>1056</v>
      </c>
      <c r="F1688" s="8"/>
      <c r="G1688" s="8"/>
      <c r="H1688" s="8">
        <v>74630</v>
      </c>
      <c r="I1688" s="4"/>
      <c r="J1688" s="4"/>
      <c r="K1688" s="165">
        <v>76496</v>
      </c>
      <c r="L1688" s="364">
        <v>1</v>
      </c>
      <c r="M1688" s="21">
        <v>6</v>
      </c>
      <c r="N1688" s="293">
        <v>76496</v>
      </c>
      <c r="O1688" s="398" t="s">
        <v>188</v>
      </c>
      <c r="P1688" s="370">
        <v>1</v>
      </c>
      <c r="Q1688" s="294">
        <v>6</v>
      </c>
      <c r="R1688" s="293">
        <v>76496</v>
      </c>
      <c r="S1688" s="398" t="s">
        <v>188</v>
      </c>
      <c r="T1688" s="370">
        <v>1</v>
      </c>
      <c r="U1688" s="294">
        <v>6</v>
      </c>
      <c r="V1688" s="293">
        <v>78807</v>
      </c>
      <c r="W1688" s="398" t="s">
        <v>188</v>
      </c>
      <c r="X1688" s="370">
        <v>1</v>
      </c>
      <c r="Y1688" s="294">
        <v>6</v>
      </c>
      <c r="Z1688" s="293">
        <v>80384</v>
      </c>
      <c r="AA1688" s="398" t="s">
        <v>188</v>
      </c>
    </row>
    <row r="1689" spans="1:27" ht="14.1" customHeight="1" x14ac:dyDescent="0.2">
      <c r="A1689" s="357"/>
      <c r="B1689" s="14"/>
      <c r="C1689" s="302">
        <v>3800</v>
      </c>
      <c r="D1689" s="302">
        <v>120223386</v>
      </c>
      <c r="E1689" s="288" t="s">
        <v>1056</v>
      </c>
      <c r="F1689" s="8"/>
      <c r="G1689" s="8"/>
      <c r="H1689" s="8">
        <v>74630</v>
      </c>
      <c r="I1689" s="4"/>
      <c r="J1689" s="4"/>
      <c r="K1689" s="165">
        <v>76496</v>
      </c>
      <c r="L1689" s="364">
        <v>1</v>
      </c>
      <c r="M1689" s="21">
        <v>6</v>
      </c>
      <c r="N1689" s="293">
        <v>76496</v>
      </c>
      <c r="O1689" s="398" t="s">
        <v>188</v>
      </c>
      <c r="P1689" s="370">
        <v>1</v>
      </c>
      <c r="Q1689" s="294">
        <v>6</v>
      </c>
      <c r="R1689" s="293">
        <v>76496</v>
      </c>
      <c r="S1689" s="398" t="s">
        <v>188</v>
      </c>
      <c r="T1689" s="370">
        <v>1</v>
      </c>
      <c r="U1689" s="294">
        <v>6</v>
      </c>
      <c r="V1689" s="293">
        <v>78807</v>
      </c>
      <c r="W1689" s="398" t="s">
        <v>188</v>
      </c>
      <c r="X1689" s="370">
        <v>1</v>
      </c>
      <c r="Y1689" s="294">
        <v>6</v>
      </c>
      <c r="Z1689" s="293">
        <v>80384</v>
      </c>
      <c r="AA1689" s="398" t="s">
        <v>188</v>
      </c>
    </row>
    <row r="1690" spans="1:27" ht="14.1" customHeight="1" x14ac:dyDescent="0.2">
      <c r="A1690" s="357"/>
      <c r="B1690" s="14"/>
      <c r="C1690" s="302">
        <v>3810</v>
      </c>
      <c r="D1690" s="302">
        <v>120223387</v>
      </c>
      <c r="E1690" s="288" t="s">
        <v>1056</v>
      </c>
      <c r="F1690" s="8"/>
      <c r="G1690" s="8"/>
      <c r="H1690" s="8">
        <v>74630</v>
      </c>
      <c r="I1690" s="4"/>
      <c r="J1690" s="4"/>
      <c r="K1690" s="165">
        <v>76496</v>
      </c>
      <c r="L1690" s="364">
        <v>1</v>
      </c>
      <c r="M1690" s="21">
        <v>6</v>
      </c>
      <c r="N1690" s="293">
        <v>76496</v>
      </c>
      <c r="O1690" s="398" t="s">
        <v>188</v>
      </c>
      <c r="P1690" s="370">
        <v>1</v>
      </c>
      <c r="Q1690" s="294">
        <v>6</v>
      </c>
      <c r="R1690" s="293">
        <v>76496</v>
      </c>
      <c r="S1690" s="398" t="s">
        <v>188</v>
      </c>
      <c r="T1690" s="370">
        <v>1</v>
      </c>
      <c r="U1690" s="294">
        <v>6</v>
      </c>
      <c r="V1690" s="293">
        <v>78807</v>
      </c>
      <c r="W1690" s="398" t="s">
        <v>188</v>
      </c>
      <c r="X1690" s="370">
        <v>1</v>
      </c>
      <c r="Y1690" s="294">
        <v>6</v>
      </c>
      <c r="Z1690" s="293">
        <v>80384</v>
      </c>
      <c r="AA1690" s="398" t="s">
        <v>188</v>
      </c>
    </row>
    <row r="1691" spans="1:27" ht="14.1" customHeight="1" x14ac:dyDescent="0.2">
      <c r="A1691" s="357"/>
      <c r="B1691" s="14"/>
      <c r="C1691" s="302">
        <v>3820</v>
      </c>
      <c r="D1691" s="302">
        <v>120223388</v>
      </c>
      <c r="E1691" s="288" t="s">
        <v>1056</v>
      </c>
      <c r="F1691" s="8"/>
      <c r="G1691" s="8"/>
      <c r="H1691" s="8">
        <v>74630</v>
      </c>
      <c r="I1691" s="4"/>
      <c r="J1691" s="4"/>
      <c r="K1691" s="165">
        <v>76496</v>
      </c>
      <c r="L1691" s="364">
        <v>1</v>
      </c>
      <c r="M1691" s="21">
        <v>6</v>
      </c>
      <c r="N1691" s="293">
        <v>76496</v>
      </c>
      <c r="O1691" s="398" t="s">
        <v>188</v>
      </c>
      <c r="P1691" s="370">
        <v>1</v>
      </c>
      <c r="Q1691" s="294">
        <v>6</v>
      </c>
      <c r="R1691" s="293">
        <v>76496</v>
      </c>
      <c r="S1691" s="398" t="s">
        <v>188</v>
      </c>
      <c r="T1691" s="370">
        <v>1</v>
      </c>
      <c r="U1691" s="294">
        <v>6</v>
      </c>
      <c r="V1691" s="293">
        <v>78807</v>
      </c>
      <c r="W1691" s="398" t="s">
        <v>188</v>
      </c>
      <c r="X1691" s="370">
        <v>1</v>
      </c>
      <c r="Y1691" s="294">
        <v>6</v>
      </c>
      <c r="Z1691" s="293">
        <v>80384</v>
      </c>
      <c r="AA1691" s="398" t="s">
        <v>188</v>
      </c>
    </row>
    <row r="1692" spans="1:27" ht="14.1" customHeight="1" x14ac:dyDescent="0.2">
      <c r="A1692" s="357"/>
      <c r="B1692" s="14"/>
      <c r="C1692" s="302">
        <v>3830</v>
      </c>
      <c r="D1692" s="302">
        <v>120223389</v>
      </c>
      <c r="E1692" s="288" t="s">
        <v>1056</v>
      </c>
      <c r="F1692" s="8"/>
      <c r="G1692" s="8"/>
      <c r="H1692" s="8">
        <v>74630</v>
      </c>
      <c r="I1692" s="4"/>
      <c r="J1692" s="4"/>
      <c r="K1692" s="165">
        <v>76496</v>
      </c>
      <c r="L1692" s="364">
        <v>1</v>
      </c>
      <c r="M1692" s="21">
        <v>6</v>
      </c>
      <c r="N1692" s="293">
        <v>76496</v>
      </c>
      <c r="O1692" s="398" t="s">
        <v>188</v>
      </c>
      <c r="P1692" s="370">
        <v>1</v>
      </c>
      <c r="Q1692" s="294">
        <v>6</v>
      </c>
      <c r="R1692" s="293">
        <v>76496</v>
      </c>
      <c r="S1692" s="398" t="s">
        <v>188</v>
      </c>
      <c r="T1692" s="370">
        <v>1</v>
      </c>
      <c r="U1692" s="294">
        <v>6</v>
      </c>
      <c r="V1692" s="293">
        <v>78807</v>
      </c>
      <c r="W1692" s="398" t="s">
        <v>188</v>
      </c>
      <c r="X1692" s="370">
        <v>1</v>
      </c>
      <c r="Y1692" s="294">
        <v>6</v>
      </c>
      <c r="Z1692" s="293">
        <v>80384</v>
      </c>
      <c r="AA1692" s="398" t="s">
        <v>188</v>
      </c>
    </row>
    <row r="1693" spans="1:27" ht="14.1" customHeight="1" x14ac:dyDescent="0.2">
      <c r="A1693" s="357"/>
      <c r="B1693" s="14"/>
      <c r="C1693" s="302">
        <v>3840</v>
      </c>
      <c r="D1693" s="302">
        <v>120223390</v>
      </c>
      <c r="E1693" s="288" t="s">
        <v>1056</v>
      </c>
      <c r="F1693" s="8"/>
      <c r="G1693" s="8"/>
      <c r="H1693" s="8">
        <v>74630</v>
      </c>
      <c r="I1693" s="4"/>
      <c r="J1693" s="4"/>
      <c r="K1693" s="165">
        <v>76496</v>
      </c>
      <c r="L1693" s="364">
        <v>1</v>
      </c>
      <c r="M1693" s="21">
        <v>6</v>
      </c>
      <c r="N1693" s="293">
        <v>76496</v>
      </c>
      <c r="O1693" s="398" t="s">
        <v>188</v>
      </c>
      <c r="P1693" s="370">
        <v>1</v>
      </c>
      <c r="Q1693" s="294">
        <v>6</v>
      </c>
      <c r="R1693" s="293">
        <v>76496</v>
      </c>
      <c r="S1693" s="398" t="s">
        <v>188</v>
      </c>
      <c r="T1693" s="370">
        <v>1</v>
      </c>
      <c r="U1693" s="294">
        <v>6</v>
      </c>
      <c r="V1693" s="293">
        <v>78807</v>
      </c>
      <c r="W1693" s="398" t="s">
        <v>188</v>
      </c>
      <c r="X1693" s="370">
        <v>1</v>
      </c>
      <c r="Y1693" s="294">
        <v>6</v>
      </c>
      <c r="Z1693" s="293">
        <v>80384</v>
      </c>
      <c r="AA1693" s="398" t="s">
        <v>188</v>
      </c>
    </row>
    <row r="1694" spans="1:27" ht="14.1" customHeight="1" x14ac:dyDescent="0.2">
      <c r="A1694" s="357"/>
      <c r="B1694" s="14"/>
      <c r="C1694" s="302">
        <v>3850</v>
      </c>
      <c r="D1694" s="302">
        <v>120223391</v>
      </c>
      <c r="E1694" s="288" t="s">
        <v>1056</v>
      </c>
      <c r="F1694" s="8"/>
      <c r="G1694" s="8"/>
      <c r="H1694" s="8">
        <v>74630</v>
      </c>
      <c r="I1694" s="4"/>
      <c r="J1694" s="4"/>
      <c r="K1694" s="165">
        <v>76496</v>
      </c>
      <c r="L1694" s="364">
        <v>1</v>
      </c>
      <c r="M1694" s="21">
        <v>6</v>
      </c>
      <c r="N1694" s="293">
        <v>76496</v>
      </c>
      <c r="O1694" s="398" t="s">
        <v>188</v>
      </c>
      <c r="P1694" s="370">
        <v>1</v>
      </c>
      <c r="Q1694" s="294">
        <v>6</v>
      </c>
      <c r="R1694" s="293">
        <v>76496</v>
      </c>
      <c r="S1694" s="398" t="s">
        <v>188</v>
      </c>
      <c r="T1694" s="370">
        <v>1</v>
      </c>
      <c r="U1694" s="294">
        <v>6</v>
      </c>
      <c r="V1694" s="293">
        <v>78807</v>
      </c>
      <c r="W1694" s="398" t="s">
        <v>188</v>
      </c>
      <c r="X1694" s="370">
        <v>1</v>
      </c>
      <c r="Y1694" s="294">
        <v>6</v>
      </c>
      <c r="Z1694" s="293">
        <v>80384</v>
      </c>
      <c r="AA1694" s="398" t="s">
        <v>188</v>
      </c>
    </row>
    <row r="1695" spans="1:27" ht="14.1" customHeight="1" x14ac:dyDescent="0.2">
      <c r="A1695" s="357"/>
      <c r="B1695" s="14"/>
      <c r="C1695" s="302">
        <v>3860</v>
      </c>
      <c r="D1695" s="302">
        <v>120223392</v>
      </c>
      <c r="E1695" s="288" t="s">
        <v>1056</v>
      </c>
      <c r="F1695" s="8"/>
      <c r="G1695" s="8"/>
      <c r="H1695" s="8">
        <v>74630</v>
      </c>
      <c r="I1695" s="4"/>
      <c r="J1695" s="4"/>
      <c r="K1695" s="165">
        <v>76496</v>
      </c>
      <c r="L1695" s="364">
        <v>1</v>
      </c>
      <c r="M1695" s="21">
        <v>6</v>
      </c>
      <c r="N1695" s="293">
        <v>76496</v>
      </c>
      <c r="O1695" s="398" t="s">
        <v>188</v>
      </c>
      <c r="P1695" s="370">
        <v>1</v>
      </c>
      <c r="Q1695" s="294">
        <v>6</v>
      </c>
      <c r="R1695" s="293">
        <v>76496</v>
      </c>
      <c r="S1695" s="398" t="s">
        <v>188</v>
      </c>
      <c r="T1695" s="370">
        <v>1</v>
      </c>
      <c r="U1695" s="294">
        <v>6</v>
      </c>
      <c r="V1695" s="293">
        <v>78807</v>
      </c>
      <c r="W1695" s="398" t="s">
        <v>188</v>
      </c>
      <c r="X1695" s="370">
        <v>1</v>
      </c>
      <c r="Y1695" s="294">
        <v>6</v>
      </c>
      <c r="Z1695" s="293">
        <v>80384</v>
      </c>
      <c r="AA1695" s="398" t="s">
        <v>188</v>
      </c>
    </row>
    <row r="1696" spans="1:27" ht="14.1" customHeight="1" x14ac:dyDescent="0.2">
      <c r="A1696" s="357"/>
      <c r="B1696" s="14"/>
      <c r="C1696" s="302">
        <v>3870</v>
      </c>
      <c r="D1696" s="302">
        <v>120223393</v>
      </c>
      <c r="E1696" s="288" t="s">
        <v>1056</v>
      </c>
      <c r="F1696" s="8"/>
      <c r="G1696" s="8"/>
      <c r="H1696" s="8">
        <v>74630</v>
      </c>
      <c r="I1696" s="4"/>
      <c r="J1696" s="4"/>
      <c r="K1696" s="165">
        <v>76496</v>
      </c>
      <c r="L1696" s="364">
        <v>1</v>
      </c>
      <c r="M1696" s="21">
        <v>6</v>
      </c>
      <c r="N1696" s="293">
        <v>76496</v>
      </c>
      <c r="O1696" s="398" t="s">
        <v>188</v>
      </c>
      <c r="P1696" s="370">
        <v>1</v>
      </c>
      <c r="Q1696" s="294">
        <v>6</v>
      </c>
      <c r="R1696" s="293">
        <v>76496</v>
      </c>
      <c r="S1696" s="398" t="s">
        <v>188</v>
      </c>
      <c r="T1696" s="370">
        <v>1</v>
      </c>
      <c r="U1696" s="294">
        <v>6</v>
      </c>
      <c r="V1696" s="293">
        <v>78807</v>
      </c>
      <c r="W1696" s="398" t="s">
        <v>188</v>
      </c>
      <c r="X1696" s="370">
        <v>1</v>
      </c>
      <c r="Y1696" s="294">
        <v>6</v>
      </c>
      <c r="Z1696" s="293">
        <v>80384</v>
      </c>
      <c r="AA1696" s="398" t="s">
        <v>188</v>
      </c>
    </row>
    <row r="1697" spans="1:27" ht="14.1" customHeight="1" x14ac:dyDescent="0.2">
      <c r="A1697" s="357"/>
      <c r="B1697" s="14"/>
      <c r="C1697" s="302">
        <v>3880</v>
      </c>
      <c r="D1697" s="302">
        <v>120223394</v>
      </c>
      <c r="E1697" s="288" t="s">
        <v>1056</v>
      </c>
      <c r="F1697" s="8"/>
      <c r="G1697" s="8"/>
      <c r="H1697" s="8">
        <v>74630</v>
      </c>
      <c r="I1697" s="4"/>
      <c r="J1697" s="4"/>
      <c r="K1697" s="165">
        <v>76496</v>
      </c>
      <c r="L1697" s="364">
        <v>1</v>
      </c>
      <c r="M1697" s="21">
        <v>6</v>
      </c>
      <c r="N1697" s="293">
        <v>76496</v>
      </c>
      <c r="O1697" s="398" t="s">
        <v>188</v>
      </c>
      <c r="P1697" s="370">
        <v>1</v>
      </c>
      <c r="Q1697" s="294">
        <v>6</v>
      </c>
      <c r="R1697" s="293">
        <v>76496</v>
      </c>
      <c r="S1697" s="398" t="s">
        <v>188</v>
      </c>
      <c r="T1697" s="370">
        <v>1</v>
      </c>
      <c r="U1697" s="294">
        <v>6</v>
      </c>
      <c r="V1697" s="293">
        <v>78807</v>
      </c>
      <c r="W1697" s="398" t="s">
        <v>188</v>
      </c>
      <c r="X1697" s="370">
        <v>1</v>
      </c>
      <c r="Y1697" s="294">
        <v>6</v>
      </c>
      <c r="Z1697" s="293">
        <v>0</v>
      </c>
      <c r="AA1697" s="398" t="s">
        <v>188</v>
      </c>
    </row>
    <row r="1698" spans="1:27" ht="14.1" customHeight="1" x14ac:dyDescent="0.2">
      <c r="A1698" s="357"/>
      <c r="B1698" s="14"/>
      <c r="C1698" s="302">
        <v>3890</v>
      </c>
      <c r="D1698" s="302">
        <v>120223395</v>
      </c>
      <c r="E1698" s="288" t="s">
        <v>1056</v>
      </c>
      <c r="F1698" s="8"/>
      <c r="G1698" s="8"/>
      <c r="H1698" s="8">
        <v>74630</v>
      </c>
      <c r="I1698" s="4"/>
      <c r="J1698" s="4"/>
      <c r="K1698" s="165">
        <v>76496</v>
      </c>
      <c r="L1698" s="364">
        <v>1</v>
      </c>
      <c r="M1698" s="21">
        <v>6</v>
      </c>
      <c r="N1698" s="293">
        <v>76496</v>
      </c>
      <c r="O1698" s="398" t="s">
        <v>188</v>
      </c>
      <c r="P1698" s="370">
        <v>1</v>
      </c>
      <c r="Q1698" s="294">
        <v>6</v>
      </c>
      <c r="R1698" s="293">
        <v>76496</v>
      </c>
      <c r="S1698" s="398" t="s">
        <v>188</v>
      </c>
      <c r="T1698" s="370">
        <v>1</v>
      </c>
      <c r="U1698" s="294">
        <v>6</v>
      </c>
      <c r="V1698" s="293">
        <v>78807</v>
      </c>
      <c r="W1698" s="398" t="s">
        <v>188</v>
      </c>
      <c r="X1698" s="370">
        <v>1</v>
      </c>
      <c r="Y1698" s="294">
        <v>6</v>
      </c>
      <c r="Z1698" s="293">
        <v>0</v>
      </c>
      <c r="AA1698" s="398" t="s">
        <v>188</v>
      </c>
    </row>
    <row r="1699" spans="1:27" ht="14.1" customHeight="1" x14ac:dyDescent="0.2">
      <c r="A1699" s="357"/>
      <c r="B1699" s="14"/>
      <c r="C1699" s="302">
        <v>3900</v>
      </c>
      <c r="D1699" s="302">
        <v>120223396</v>
      </c>
      <c r="E1699" s="288" t="s">
        <v>1056</v>
      </c>
      <c r="F1699" s="8"/>
      <c r="G1699" s="8"/>
      <c r="H1699" s="8">
        <v>74630</v>
      </c>
      <c r="I1699" s="4"/>
      <c r="J1699" s="4"/>
      <c r="K1699" s="165">
        <v>76496</v>
      </c>
      <c r="L1699" s="364">
        <v>1</v>
      </c>
      <c r="M1699" s="21">
        <v>6</v>
      </c>
      <c r="N1699" s="293">
        <v>76496</v>
      </c>
      <c r="O1699" s="398" t="s">
        <v>188</v>
      </c>
      <c r="P1699" s="370">
        <v>1</v>
      </c>
      <c r="Q1699" s="294">
        <v>6</v>
      </c>
      <c r="R1699" s="293">
        <v>76496</v>
      </c>
      <c r="S1699" s="398" t="s">
        <v>188</v>
      </c>
      <c r="T1699" s="370">
        <v>1</v>
      </c>
      <c r="U1699" s="294">
        <v>6</v>
      </c>
      <c r="V1699" s="293">
        <v>78807</v>
      </c>
      <c r="W1699" s="398" t="s">
        <v>188</v>
      </c>
      <c r="X1699" s="370">
        <v>1</v>
      </c>
      <c r="Y1699" s="294">
        <v>6</v>
      </c>
      <c r="Z1699" s="293">
        <v>80384</v>
      </c>
      <c r="AA1699" s="398" t="s">
        <v>188</v>
      </c>
    </row>
    <row r="1700" spans="1:27" ht="14.1" customHeight="1" x14ac:dyDescent="0.2">
      <c r="A1700" s="357"/>
      <c r="B1700" s="14"/>
      <c r="C1700" s="302">
        <v>3910</v>
      </c>
      <c r="D1700" s="302">
        <v>120223397</v>
      </c>
      <c r="E1700" s="288" t="s">
        <v>1056</v>
      </c>
      <c r="F1700" s="8"/>
      <c r="G1700" s="8"/>
      <c r="H1700" s="8">
        <v>74630</v>
      </c>
      <c r="I1700" s="4"/>
      <c r="J1700" s="4"/>
      <c r="K1700" s="165">
        <v>76496</v>
      </c>
      <c r="L1700" s="364">
        <v>1</v>
      </c>
      <c r="M1700" s="21">
        <v>6</v>
      </c>
      <c r="N1700" s="293">
        <v>76496</v>
      </c>
      <c r="O1700" s="398" t="s">
        <v>188</v>
      </c>
      <c r="P1700" s="370">
        <v>1</v>
      </c>
      <c r="Q1700" s="294">
        <v>6</v>
      </c>
      <c r="R1700" s="293">
        <v>76496</v>
      </c>
      <c r="S1700" s="398" t="s">
        <v>188</v>
      </c>
      <c r="T1700" s="370">
        <v>1</v>
      </c>
      <c r="U1700" s="294">
        <v>6</v>
      </c>
      <c r="V1700" s="293">
        <v>78807</v>
      </c>
      <c r="W1700" s="398" t="s">
        <v>188</v>
      </c>
      <c r="X1700" s="370">
        <v>1</v>
      </c>
      <c r="Y1700" s="294">
        <v>6</v>
      </c>
      <c r="Z1700" s="293">
        <v>80384</v>
      </c>
      <c r="AA1700" s="398" t="s">
        <v>188</v>
      </c>
    </row>
    <row r="1701" spans="1:27" ht="14.1" customHeight="1" x14ac:dyDescent="0.2">
      <c r="A1701" s="357"/>
      <c r="B1701" s="14"/>
      <c r="C1701" s="302">
        <v>3930</v>
      </c>
      <c r="D1701" s="302">
        <v>120223398</v>
      </c>
      <c r="E1701" s="288" t="s">
        <v>1056</v>
      </c>
      <c r="F1701" s="8"/>
      <c r="G1701" s="8"/>
      <c r="H1701" s="8">
        <v>74630</v>
      </c>
      <c r="I1701" s="4"/>
      <c r="J1701" s="4"/>
      <c r="K1701" s="165">
        <v>76496</v>
      </c>
      <c r="L1701" s="364">
        <v>1</v>
      </c>
      <c r="M1701" s="21">
        <v>6</v>
      </c>
      <c r="N1701" s="293">
        <v>76496</v>
      </c>
      <c r="O1701" s="398" t="s">
        <v>188</v>
      </c>
      <c r="P1701" s="370">
        <v>1</v>
      </c>
      <c r="Q1701" s="294">
        <v>6</v>
      </c>
      <c r="R1701" s="293">
        <v>76496</v>
      </c>
      <c r="S1701" s="398" t="s">
        <v>188</v>
      </c>
      <c r="T1701" s="370">
        <v>1</v>
      </c>
      <c r="U1701" s="294">
        <v>6</v>
      </c>
      <c r="V1701" s="293">
        <v>78807</v>
      </c>
      <c r="W1701" s="398" t="s">
        <v>188</v>
      </c>
      <c r="X1701" s="370">
        <v>1</v>
      </c>
      <c r="Y1701" s="294">
        <v>6</v>
      </c>
      <c r="Z1701" s="293">
        <v>80384</v>
      </c>
      <c r="AA1701" s="398" t="s">
        <v>188</v>
      </c>
    </row>
    <row r="1702" spans="1:27" ht="14.1" customHeight="1" x14ac:dyDescent="0.2">
      <c r="A1702" s="357"/>
      <c r="B1702" s="14"/>
      <c r="C1702" s="302">
        <v>3940</v>
      </c>
      <c r="D1702" s="302">
        <v>120223399</v>
      </c>
      <c r="E1702" s="288" t="s">
        <v>1056</v>
      </c>
      <c r="F1702" s="8"/>
      <c r="G1702" s="8"/>
      <c r="H1702" s="8">
        <v>74630</v>
      </c>
      <c r="I1702" s="4"/>
      <c r="J1702" s="4"/>
      <c r="K1702" s="165">
        <v>76496</v>
      </c>
      <c r="L1702" s="364">
        <v>1</v>
      </c>
      <c r="M1702" s="21">
        <v>6</v>
      </c>
      <c r="N1702" s="293">
        <v>76496</v>
      </c>
      <c r="O1702" s="398" t="s">
        <v>188</v>
      </c>
      <c r="P1702" s="370">
        <v>1</v>
      </c>
      <c r="Q1702" s="294">
        <v>6</v>
      </c>
      <c r="R1702" s="293">
        <v>76496</v>
      </c>
      <c r="S1702" s="398" t="s">
        <v>188</v>
      </c>
      <c r="T1702" s="370">
        <v>1</v>
      </c>
      <c r="U1702" s="294">
        <v>6</v>
      </c>
      <c r="V1702" s="293">
        <v>78807</v>
      </c>
      <c r="W1702" s="398" t="s">
        <v>188</v>
      </c>
      <c r="X1702" s="370">
        <v>1</v>
      </c>
      <c r="Y1702" s="294">
        <v>6</v>
      </c>
      <c r="Z1702" s="293">
        <v>0</v>
      </c>
      <c r="AA1702" s="398" t="s">
        <v>188</v>
      </c>
    </row>
    <row r="1703" spans="1:27" ht="14.1" customHeight="1" x14ac:dyDescent="0.2">
      <c r="A1703" s="357"/>
      <c r="B1703" s="14"/>
      <c r="C1703" s="302">
        <v>3950</v>
      </c>
      <c r="D1703" s="302">
        <v>120223400</v>
      </c>
      <c r="E1703" s="288" t="s">
        <v>1056</v>
      </c>
      <c r="F1703" s="8"/>
      <c r="G1703" s="8"/>
      <c r="H1703" s="8">
        <v>74630</v>
      </c>
      <c r="I1703" s="4"/>
      <c r="J1703" s="4"/>
      <c r="K1703" s="165">
        <v>76496</v>
      </c>
      <c r="L1703" s="364">
        <v>0</v>
      </c>
      <c r="M1703" s="21">
        <v>6</v>
      </c>
      <c r="N1703" s="293">
        <v>76496</v>
      </c>
      <c r="O1703" s="398" t="s">
        <v>188</v>
      </c>
      <c r="P1703" s="370">
        <v>1</v>
      </c>
      <c r="Q1703" s="294">
        <v>6</v>
      </c>
      <c r="R1703" s="293">
        <v>76496</v>
      </c>
      <c r="S1703" s="398" t="s">
        <v>188</v>
      </c>
      <c r="T1703" s="370">
        <v>1</v>
      </c>
      <c r="U1703" s="294">
        <v>6</v>
      </c>
      <c r="V1703" s="293">
        <v>78807</v>
      </c>
      <c r="W1703" s="398" t="s">
        <v>188</v>
      </c>
      <c r="X1703" s="370">
        <v>1</v>
      </c>
      <c r="Y1703" s="294">
        <v>6</v>
      </c>
      <c r="Z1703" s="293">
        <v>80384</v>
      </c>
      <c r="AA1703" s="398" t="s">
        <v>188</v>
      </c>
    </row>
    <row r="1704" spans="1:27" ht="14.1" customHeight="1" x14ac:dyDescent="0.2">
      <c r="A1704" s="357"/>
      <c r="B1704" s="14"/>
      <c r="C1704" s="302">
        <v>3960</v>
      </c>
      <c r="D1704" s="302">
        <v>120223401</v>
      </c>
      <c r="E1704" s="288" t="s">
        <v>1056</v>
      </c>
      <c r="F1704" s="8"/>
      <c r="G1704" s="8"/>
      <c r="H1704" s="8">
        <v>74630</v>
      </c>
      <c r="I1704" s="4"/>
      <c r="J1704" s="4"/>
      <c r="K1704" s="165">
        <v>76496</v>
      </c>
      <c r="L1704" s="364">
        <v>1</v>
      </c>
      <c r="M1704" s="21">
        <v>6</v>
      </c>
      <c r="N1704" s="293">
        <v>76496</v>
      </c>
      <c r="O1704" s="398" t="s">
        <v>188</v>
      </c>
      <c r="P1704" s="370">
        <v>1</v>
      </c>
      <c r="Q1704" s="294">
        <v>6</v>
      </c>
      <c r="R1704" s="293">
        <v>0</v>
      </c>
      <c r="S1704" s="398" t="s">
        <v>188</v>
      </c>
      <c r="T1704" s="370">
        <v>1</v>
      </c>
      <c r="U1704" s="294">
        <v>6</v>
      </c>
      <c r="V1704" s="293">
        <v>0</v>
      </c>
      <c r="W1704" s="398" t="s">
        <v>188</v>
      </c>
      <c r="X1704" s="370">
        <v>1</v>
      </c>
      <c r="Y1704" s="294">
        <v>6</v>
      </c>
      <c r="Z1704" s="293">
        <v>0</v>
      </c>
      <c r="AA1704" s="398" t="s">
        <v>188</v>
      </c>
    </row>
    <row r="1705" spans="1:27" ht="14.1" customHeight="1" x14ac:dyDescent="0.2">
      <c r="A1705" s="357"/>
      <c r="B1705" s="14"/>
      <c r="C1705" s="302">
        <v>3970</v>
      </c>
      <c r="D1705" s="302">
        <v>120223402</v>
      </c>
      <c r="E1705" s="288" t="s">
        <v>1056</v>
      </c>
      <c r="F1705" s="8"/>
      <c r="G1705" s="8"/>
      <c r="H1705" s="8">
        <v>74630</v>
      </c>
      <c r="I1705" s="4"/>
      <c r="J1705" s="4"/>
      <c r="K1705" s="165">
        <v>76496</v>
      </c>
      <c r="L1705" s="364">
        <v>1</v>
      </c>
      <c r="M1705" s="21">
        <v>6</v>
      </c>
      <c r="N1705" s="293">
        <v>76496</v>
      </c>
      <c r="O1705" s="398" t="s">
        <v>188</v>
      </c>
      <c r="P1705" s="370">
        <v>1</v>
      </c>
      <c r="Q1705" s="294">
        <v>6</v>
      </c>
      <c r="R1705" s="293">
        <v>76496</v>
      </c>
      <c r="S1705" s="398" t="s">
        <v>188</v>
      </c>
      <c r="T1705" s="370">
        <v>1</v>
      </c>
      <c r="U1705" s="294">
        <v>6</v>
      </c>
      <c r="V1705" s="293">
        <v>78807</v>
      </c>
      <c r="W1705" s="398" t="s">
        <v>188</v>
      </c>
      <c r="X1705" s="370">
        <v>1</v>
      </c>
      <c r="Y1705" s="294">
        <v>6</v>
      </c>
      <c r="Z1705" s="293">
        <v>80384</v>
      </c>
      <c r="AA1705" s="398" t="s">
        <v>188</v>
      </c>
    </row>
    <row r="1706" spans="1:27" ht="14.1" customHeight="1" x14ac:dyDescent="0.2">
      <c r="A1706" s="357"/>
      <c r="B1706" s="14"/>
      <c r="C1706" s="302">
        <v>3980</v>
      </c>
      <c r="D1706" s="302">
        <v>120223403</v>
      </c>
      <c r="E1706" s="288" t="s">
        <v>1056</v>
      </c>
      <c r="F1706" s="8"/>
      <c r="G1706" s="8"/>
      <c r="H1706" s="8">
        <v>74630</v>
      </c>
      <c r="I1706" s="4"/>
      <c r="J1706" s="4"/>
      <c r="K1706" s="165">
        <v>76496</v>
      </c>
      <c r="L1706" s="364">
        <v>1</v>
      </c>
      <c r="M1706" s="21">
        <v>6</v>
      </c>
      <c r="N1706" s="293">
        <v>76496</v>
      </c>
      <c r="O1706" s="398" t="s">
        <v>188</v>
      </c>
      <c r="P1706" s="370">
        <v>1</v>
      </c>
      <c r="Q1706" s="294">
        <v>6</v>
      </c>
      <c r="R1706" s="293">
        <v>76496</v>
      </c>
      <c r="S1706" s="398" t="s">
        <v>188</v>
      </c>
      <c r="T1706" s="370">
        <v>1</v>
      </c>
      <c r="U1706" s="294">
        <v>6</v>
      </c>
      <c r="V1706" s="293">
        <v>78807</v>
      </c>
      <c r="W1706" s="398" t="s">
        <v>188</v>
      </c>
      <c r="X1706" s="370">
        <v>1</v>
      </c>
      <c r="Y1706" s="294">
        <v>6</v>
      </c>
      <c r="Z1706" s="293">
        <v>80384</v>
      </c>
      <c r="AA1706" s="398" t="s">
        <v>188</v>
      </c>
    </row>
    <row r="1707" spans="1:27" ht="14.1" customHeight="1" x14ac:dyDescent="0.2">
      <c r="A1707" s="357"/>
      <c r="B1707" s="14"/>
      <c r="C1707" s="302">
        <v>3990</v>
      </c>
      <c r="D1707" s="302">
        <v>120223404</v>
      </c>
      <c r="E1707" s="288" t="s">
        <v>1056</v>
      </c>
      <c r="F1707" s="8"/>
      <c r="G1707" s="8"/>
      <c r="H1707" s="8">
        <v>74630</v>
      </c>
      <c r="I1707" s="4"/>
      <c r="J1707" s="4"/>
      <c r="K1707" s="165">
        <v>76496</v>
      </c>
      <c r="L1707" s="364">
        <v>1</v>
      </c>
      <c r="M1707" s="21">
        <v>6</v>
      </c>
      <c r="N1707" s="293">
        <v>76496</v>
      </c>
      <c r="O1707" s="398" t="s">
        <v>188</v>
      </c>
      <c r="P1707" s="370">
        <v>1</v>
      </c>
      <c r="Q1707" s="294">
        <v>6</v>
      </c>
      <c r="R1707" s="293">
        <v>76496</v>
      </c>
      <c r="S1707" s="398" t="s">
        <v>188</v>
      </c>
      <c r="T1707" s="370">
        <v>1</v>
      </c>
      <c r="U1707" s="294">
        <v>6</v>
      </c>
      <c r="V1707" s="293">
        <v>78807</v>
      </c>
      <c r="W1707" s="398" t="s">
        <v>188</v>
      </c>
      <c r="X1707" s="370">
        <v>1</v>
      </c>
      <c r="Y1707" s="294">
        <v>6</v>
      </c>
      <c r="Z1707" s="293">
        <v>80384</v>
      </c>
      <c r="AA1707" s="398" t="s">
        <v>188</v>
      </c>
    </row>
    <row r="1708" spans="1:27" ht="14.1" customHeight="1" x14ac:dyDescent="0.2">
      <c r="A1708" s="357"/>
      <c r="B1708" s="14"/>
      <c r="C1708" s="302">
        <v>4000</v>
      </c>
      <c r="D1708" s="302">
        <v>120223405</v>
      </c>
      <c r="E1708" s="288" t="s">
        <v>1056</v>
      </c>
      <c r="F1708" s="8"/>
      <c r="G1708" s="8"/>
      <c r="H1708" s="8">
        <v>74630</v>
      </c>
      <c r="I1708" s="4"/>
      <c r="J1708" s="4"/>
      <c r="K1708" s="165">
        <v>76496</v>
      </c>
      <c r="L1708" s="364">
        <v>1</v>
      </c>
      <c r="M1708" s="21">
        <v>6</v>
      </c>
      <c r="N1708" s="293">
        <v>76496</v>
      </c>
      <c r="O1708" s="398" t="s">
        <v>188</v>
      </c>
      <c r="P1708" s="370">
        <v>1</v>
      </c>
      <c r="Q1708" s="294">
        <v>6</v>
      </c>
      <c r="R1708" s="293">
        <v>76496</v>
      </c>
      <c r="S1708" s="398" t="s">
        <v>188</v>
      </c>
      <c r="T1708" s="370">
        <v>1</v>
      </c>
      <c r="U1708" s="294">
        <v>6</v>
      </c>
      <c r="V1708" s="293">
        <v>78807</v>
      </c>
      <c r="W1708" s="398" t="s">
        <v>188</v>
      </c>
      <c r="X1708" s="370">
        <v>1</v>
      </c>
      <c r="Y1708" s="294">
        <v>6</v>
      </c>
      <c r="Z1708" s="293">
        <v>80384</v>
      </c>
      <c r="AA1708" s="398" t="s">
        <v>188</v>
      </c>
    </row>
    <row r="1709" spans="1:27" ht="14.1" customHeight="1" x14ac:dyDescent="0.2">
      <c r="A1709" s="357"/>
      <c r="B1709" s="14"/>
      <c r="C1709" s="302">
        <v>4010</v>
      </c>
      <c r="D1709" s="302">
        <v>120223406</v>
      </c>
      <c r="E1709" s="288" t="s">
        <v>1056</v>
      </c>
      <c r="F1709" s="8"/>
      <c r="G1709" s="8"/>
      <c r="H1709" s="8">
        <v>74630</v>
      </c>
      <c r="I1709" s="4"/>
      <c r="J1709" s="4"/>
      <c r="K1709" s="165">
        <v>76496</v>
      </c>
      <c r="L1709" s="364">
        <v>1</v>
      </c>
      <c r="M1709" s="21">
        <v>6</v>
      </c>
      <c r="N1709" s="293">
        <v>76496</v>
      </c>
      <c r="O1709" s="398" t="s">
        <v>188</v>
      </c>
      <c r="P1709" s="370">
        <v>1</v>
      </c>
      <c r="Q1709" s="294">
        <v>6</v>
      </c>
      <c r="R1709" s="293">
        <v>76496</v>
      </c>
      <c r="S1709" s="398" t="s">
        <v>188</v>
      </c>
      <c r="T1709" s="370">
        <v>1</v>
      </c>
      <c r="U1709" s="294">
        <v>6</v>
      </c>
      <c r="V1709" s="293">
        <v>78807</v>
      </c>
      <c r="W1709" s="398" t="s">
        <v>188</v>
      </c>
      <c r="X1709" s="370">
        <v>1</v>
      </c>
      <c r="Y1709" s="294">
        <v>6</v>
      </c>
      <c r="Z1709" s="293">
        <v>80384</v>
      </c>
      <c r="AA1709" s="398" t="s">
        <v>188</v>
      </c>
    </row>
    <row r="1710" spans="1:27" ht="14.1" customHeight="1" x14ac:dyDescent="0.2">
      <c r="A1710" s="357"/>
      <c r="B1710" s="14"/>
      <c r="C1710" s="302">
        <v>4030</v>
      </c>
      <c r="D1710" s="302">
        <v>120223407</v>
      </c>
      <c r="E1710" s="288" t="s">
        <v>1056</v>
      </c>
      <c r="F1710" s="8"/>
      <c r="G1710" s="8"/>
      <c r="H1710" s="8">
        <v>74630</v>
      </c>
      <c r="I1710" s="4"/>
      <c r="J1710" s="4"/>
      <c r="K1710" s="165">
        <v>76496</v>
      </c>
      <c r="L1710" s="364">
        <v>1</v>
      </c>
      <c r="M1710" s="21">
        <v>6</v>
      </c>
      <c r="N1710" s="293">
        <v>76496</v>
      </c>
      <c r="O1710" s="398" t="s">
        <v>188</v>
      </c>
      <c r="P1710" s="370">
        <v>1</v>
      </c>
      <c r="Q1710" s="294">
        <v>6</v>
      </c>
      <c r="R1710" s="293">
        <v>76496</v>
      </c>
      <c r="S1710" s="398" t="s">
        <v>188</v>
      </c>
      <c r="T1710" s="370">
        <v>1</v>
      </c>
      <c r="U1710" s="294">
        <v>6</v>
      </c>
      <c r="V1710" s="293">
        <v>78807</v>
      </c>
      <c r="W1710" s="398" t="s">
        <v>188</v>
      </c>
      <c r="X1710" s="370">
        <v>1</v>
      </c>
      <c r="Y1710" s="294">
        <v>6</v>
      </c>
      <c r="Z1710" s="293">
        <v>80384</v>
      </c>
      <c r="AA1710" s="398" t="s">
        <v>188</v>
      </c>
    </row>
    <row r="1711" spans="1:27" ht="14.1" customHeight="1" x14ac:dyDescent="0.2">
      <c r="A1711" s="357"/>
      <c r="B1711" s="14"/>
      <c r="C1711" s="302">
        <v>4040</v>
      </c>
      <c r="D1711" s="302">
        <v>120223408</v>
      </c>
      <c r="E1711" s="288" t="s">
        <v>1056</v>
      </c>
      <c r="F1711" s="8"/>
      <c r="G1711" s="8"/>
      <c r="H1711" s="8">
        <v>74630</v>
      </c>
      <c r="I1711" s="4"/>
      <c r="J1711" s="4"/>
      <c r="K1711" s="165">
        <v>76496</v>
      </c>
      <c r="L1711" s="364">
        <v>1</v>
      </c>
      <c r="M1711" s="21">
        <v>6</v>
      </c>
      <c r="N1711" s="293">
        <v>76496</v>
      </c>
      <c r="O1711" s="398" t="s">
        <v>188</v>
      </c>
      <c r="P1711" s="370">
        <v>1</v>
      </c>
      <c r="Q1711" s="294">
        <v>6</v>
      </c>
      <c r="R1711" s="293">
        <v>76496</v>
      </c>
      <c r="S1711" s="398" t="s">
        <v>188</v>
      </c>
      <c r="T1711" s="370">
        <v>1</v>
      </c>
      <c r="U1711" s="294">
        <v>6</v>
      </c>
      <c r="V1711" s="293">
        <v>78807</v>
      </c>
      <c r="W1711" s="398" t="s">
        <v>188</v>
      </c>
      <c r="X1711" s="370">
        <v>1</v>
      </c>
      <c r="Y1711" s="294">
        <v>6</v>
      </c>
      <c r="Z1711" s="293">
        <v>80384</v>
      </c>
      <c r="AA1711" s="398" t="s">
        <v>188</v>
      </c>
    </row>
    <row r="1712" spans="1:27" ht="14.1" customHeight="1" x14ac:dyDescent="0.2">
      <c r="A1712" s="357"/>
      <c r="B1712" s="14"/>
      <c r="C1712" s="302">
        <v>4050</v>
      </c>
      <c r="D1712" s="302">
        <v>120223409</v>
      </c>
      <c r="E1712" s="288" t="s">
        <v>1056</v>
      </c>
      <c r="F1712" s="8"/>
      <c r="G1712" s="8"/>
      <c r="H1712" s="8">
        <v>74630</v>
      </c>
      <c r="I1712" s="4"/>
      <c r="J1712" s="4"/>
      <c r="K1712" s="165">
        <v>76496</v>
      </c>
      <c r="L1712" s="364">
        <v>1</v>
      </c>
      <c r="M1712" s="21">
        <v>6</v>
      </c>
      <c r="N1712" s="293">
        <v>76496</v>
      </c>
      <c r="O1712" s="398" t="s">
        <v>188</v>
      </c>
      <c r="P1712" s="370">
        <v>1</v>
      </c>
      <c r="Q1712" s="294">
        <v>6</v>
      </c>
      <c r="R1712" s="293">
        <v>76496</v>
      </c>
      <c r="S1712" s="398" t="s">
        <v>188</v>
      </c>
      <c r="T1712" s="370">
        <v>1</v>
      </c>
      <c r="U1712" s="294">
        <v>6</v>
      </c>
      <c r="V1712" s="293">
        <v>78807</v>
      </c>
      <c r="W1712" s="398" t="s">
        <v>188</v>
      </c>
      <c r="X1712" s="370">
        <v>1</v>
      </c>
      <c r="Y1712" s="294">
        <v>6</v>
      </c>
      <c r="Z1712" s="293">
        <v>80384</v>
      </c>
      <c r="AA1712" s="398" t="s">
        <v>188</v>
      </c>
    </row>
    <row r="1713" spans="1:27" ht="14.1" customHeight="1" x14ac:dyDescent="0.2">
      <c r="A1713" s="357"/>
      <c r="B1713" s="14"/>
      <c r="C1713" s="302">
        <v>4060</v>
      </c>
      <c r="D1713" s="302">
        <v>120223108</v>
      </c>
      <c r="E1713" s="288" t="s">
        <v>94</v>
      </c>
      <c r="F1713" s="8"/>
      <c r="G1713" s="8"/>
      <c r="H1713" s="8">
        <v>83602</v>
      </c>
      <c r="I1713" s="4"/>
      <c r="J1713" s="4"/>
      <c r="K1713" s="165">
        <v>85692</v>
      </c>
      <c r="L1713" s="364">
        <v>1</v>
      </c>
      <c r="M1713" s="21">
        <v>3</v>
      </c>
      <c r="N1713" s="293">
        <v>85692</v>
      </c>
      <c r="O1713" s="398" t="s">
        <v>188</v>
      </c>
      <c r="P1713" s="370">
        <v>1</v>
      </c>
      <c r="Q1713" s="294">
        <v>3</v>
      </c>
      <c r="R1713" s="293">
        <v>85692</v>
      </c>
      <c r="S1713" s="398" t="s">
        <v>188</v>
      </c>
      <c r="T1713" s="370">
        <v>1</v>
      </c>
      <c r="U1713" s="294">
        <v>3</v>
      </c>
      <c r="V1713" s="293">
        <v>88280</v>
      </c>
      <c r="W1713" s="398" t="s">
        <v>188</v>
      </c>
      <c r="X1713" s="370">
        <v>1</v>
      </c>
      <c r="Y1713" s="294">
        <v>3</v>
      </c>
      <c r="Z1713" s="293">
        <v>90046</v>
      </c>
      <c r="AA1713" s="398" t="s">
        <v>188</v>
      </c>
    </row>
    <row r="1714" spans="1:27" ht="14.1" customHeight="1" x14ac:dyDescent="0.2">
      <c r="A1714" s="357"/>
      <c r="B1714" s="14"/>
      <c r="C1714" s="302">
        <v>4070</v>
      </c>
      <c r="D1714" s="302">
        <v>120223410</v>
      </c>
      <c r="E1714" s="288" t="s">
        <v>1056</v>
      </c>
      <c r="F1714" s="8"/>
      <c r="G1714" s="8"/>
      <c r="H1714" s="8">
        <v>74630</v>
      </c>
      <c r="I1714" s="4"/>
      <c r="J1714" s="4"/>
      <c r="K1714" s="165">
        <v>76496</v>
      </c>
      <c r="L1714" s="364">
        <v>1</v>
      </c>
      <c r="M1714" s="21">
        <v>6</v>
      </c>
      <c r="N1714" s="293">
        <v>76496</v>
      </c>
      <c r="O1714" s="398" t="s">
        <v>188</v>
      </c>
      <c r="P1714" s="370">
        <v>1</v>
      </c>
      <c r="Q1714" s="294">
        <v>6</v>
      </c>
      <c r="R1714" s="293">
        <v>76496</v>
      </c>
      <c r="S1714" s="398" t="s">
        <v>188</v>
      </c>
      <c r="T1714" s="370">
        <v>1</v>
      </c>
      <c r="U1714" s="294">
        <v>6</v>
      </c>
      <c r="V1714" s="293">
        <v>78807</v>
      </c>
      <c r="W1714" s="398" t="s">
        <v>188</v>
      </c>
      <c r="X1714" s="370">
        <v>1</v>
      </c>
      <c r="Y1714" s="294">
        <v>6</v>
      </c>
      <c r="Z1714" s="293">
        <v>0</v>
      </c>
      <c r="AA1714" s="398" t="s">
        <v>188</v>
      </c>
    </row>
    <row r="1715" spans="1:27" ht="14.1" customHeight="1" x14ac:dyDescent="0.2">
      <c r="A1715" s="357"/>
      <c r="B1715" s="14"/>
      <c r="C1715" s="302">
        <v>4080</v>
      </c>
      <c r="D1715" s="302">
        <v>120223411</v>
      </c>
      <c r="E1715" s="288" t="s">
        <v>1056</v>
      </c>
      <c r="F1715" s="8"/>
      <c r="G1715" s="8"/>
      <c r="H1715" s="8">
        <v>74630</v>
      </c>
      <c r="I1715" s="4"/>
      <c r="J1715" s="4"/>
      <c r="K1715" s="165">
        <v>76496</v>
      </c>
      <c r="L1715" s="364">
        <v>1</v>
      </c>
      <c r="M1715" s="21">
        <v>6</v>
      </c>
      <c r="N1715" s="293">
        <v>76496</v>
      </c>
      <c r="O1715" s="398" t="s">
        <v>188</v>
      </c>
      <c r="P1715" s="370">
        <v>1</v>
      </c>
      <c r="Q1715" s="294">
        <v>6</v>
      </c>
      <c r="R1715" s="293">
        <v>0</v>
      </c>
      <c r="S1715" s="398" t="s">
        <v>188</v>
      </c>
      <c r="T1715" s="370">
        <v>1</v>
      </c>
      <c r="U1715" s="294">
        <v>6</v>
      </c>
      <c r="V1715" s="293">
        <v>0</v>
      </c>
      <c r="W1715" s="398" t="s">
        <v>188</v>
      </c>
      <c r="X1715" s="370">
        <v>1</v>
      </c>
      <c r="Y1715" s="294">
        <v>6</v>
      </c>
      <c r="Z1715" s="293">
        <v>0</v>
      </c>
      <c r="AA1715" s="398" t="s">
        <v>188</v>
      </c>
    </row>
    <row r="1716" spans="1:27" ht="14.1" customHeight="1" x14ac:dyDescent="0.2">
      <c r="A1716" s="357"/>
      <c r="B1716" s="14"/>
      <c r="C1716" s="302">
        <v>4090</v>
      </c>
      <c r="D1716" s="302">
        <v>120223412</v>
      </c>
      <c r="E1716" s="288" t="s">
        <v>1056</v>
      </c>
      <c r="F1716" s="8"/>
      <c r="G1716" s="8"/>
      <c r="H1716" s="8">
        <v>74630</v>
      </c>
      <c r="I1716" s="4"/>
      <c r="J1716" s="4"/>
      <c r="K1716" s="165">
        <v>76496</v>
      </c>
      <c r="L1716" s="364">
        <v>1</v>
      </c>
      <c r="M1716" s="21">
        <v>6</v>
      </c>
      <c r="N1716" s="293">
        <v>76496</v>
      </c>
      <c r="O1716" s="398" t="s">
        <v>188</v>
      </c>
      <c r="P1716" s="370">
        <v>1</v>
      </c>
      <c r="Q1716" s="294">
        <v>6</v>
      </c>
      <c r="R1716" s="293">
        <v>76496</v>
      </c>
      <c r="S1716" s="398" t="s">
        <v>188</v>
      </c>
      <c r="T1716" s="370">
        <v>1</v>
      </c>
      <c r="U1716" s="294">
        <v>6</v>
      </c>
      <c r="V1716" s="293">
        <v>78807</v>
      </c>
      <c r="W1716" s="398" t="s">
        <v>188</v>
      </c>
      <c r="X1716" s="370">
        <v>1</v>
      </c>
      <c r="Y1716" s="294">
        <v>6</v>
      </c>
      <c r="Z1716" s="293">
        <v>80384</v>
      </c>
      <c r="AA1716" s="398" t="s">
        <v>188</v>
      </c>
    </row>
    <row r="1717" spans="1:27" ht="14.1" customHeight="1" x14ac:dyDescent="0.2">
      <c r="A1717" s="357"/>
      <c r="B1717" s="14"/>
      <c r="C1717" s="302">
        <v>4100</v>
      </c>
      <c r="D1717" s="302">
        <v>120223413</v>
      </c>
      <c r="E1717" s="288" t="s">
        <v>1056</v>
      </c>
      <c r="F1717" s="8"/>
      <c r="G1717" s="8"/>
      <c r="H1717" s="8">
        <v>74630</v>
      </c>
      <c r="I1717" s="4"/>
      <c r="J1717" s="4"/>
      <c r="K1717" s="165">
        <v>76496</v>
      </c>
      <c r="L1717" s="364">
        <v>1</v>
      </c>
      <c r="M1717" s="21">
        <v>6</v>
      </c>
      <c r="N1717" s="293">
        <v>76496</v>
      </c>
      <c r="O1717" s="398" t="s">
        <v>188</v>
      </c>
      <c r="P1717" s="370">
        <v>1</v>
      </c>
      <c r="Q1717" s="294">
        <v>6</v>
      </c>
      <c r="R1717" s="293">
        <v>0</v>
      </c>
      <c r="S1717" s="398" t="s">
        <v>188</v>
      </c>
      <c r="T1717" s="370">
        <v>1</v>
      </c>
      <c r="U1717" s="294">
        <v>6</v>
      </c>
      <c r="V1717" s="293">
        <v>0</v>
      </c>
      <c r="W1717" s="398" t="s">
        <v>188</v>
      </c>
      <c r="X1717" s="370">
        <v>1</v>
      </c>
      <c r="Y1717" s="294">
        <v>6</v>
      </c>
      <c r="Z1717" s="293">
        <v>0</v>
      </c>
      <c r="AA1717" s="398" t="s">
        <v>188</v>
      </c>
    </row>
    <row r="1718" spans="1:27" ht="14.1" customHeight="1" x14ac:dyDescent="0.2">
      <c r="A1718" s="357"/>
      <c r="B1718" s="14"/>
      <c r="C1718" s="302">
        <v>4110</v>
      </c>
      <c r="D1718" s="302">
        <v>120223414</v>
      </c>
      <c r="E1718" s="288" t="s">
        <v>1056</v>
      </c>
      <c r="F1718" s="8"/>
      <c r="G1718" s="8"/>
      <c r="H1718" s="8">
        <v>74630</v>
      </c>
      <c r="I1718" s="4"/>
      <c r="J1718" s="4"/>
      <c r="K1718" s="165">
        <v>76496</v>
      </c>
      <c r="L1718" s="364">
        <v>1</v>
      </c>
      <c r="M1718" s="21">
        <v>6</v>
      </c>
      <c r="N1718" s="293">
        <v>76496</v>
      </c>
      <c r="O1718" s="398" t="s">
        <v>188</v>
      </c>
      <c r="P1718" s="370">
        <v>1</v>
      </c>
      <c r="Q1718" s="294">
        <v>6</v>
      </c>
      <c r="R1718" s="293">
        <v>76496</v>
      </c>
      <c r="S1718" s="398" t="s">
        <v>188</v>
      </c>
      <c r="T1718" s="370">
        <v>1</v>
      </c>
      <c r="U1718" s="294">
        <v>6</v>
      </c>
      <c r="V1718" s="293">
        <v>78807</v>
      </c>
      <c r="W1718" s="398" t="s">
        <v>188</v>
      </c>
      <c r="X1718" s="370">
        <v>1</v>
      </c>
      <c r="Y1718" s="294">
        <v>6</v>
      </c>
      <c r="Z1718" s="293">
        <v>80384</v>
      </c>
      <c r="AA1718" s="398" t="s">
        <v>188</v>
      </c>
    </row>
    <row r="1719" spans="1:27" ht="14.1" customHeight="1" x14ac:dyDescent="0.2">
      <c r="A1719" s="357"/>
      <c r="B1719" s="14"/>
      <c r="C1719" s="302">
        <v>4120</v>
      </c>
      <c r="D1719" s="302">
        <v>120223415</v>
      </c>
      <c r="E1719" s="288" t="s">
        <v>1056</v>
      </c>
      <c r="F1719" s="8"/>
      <c r="G1719" s="8"/>
      <c r="H1719" s="8">
        <v>74630</v>
      </c>
      <c r="I1719" s="4"/>
      <c r="J1719" s="4"/>
      <c r="K1719" s="165">
        <v>76496</v>
      </c>
      <c r="L1719" s="364">
        <v>1</v>
      </c>
      <c r="M1719" s="21">
        <v>6</v>
      </c>
      <c r="N1719" s="293">
        <v>76496</v>
      </c>
      <c r="O1719" s="398" t="s">
        <v>188</v>
      </c>
      <c r="P1719" s="370">
        <v>1</v>
      </c>
      <c r="Q1719" s="294">
        <v>6</v>
      </c>
      <c r="R1719" s="293">
        <v>76496</v>
      </c>
      <c r="S1719" s="398" t="s">
        <v>188</v>
      </c>
      <c r="T1719" s="370">
        <v>1</v>
      </c>
      <c r="U1719" s="294">
        <v>6</v>
      </c>
      <c r="V1719" s="293">
        <v>78807</v>
      </c>
      <c r="W1719" s="398" t="s">
        <v>188</v>
      </c>
      <c r="X1719" s="370">
        <v>1</v>
      </c>
      <c r="Y1719" s="294">
        <v>6</v>
      </c>
      <c r="Z1719" s="293">
        <v>80384</v>
      </c>
      <c r="AA1719" s="398" t="s">
        <v>188</v>
      </c>
    </row>
    <row r="1720" spans="1:27" ht="14.1" customHeight="1" x14ac:dyDescent="0.2">
      <c r="A1720" s="357"/>
      <c r="B1720" s="14"/>
      <c r="C1720" s="302">
        <v>4140</v>
      </c>
      <c r="D1720" s="302">
        <v>120223416</v>
      </c>
      <c r="E1720" s="288" t="s">
        <v>1056</v>
      </c>
      <c r="F1720" s="8"/>
      <c r="G1720" s="8"/>
      <c r="H1720" s="8">
        <v>74630</v>
      </c>
      <c r="I1720" s="4"/>
      <c r="J1720" s="4"/>
      <c r="K1720" s="165">
        <v>76496</v>
      </c>
      <c r="L1720" s="364">
        <v>1</v>
      </c>
      <c r="M1720" s="21">
        <v>6</v>
      </c>
      <c r="N1720" s="293">
        <v>76496</v>
      </c>
      <c r="O1720" s="398" t="s">
        <v>188</v>
      </c>
      <c r="P1720" s="370">
        <v>1</v>
      </c>
      <c r="Q1720" s="294">
        <v>6</v>
      </c>
      <c r="R1720" s="293">
        <v>76496</v>
      </c>
      <c r="S1720" s="398" t="s">
        <v>188</v>
      </c>
      <c r="T1720" s="370">
        <v>1</v>
      </c>
      <c r="U1720" s="294">
        <v>6</v>
      </c>
      <c r="V1720" s="293">
        <v>78807</v>
      </c>
      <c r="W1720" s="398" t="s">
        <v>188</v>
      </c>
      <c r="X1720" s="370">
        <v>1</v>
      </c>
      <c r="Y1720" s="294">
        <v>6</v>
      </c>
      <c r="Z1720" s="293">
        <v>80384</v>
      </c>
      <c r="AA1720" s="398" t="s">
        <v>188</v>
      </c>
    </row>
    <row r="1721" spans="1:27" ht="14.1" customHeight="1" x14ac:dyDescent="0.2">
      <c r="A1721" s="357"/>
      <c r="B1721" s="14"/>
      <c r="C1721" s="302">
        <v>4150</v>
      </c>
      <c r="D1721" s="302">
        <v>120223417</v>
      </c>
      <c r="E1721" s="288" t="s">
        <v>1056</v>
      </c>
      <c r="F1721" s="8"/>
      <c r="G1721" s="8"/>
      <c r="H1721" s="8">
        <v>74630</v>
      </c>
      <c r="I1721" s="4"/>
      <c r="J1721" s="4"/>
      <c r="K1721" s="165">
        <v>76496</v>
      </c>
      <c r="L1721" s="364">
        <v>1</v>
      </c>
      <c r="M1721" s="21">
        <v>6</v>
      </c>
      <c r="N1721" s="293">
        <v>76496</v>
      </c>
      <c r="O1721" s="398" t="s">
        <v>188</v>
      </c>
      <c r="P1721" s="370">
        <v>1</v>
      </c>
      <c r="Q1721" s="294">
        <v>6</v>
      </c>
      <c r="R1721" s="293">
        <v>0</v>
      </c>
      <c r="S1721" s="398" t="s">
        <v>188</v>
      </c>
      <c r="T1721" s="370">
        <v>1</v>
      </c>
      <c r="U1721" s="294">
        <v>6</v>
      </c>
      <c r="V1721" s="293">
        <v>0</v>
      </c>
      <c r="W1721" s="398" t="s">
        <v>188</v>
      </c>
      <c r="X1721" s="370">
        <v>1</v>
      </c>
      <c r="Y1721" s="294">
        <v>6</v>
      </c>
      <c r="Z1721" s="293">
        <v>0</v>
      </c>
      <c r="AA1721" s="398" t="s">
        <v>188</v>
      </c>
    </row>
    <row r="1722" spans="1:27" ht="14.1" customHeight="1" x14ac:dyDescent="0.2">
      <c r="A1722" s="357"/>
      <c r="B1722" s="14"/>
      <c r="C1722" s="302">
        <v>4160</v>
      </c>
      <c r="D1722" s="302">
        <v>120223418</v>
      </c>
      <c r="E1722" s="288" t="s">
        <v>1056</v>
      </c>
      <c r="F1722" s="8"/>
      <c r="G1722" s="8"/>
      <c r="H1722" s="8">
        <v>74630</v>
      </c>
      <c r="I1722" s="4"/>
      <c r="J1722" s="4"/>
      <c r="K1722" s="165">
        <v>76496</v>
      </c>
      <c r="L1722" s="364">
        <v>1</v>
      </c>
      <c r="M1722" s="21">
        <v>6</v>
      </c>
      <c r="N1722" s="293">
        <v>76496</v>
      </c>
      <c r="O1722" s="398" t="s">
        <v>188</v>
      </c>
      <c r="P1722" s="370">
        <v>1</v>
      </c>
      <c r="Q1722" s="294">
        <v>6</v>
      </c>
      <c r="R1722" s="293">
        <v>76496</v>
      </c>
      <c r="S1722" s="398" t="s">
        <v>188</v>
      </c>
      <c r="T1722" s="370">
        <v>1</v>
      </c>
      <c r="U1722" s="294">
        <v>6</v>
      </c>
      <c r="V1722" s="293">
        <v>78807</v>
      </c>
      <c r="W1722" s="398" t="s">
        <v>188</v>
      </c>
      <c r="X1722" s="370">
        <v>1</v>
      </c>
      <c r="Y1722" s="294">
        <v>6</v>
      </c>
      <c r="Z1722" s="293">
        <v>80384</v>
      </c>
      <c r="AA1722" s="398" t="s">
        <v>188</v>
      </c>
    </row>
    <row r="1723" spans="1:27" ht="14.1" customHeight="1" x14ac:dyDescent="0.2">
      <c r="A1723" s="357"/>
      <c r="B1723" s="14"/>
      <c r="C1723" s="302">
        <v>4180</v>
      </c>
      <c r="D1723" s="302">
        <v>120223419</v>
      </c>
      <c r="E1723" s="288" t="s">
        <v>1056</v>
      </c>
      <c r="F1723" s="8"/>
      <c r="G1723" s="8"/>
      <c r="H1723" s="8">
        <v>74630</v>
      </c>
      <c r="I1723" s="4"/>
      <c r="J1723" s="4"/>
      <c r="K1723" s="165">
        <v>76496</v>
      </c>
      <c r="L1723" s="364">
        <v>1</v>
      </c>
      <c r="M1723" s="21">
        <v>6</v>
      </c>
      <c r="N1723" s="293">
        <v>76496</v>
      </c>
      <c r="O1723" s="398" t="s">
        <v>188</v>
      </c>
      <c r="P1723" s="370">
        <v>1</v>
      </c>
      <c r="Q1723" s="294">
        <v>6</v>
      </c>
      <c r="R1723" s="293">
        <v>0</v>
      </c>
      <c r="S1723" s="398" t="s">
        <v>188</v>
      </c>
      <c r="T1723" s="370">
        <v>1</v>
      </c>
      <c r="U1723" s="294">
        <v>6</v>
      </c>
      <c r="V1723" s="293">
        <v>0</v>
      </c>
      <c r="W1723" s="398" t="s">
        <v>188</v>
      </c>
      <c r="X1723" s="370">
        <v>1</v>
      </c>
      <c r="Y1723" s="294">
        <v>6</v>
      </c>
      <c r="Z1723" s="293">
        <v>0</v>
      </c>
      <c r="AA1723" s="398" t="s">
        <v>188</v>
      </c>
    </row>
    <row r="1724" spans="1:27" ht="14.1" customHeight="1" x14ac:dyDescent="0.2">
      <c r="A1724" s="357"/>
      <c r="B1724" s="14"/>
      <c r="C1724" s="302">
        <v>4190</v>
      </c>
      <c r="D1724" s="302">
        <v>120223420</v>
      </c>
      <c r="E1724" s="288" t="s">
        <v>1056</v>
      </c>
      <c r="F1724" s="8"/>
      <c r="G1724" s="8"/>
      <c r="H1724" s="8">
        <v>74630</v>
      </c>
      <c r="I1724" s="4"/>
      <c r="J1724" s="4"/>
      <c r="K1724" s="165">
        <v>76496</v>
      </c>
      <c r="L1724" s="364">
        <v>1</v>
      </c>
      <c r="M1724" s="21">
        <v>6</v>
      </c>
      <c r="N1724" s="293">
        <v>76496</v>
      </c>
      <c r="O1724" s="398" t="s">
        <v>188</v>
      </c>
      <c r="P1724" s="370">
        <v>1</v>
      </c>
      <c r="Q1724" s="294">
        <v>6</v>
      </c>
      <c r="R1724" s="293">
        <v>76496</v>
      </c>
      <c r="S1724" s="398" t="s">
        <v>188</v>
      </c>
      <c r="T1724" s="370">
        <v>1</v>
      </c>
      <c r="U1724" s="294">
        <v>6</v>
      </c>
      <c r="V1724" s="293">
        <v>78807</v>
      </c>
      <c r="W1724" s="398" t="s">
        <v>188</v>
      </c>
      <c r="X1724" s="370">
        <v>1</v>
      </c>
      <c r="Y1724" s="294">
        <v>6</v>
      </c>
      <c r="Z1724" s="293">
        <v>80384</v>
      </c>
      <c r="AA1724" s="398" t="s">
        <v>188</v>
      </c>
    </row>
    <row r="1725" spans="1:27" ht="14.1" customHeight="1" x14ac:dyDescent="0.2">
      <c r="A1725" s="357"/>
      <c r="B1725" s="14"/>
      <c r="C1725" s="302">
        <v>4200</v>
      </c>
      <c r="D1725" s="302">
        <v>120223421</v>
      </c>
      <c r="E1725" s="288" t="s">
        <v>1056</v>
      </c>
      <c r="F1725" s="8"/>
      <c r="G1725" s="8"/>
      <c r="H1725" s="8">
        <v>74630</v>
      </c>
      <c r="I1725" s="4"/>
      <c r="J1725" s="4"/>
      <c r="K1725" s="165">
        <v>76496</v>
      </c>
      <c r="L1725" s="364">
        <v>1</v>
      </c>
      <c r="M1725" s="21">
        <v>6</v>
      </c>
      <c r="N1725" s="293">
        <v>76496</v>
      </c>
      <c r="O1725" s="398" t="s">
        <v>188</v>
      </c>
      <c r="P1725" s="370">
        <v>1</v>
      </c>
      <c r="Q1725" s="294">
        <v>6</v>
      </c>
      <c r="R1725" s="293">
        <v>76496</v>
      </c>
      <c r="S1725" s="398" t="s">
        <v>188</v>
      </c>
      <c r="T1725" s="370">
        <v>1</v>
      </c>
      <c r="U1725" s="294">
        <v>6</v>
      </c>
      <c r="V1725" s="293">
        <v>78807</v>
      </c>
      <c r="W1725" s="398" t="s">
        <v>188</v>
      </c>
      <c r="X1725" s="370">
        <v>1</v>
      </c>
      <c r="Y1725" s="294">
        <v>6</v>
      </c>
      <c r="Z1725" s="293">
        <v>80384</v>
      </c>
      <c r="AA1725" s="398" t="s">
        <v>188</v>
      </c>
    </row>
    <row r="1726" spans="1:27" ht="14.1" customHeight="1" x14ac:dyDescent="0.2">
      <c r="A1726" s="357"/>
      <c r="B1726" s="14"/>
      <c r="C1726" s="302">
        <v>4210</v>
      </c>
      <c r="D1726" s="302">
        <v>120223422</v>
      </c>
      <c r="E1726" s="288" t="s">
        <v>1056</v>
      </c>
      <c r="F1726" s="8"/>
      <c r="G1726" s="8"/>
      <c r="H1726" s="8">
        <v>74630</v>
      </c>
      <c r="I1726" s="4"/>
      <c r="J1726" s="4"/>
      <c r="K1726" s="165">
        <v>76496</v>
      </c>
      <c r="L1726" s="364">
        <v>1</v>
      </c>
      <c r="M1726" s="21">
        <v>6</v>
      </c>
      <c r="N1726" s="293">
        <v>76496</v>
      </c>
      <c r="O1726" s="398" t="s">
        <v>188</v>
      </c>
      <c r="P1726" s="370">
        <v>1</v>
      </c>
      <c r="Q1726" s="294">
        <v>6</v>
      </c>
      <c r="R1726" s="293">
        <v>76496</v>
      </c>
      <c r="S1726" s="398" t="s">
        <v>188</v>
      </c>
      <c r="T1726" s="370">
        <v>1</v>
      </c>
      <c r="U1726" s="294">
        <v>6</v>
      </c>
      <c r="V1726" s="293">
        <v>78807</v>
      </c>
      <c r="W1726" s="398" t="s">
        <v>188</v>
      </c>
      <c r="X1726" s="370">
        <v>1</v>
      </c>
      <c r="Y1726" s="294">
        <v>6</v>
      </c>
      <c r="Z1726" s="293">
        <v>80384</v>
      </c>
      <c r="AA1726" s="398" t="s">
        <v>188</v>
      </c>
    </row>
    <row r="1727" spans="1:27" ht="14.1" customHeight="1" x14ac:dyDescent="0.2">
      <c r="A1727" s="357"/>
      <c r="B1727" s="14"/>
      <c r="C1727" s="302">
        <v>4220</v>
      </c>
      <c r="D1727" s="302">
        <v>120223423</v>
      </c>
      <c r="E1727" s="288" t="s">
        <v>1056</v>
      </c>
      <c r="F1727" s="8"/>
      <c r="G1727" s="8"/>
      <c r="H1727" s="8">
        <v>74630</v>
      </c>
      <c r="I1727" s="4"/>
      <c r="J1727" s="4"/>
      <c r="K1727" s="165">
        <v>76496</v>
      </c>
      <c r="L1727" s="364">
        <v>1</v>
      </c>
      <c r="M1727" s="21">
        <v>6</v>
      </c>
      <c r="N1727" s="293">
        <v>76496</v>
      </c>
      <c r="O1727" s="398" t="s">
        <v>188</v>
      </c>
      <c r="P1727" s="370">
        <v>1</v>
      </c>
      <c r="Q1727" s="294">
        <v>6</v>
      </c>
      <c r="R1727" s="293">
        <v>0</v>
      </c>
      <c r="S1727" s="398" t="s">
        <v>188</v>
      </c>
      <c r="T1727" s="370">
        <v>1</v>
      </c>
      <c r="U1727" s="294">
        <v>6</v>
      </c>
      <c r="V1727" s="293">
        <v>0</v>
      </c>
      <c r="W1727" s="398" t="s">
        <v>188</v>
      </c>
      <c r="X1727" s="370">
        <v>1</v>
      </c>
      <c r="Y1727" s="294">
        <v>6</v>
      </c>
      <c r="Z1727" s="293">
        <v>0</v>
      </c>
      <c r="AA1727" s="398" t="s">
        <v>188</v>
      </c>
    </row>
    <row r="1728" spans="1:27" ht="14.1" customHeight="1" x14ac:dyDescent="0.2">
      <c r="A1728" s="357"/>
      <c r="B1728" s="14"/>
      <c r="C1728" s="302">
        <v>4230</v>
      </c>
      <c r="D1728" s="302">
        <v>120223424</v>
      </c>
      <c r="E1728" s="288" t="s">
        <v>1056</v>
      </c>
      <c r="F1728" s="8"/>
      <c r="G1728" s="8"/>
      <c r="H1728" s="8">
        <v>74630</v>
      </c>
      <c r="I1728" s="4"/>
      <c r="J1728" s="4"/>
      <c r="K1728" s="165">
        <v>76496</v>
      </c>
      <c r="L1728" s="364">
        <v>1</v>
      </c>
      <c r="M1728" s="21">
        <v>6</v>
      </c>
      <c r="N1728" s="293">
        <v>76496</v>
      </c>
      <c r="O1728" s="398" t="s">
        <v>188</v>
      </c>
      <c r="P1728" s="370">
        <v>1</v>
      </c>
      <c r="Q1728" s="294">
        <v>6</v>
      </c>
      <c r="R1728" s="293">
        <v>0</v>
      </c>
      <c r="S1728" s="398" t="s">
        <v>188</v>
      </c>
      <c r="T1728" s="370">
        <v>1</v>
      </c>
      <c r="U1728" s="294">
        <v>6</v>
      </c>
      <c r="V1728" s="293">
        <v>0</v>
      </c>
      <c r="W1728" s="398" t="s">
        <v>188</v>
      </c>
      <c r="X1728" s="370">
        <v>1</v>
      </c>
      <c r="Y1728" s="294">
        <v>6</v>
      </c>
      <c r="Z1728" s="293">
        <v>0</v>
      </c>
      <c r="AA1728" s="398" t="s">
        <v>188</v>
      </c>
    </row>
    <row r="1729" spans="1:27" ht="14.1" customHeight="1" x14ac:dyDescent="0.2">
      <c r="A1729" s="357"/>
      <c r="B1729" s="14"/>
      <c r="C1729" s="302">
        <v>4240</v>
      </c>
      <c r="D1729" s="302">
        <v>120223425</v>
      </c>
      <c r="E1729" s="288" t="s">
        <v>1056</v>
      </c>
      <c r="F1729" s="8"/>
      <c r="G1729" s="8"/>
      <c r="H1729" s="8">
        <v>74630</v>
      </c>
      <c r="I1729" s="4"/>
      <c r="J1729" s="4"/>
      <c r="K1729" s="165">
        <v>76496</v>
      </c>
      <c r="L1729" s="364">
        <v>1</v>
      </c>
      <c r="M1729" s="21">
        <v>6</v>
      </c>
      <c r="N1729" s="293">
        <v>76496</v>
      </c>
      <c r="O1729" s="398" t="s">
        <v>188</v>
      </c>
      <c r="P1729" s="370">
        <v>1</v>
      </c>
      <c r="Q1729" s="294">
        <v>6</v>
      </c>
      <c r="R1729" s="293">
        <v>76496</v>
      </c>
      <c r="S1729" s="398" t="s">
        <v>188</v>
      </c>
      <c r="T1729" s="370">
        <v>1</v>
      </c>
      <c r="U1729" s="294">
        <v>6</v>
      </c>
      <c r="V1729" s="293">
        <v>78807</v>
      </c>
      <c r="W1729" s="398" t="s">
        <v>188</v>
      </c>
      <c r="X1729" s="370">
        <v>1</v>
      </c>
      <c r="Y1729" s="294">
        <v>6</v>
      </c>
      <c r="Z1729" s="293">
        <v>0</v>
      </c>
      <c r="AA1729" s="398" t="s">
        <v>188</v>
      </c>
    </row>
    <row r="1730" spans="1:27" ht="14.1" customHeight="1" x14ac:dyDescent="0.2">
      <c r="A1730" s="357"/>
      <c r="B1730" s="14"/>
      <c r="C1730" s="302">
        <v>4250</v>
      </c>
      <c r="D1730" s="302">
        <v>120223426</v>
      </c>
      <c r="E1730" s="288" t="s">
        <v>1056</v>
      </c>
      <c r="F1730" s="8"/>
      <c r="G1730" s="8"/>
      <c r="H1730" s="8">
        <v>74630</v>
      </c>
      <c r="I1730" s="4"/>
      <c r="J1730" s="4"/>
      <c r="K1730" s="165">
        <v>76496</v>
      </c>
      <c r="L1730" s="364">
        <v>1</v>
      </c>
      <c r="M1730" s="21">
        <v>6</v>
      </c>
      <c r="N1730" s="293">
        <v>76496</v>
      </c>
      <c r="O1730" s="398" t="s">
        <v>188</v>
      </c>
      <c r="P1730" s="370">
        <v>1</v>
      </c>
      <c r="Q1730" s="294">
        <v>6</v>
      </c>
      <c r="R1730" s="293">
        <v>76496</v>
      </c>
      <c r="S1730" s="398" t="s">
        <v>188</v>
      </c>
      <c r="T1730" s="370">
        <v>1</v>
      </c>
      <c r="U1730" s="294">
        <v>6</v>
      </c>
      <c r="V1730" s="293">
        <v>78807</v>
      </c>
      <c r="W1730" s="398" t="s">
        <v>188</v>
      </c>
      <c r="X1730" s="370">
        <v>1</v>
      </c>
      <c r="Y1730" s="294">
        <v>6</v>
      </c>
      <c r="Z1730" s="293">
        <v>80384</v>
      </c>
      <c r="AA1730" s="398" t="s">
        <v>188</v>
      </c>
    </row>
    <row r="1731" spans="1:27" ht="14.1" customHeight="1" x14ac:dyDescent="0.2">
      <c r="A1731" s="357"/>
      <c r="B1731" s="14"/>
      <c r="C1731" s="302">
        <v>4260</v>
      </c>
      <c r="D1731" s="302">
        <v>120223427</v>
      </c>
      <c r="E1731" s="288" t="s">
        <v>1056</v>
      </c>
      <c r="F1731" s="8"/>
      <c r="G1731" s="8"/>
      <c r="H1731" s="8">
        <v>74630</v>
      </c>
      <c r="I1731" s="4"/>
      <c r="J1731" s="4"/>
      <c r="K1731" s="165">
        <v>76496</v>
      </c>
      <c r="L1731" s="364">
        <v>1</v>
      </c>
      <c r="M1731" s="21">
        <v>6</v>
      </c>
      <c r="N1731" s="293">
        <v>76496</v>
      </c>
      <c r="O1731" s="398" t="s">
        <v>188</v>
      </c>
      <c r="P1731" s="370">
        <v>1</v>
      </c>
      <c r="Q1731" s="294">
        <v>6</v>
      </c>
      <c r="R1731" s="293">
        <v>76496</v>
      </c>
      <c r="S1731" s="398" t="s">
        <v>188</v>
      </c>
      <c r="T1731" s="370">
        <v>1</v>
      </c>
      <c r="U1731" s="294">
        <v>6</v>
      </c>
      <c r="V1731" s="293">
        <v>78807</v>
      </c>
      <c r="W1731" s="398" t="s">
        <v>188</v>
      </c>
      <c r="X1731" s="370">
        <v>1</v>
      </c>
      <c r="Y1731" s="294">
        <v>6</v>
      </c>
      <c r="Z1731" s="293">
        <v>80384</v>
      </c>
      <c r="AA1731" s="398" t="s">
        <v>188</v>
      </c>
    </row>
    <row r="1732" spans="1:27" ht="14.1" customHeight="1" x14ac:dyDescent="0.2">
      <c r="A1732" s="359"/>
      <c r="B1732" s="20"/>
      <c r="C1732" s="303">
        <v>4270</v>
      </c>
      <c r="D1732" s="303">
        <v>120223428</v>
      </c>
      <c r="E1732" s="304" t="s">
        <v>1056</v>
      </c>
      <c r="F1732" s="22"/>
      <c r="G1732" s="22"/>
      <c r="H1732" s="22">
        <v>74630</v>
      </c>
      <c r="I1732" s="3"/>
      <c r="J1732" s="3"/>
      <c r="K1732" s="255">
        <v>76496</v>
      </c>
      <c r="L1732" s="366">
        <v>1</v>
      </c>
      <c r="M1732" s="307">
        <v>6</v>
      </c>
      <c r="N1732" s="308">
        <v>76496</v>
      </c>
      <c r="O1732" s="424" t="s">
        <v>188</v>
      </c>
      <c r="P1732" s="372">
        <v>1</v>
      </c>
      <c r="Q1732" s="326">
        <v>6</v>
      </c>
      <c r="R1732" s="308">
        <v>76496</v>
      </c>
      <c r="S1732" s="424" t="s">
        <v>188</v>
      </c>
      <c r="T1732" s="372">
        <v>1</v>
      </c>
      <c r="U1732" s="326">
        <v>6</v>
      </c>
      <c r="V1732" s="308">
        <v>78807</v>
      </c>
      <c r="W1732" s="424" t="s">
        <v>188</v>
      </c>
      <c r="X1732" s="372">
        <v>1</v>
      </c>
      <c r="Y1732" s="326">
        <v>6</v>
      </c>
      <c r="Z1732" s="308">
        <v>80384</v>
      </c>
      <c r="AA1732" s="424" t="s">
        <v>188</v>
      </c>
    </row>
    <row r="1733" spans="1:27" ht="14.1" customHeight="1" x14ac:dyDescent="0.25">
      <c r="A1733" s="360"/>
      <c r="B1733" s="333" t="s">
        <v>1293</v>
      </c>
      <c r="C1733" s="309"/>
      <c r="D1733" s="309"/>
      <c r="E1733" s="274"/>
      <c r="F1733" s="257"/>
      <c r="G1733" s="257"/>
      <c r="H1733" s="257"/>
      <c r="I1733" s="270"/>
      <c r="J1733" s="270"/>
      <c r="K1733" s="167"/>
      <c r="L1733" s="369"/>
      <c r="M1733" s="171"/>
      <c r="N1733" s="310"/>
      <c r="O1733" s="402"/>
      <c r="P1733" s="374"/>
      <c r="Q1733" s="311"/>
      <c r="R1733" s="310"/>
      <c r="S1733" s="401"/>
      <c r="T1733" s="374"/>
      <c r="U1733" s="311"/>
      <c r="V1733" s="310"/>
      <c r="W1733" s="401"/>
      <c r="X1733" s="374"/>
      <c r="Y1733" s="311"/>
      <c r="Z1733" s="310"/>
      <c r="AA1733" s="401"/>
    </row>
    <row r="1734" spans="1:27" ht="14.1" customHeight="1" x14ac:dyDescent="0.2">
      <c r="A1734" s="357"/>
      <c r="B1734" s="14"/>
      <c r="C1734" s="302">
        <v>4280</v>
      </c>
      <c r="D1734" s="302">
        <v>120223429</v>
      </c>
      <c r="E1734" s="288" t="s">
        <v>1056</v>
      </c>
      <c r="F1734" s="8"/>
      <c r="G1734" s="8"/>
      <c r="H1734" s="8">
        <v>74630</v>
      </c>
      <c r="I1734" s="4"/>
      <c r="J1734" s="4"/>
      <c r="K1734" s="165">
        <v>76496</v>
      </c>
      <c r="L1734" s="364">
        <v>1</v>
      </c>
      <c r="M1734" s="21">
        <v>6</v>
      </c>
      <c r="N1734" s="293">
        <v>76496</v>
      </c>
      <c r="O1734" s="398" t="s">
        <v>188</v>
      </c>
      <c r="P1734" s="370">
        <v>1</v>
      </c>
      <c r="Q1734" s="294">
        <v>6</v>
      </c>
      <c r="R1734" s="293">
        <v>76496</v>
      </c>
      <c r="S1734" s="398" t="s">
        <v>188</v>
      </c>
      <c r="T1734" s="370">
        <v>1</v>
      </c>
      <c r="U1734" s="294">
        <v>6</v>
      </c>
      <c r="V1734" s="293">
        <v>78807</v>
      </c>
      <c r="W1734" s="398" t="s">
        <v>188</v>
      </c>
      <c r="X1734" s="370">
        <v>1</v>
      </c>
      <c r="Y1734" s="294">
        <v>6</v>
      </c>
      <c r="Z1734" s="293">
        <v>80384</v>
      </c>
      <c r="AA1734" s="398" t="s">
        <v>188</v>
      </c>
    </row>
    <row r="1735" spans="1:27" ht="14.1" customHeight="1" x14ac:dyDescent="0.2">
      <c r="A1735" s="357"/>
      <c r="B1735" s="14"/>
      <c r="C1735" s="302">
        <v>4290</v>
      </c>
      <c r="D1735" s="302">
        <v>120223430</v>
      </c>
      <c r="E1735" s="288" t="s">
        <v>1056</v>
      </c>
      <c r="F1735" s="8"/>
      <c r="G1735" s="8"/>
      <c r="H1735" s="8">
        <v>74630</v>
      </c>
      <c r="I1735" s="4"/>
      <c r="J1735" s="4"/>
      <c r="K1735" s="165">
        <v>76496</v>
      </c>
      <c r="L1735" s="364">
        <v>1</v>
      </c>
      <c r="M1735" s="21">
        <v>6</v>
      </c>
      <c r="N1735" s="293">
        <v>76496</v>
      </c>
      <c r="O1735" s="398" t="s">
        <v>188</v>
      </c>
      <c r="P1735" s="370">
        <v>1</v>
      </c>
      <c r="Q1735" s="294">
        <v>6</v>
      </c>
      <c r="R1735" s="293">
        <v>76496</v>
      </c>
      <c r="S1735" s="398" t="s">
        <v>188</v>
      </c>
      <c r="T1735" s="370">
        <v>1</v>
      </c>
      <c r="U1735" s="294">
        <v>6</v>
      </c>
      <c r="V1735" s="293">
        <v>78807</v>
      </c>
      <c r="W1735" s="398" t="s">
        <v>188</v>
      </c>
      <c r="X1735" s="370">
        <v>1</v>
      </c>
      <c r="Y1735" s="294">
        <v>6</v>
      </c>
      <c r="Z1735" s="293">
        <v>80384</v>
      </c>
      <c r="AA1735" s="398" t="s">
        <v>188</v>
      </c>
    </row>
    <row r="1736" spans="1:27" ht="14.1" customHeight="1" x14ac:dyDescent="0.2">
      <c r="A1736" s="357"/>
      <c r="B1736" s="14"/>
      <c r="C1736" s="302">
        <v>4300</v>
      </c>
      <c r="D1736" s="302">
        <v>120223431</v>
      </c>
      <c r="E1736" s="288" t="s">
        <v>1056</v>
      </c>
      <c r="F1736" s="8"/>
      <c r="G1736" s="8"/>
      <c r="H1736" s="8">
        <v>74630</v>
      </c>
      <c r="I1736" s="4"/>
      <c r="J1736" s="4"/>
      <c r="K1736" s="165">
        <v>76496</v>
      </c>
      <c r="L1736" s="364">
        <v>1</v>
      </c>
      <c r="M1736" s="21">
        <v>6</v>
      </c>
      <c r="N1736" s="293">
        <v>76496</v>
      </c>
      <c r="O1736" s="398" t="s">
        <v>188</v>
      </c>
      <c r="P1736" s="370">
        <v>1</v>
      </c>
      <c r="Q1736" s="294">
        <v>6</v>
      </c>
      <c r="R1736" s="293">
        <v>76496</v>
      </c>
      <c r="S1736" s="398" t="s">
        <v>188</v>
      </c>
      <c r="T1736" s="370">
        <v>1</v>
      </c>
      <c r="U1736" s="294">
        <v>6</v>
      </c>
      <c r="V1736" s="293">
        <v>78807</v>
      </c>
      <c r="W1736" s="398" t="s">
        <v>188</v>
      </c>
      <c r="X1736" s="370">
        <v>1</v>
      </c>
      <c r="Y1736" s="294">
        <v>6</v>
      </c>
      <c r="Z1736" s="293">
        <v>80384</v>
      </c>
      <c r="AA1736" s="398" t="s">
        <v>188</v>
      </c>
    </row>
    <row r="1737" spans="1:27" ht="14.1" customHeight="1" x14ac:dyDescent="0.2">
      <c r="A1737" s="357"/>
      <c r="B1737" s="14"/>
      <c r="C1737" s="302">
        <v>4310</v>
      </c>
      <c r="D1737" s="302">
        <v>120223432</v>
      </c>
      <c r="E1737" s="288" t="s">
        <v>1056</v>
      </c>
      <c r="F1737" s="8"/>
      <c r="G1737" s="8"/>
      <c r="H1737" s="8">
        <v>74630</v>
      </c>
      <c r="I1737" s="4"/>
      <c r="J1737" s="4"/>
      <c r="K1737" s="165">
        <v>76496</v>
      </c>
      <c r="L1737" s="364">
        <v>1</v>
      </c>
      <c r="M1737" s="21">
        <v>6</v>
      </c>
      <c r="N1737" s="293">
        <v>76496</v>
      </c>
      <c r="O1737" s="398" t="s">
        <v>188</v>
      </c>
      <c r="P1737" s="370">
        <v>1</v>
      </c>
      <c r="Q1737" s="294">
        <v>6</v>
      </c>
      <c r="R1737" s="293">
        <v>76496</v>
      </c>
      <c r="S1737" s="398" t="s">
        <v>188</v>
      </c>
      <c r="T1737" s="370">
        <v>1</v>
      </c>
      <c r="U1737" s="294">
        <v>6</v>
      </c>
      <c r="V1737" s="293">
        <v>78807</v>
      </c>
      <c r="W1737" s="398" t="s">
        <v>188</v>
      </c>
      <c r="X1737" s="370">
        <v>1</v>
      </c>
      <c r="Y1737" s="294">
        <v>6</v>
      </c>
      <c r="Z1737" s="293">
        <v>0</v>
      </c>
      <c r="AA1737" s="398" t="s">
        <v>188</v>
      </c>
    </row>
    <row r="1738" spans="1:27" ht="14.1" customHeight="1" x14ac:dyDescent="0.2">
      <c r="A1738" s="357"/>
      <c r="B1738" s="14"/>
      <c r="C1738" s="302">
        <v>4320</v>
      </c>
      <c r="D1738" s="302">
        <v>120223433</v>
      </c>
      <c r="E1738" s="288" t="s">
        <v>1056</v>
      </c>
      <c r="F1738" s="8"/>
      <c r="G1738" s="8"/>
      <c r="H1738" s="8">
        <v>74630</v>
      </c>
      <c r="I1738" s="4"/>
      <c r="J1738" s="4"/>
      <c r="K1738" s="165">
        <v>76496</v>
      </c>
      <c r="L1738" s="364">
        <v>1</v>
      </c>
      <c r="M1738" s="21">
        <v>6</v>
      </c>
      <c r="N1738" s="293">
        <v>76496</v>
      </c>
      <c r="O1738" s="398" t="s">
        <v>188</v>
      </c>
      <c r="P1738" s="370">
        <v>1</v>
      </c>
      <c r="Q1738" s="294">
        <v>6</v>
      </c>
      <c r="R1738" s="293">
        <v>76496</v>
      </c>
      <c r="S1738" s="398" t="s">
        <v>188</v>
      </c>
      <c r="T1738" s="370">
        <v>1</v>
      </c>
      <c r="U1738" s="294">
        <v>6</v>
      </c>
      <c r="V1738" s="293">
        <v>78807</v>
      </c>
      <c r="W1738" s="398" t="s">
        <v>188</v>
      </c>
      <c r="X1738" s="370">
        <v>1</v>
      </c>
      <c r="Y1738" s="294">
        <v>6</v>
      </c>
      <c r="Z1738" s="293">
        <v>80384</v>
      </c>
      <c r="AA1738" s="398" t="s">
        <v>188</v>
      </c>
    </row>
    <row r="1739" spans="1:27" ht="14.1" customHeight="1" x14ac:dyDescent="0.2">
      <c r="A1739" s="357"/>
      <c r="B1739" s="14"/>
      <c r="C1739" s="302">
        <v>4330</v>
      </c>
      <c r="D1739" s="302">
        <v>120223434</v>
      </c>
      <c r="E1739" s="288" t="s">
        <v>1056</v>
      </c>
      <c r="F1739" s="8"/>
      <c r="G1739" s="8"/>
      <c r="H1739" s="8">
        <v>74630</v>
      </c>
      <c r="I1739" s="4"/>
      <c r="J1739" s="4"/>
      <c r="K1739" s="165">
        <v>76496</v>
      </c>
      <c r="L1739" s="364">
        <v>1</v>
      </c>
      <c r="M1739" s="21">
        <v>6</v>
      </c>
      <c r="N1739" s="293">
        <v>76496</v>
      </c>
      <c r="O1739" s="398" t="s">
        <v>188</v>
      </c>
      <c r="P1739" s="370">
        <v>1</v>
      </c>
      <c r="Q1739" s="294">
        <v>6</v>
      </c>
      <c r="R1739" s="293">
        <v>76496</v>
      </c>
      <c r="S1739" s="398" t="s">
        <v>188</v>
      </c>
      <c r="T1739" s="370">
        <v>1</v>
      </c>
      <c r="U1739" s="294">
        <v>6</v>
      </c>
      <c r="V1739" s="293">
        <v>78807</v>
      </c>
      <c r="W1739" s="398" t="s">
        <v>188</v>
      </c>
      <c r="X1739" s="370">
        <v>1</v>
      </c>
      <c r="Y1739" s="294">
        <v>6</v>
      </c>
      <c r="Z1739" s="293">
        <v>80384</v>
      </c>
      <c r="AA1739" s="398" t="s">
        <v>188</v>
      </c>
    </row>
    <row r="1740" spans="1:27" ht="14.1" customHeight="1" x14ac:dyDescent="0.2">
      <c r="A1740" s="357"/>
      <c r="B1740" s="14"/>
      <c r="C1740" s="302">
        <v>4340</v>
      </c>
      <c r="D1740" s="302">
        <v>120223435</v>
      </c>
      <c r="E1740" s="288" t="s">
        <v>1056</v>
      </c>
      <c r="F1740" s="8"/>
      <c r="G1740" s="8"/>
      <c r="H1740" s="8">
        <v>74630</v>
      </c>
      <c r="I1740" s="4"/>
      <c r="J1740" s="4"/>
      <c r="K1740" s="165">
        <v>76496</v>
      </c>
      <c r="L1740" s="364">
        <v>1</v>
      </c>
      <c r="M1740" s="21">
        <v>6</v>
      </c>
      <c r="N1740" s="293">
        <v>76496</v>
      </c>
      <c r="O1740" s="398" t="s">
        <v>188</v>
      </c>
      <c r="P1740" s="370">
        <v>1</v>
      </c>
      <c r="Q1740" s="294">
        <v>6</v>
      </c>
      <c r="R1740" s="293">
        <v>76496</v>
      </c>
      <c r="S1740" s="398" t="s">
        <v>188</v>
      </c>
      <c r="T1740" s="370">
        <v>1</v>
      </c>
      <c r="U1740" s="294">
        <v>6</v>
      </c>
      <c r="V1740" s="293">
        <v>78807</v>
      </c>
      <c r="W1740" s="398" t="s">
        <v>188</v>
      </c>
      <c r="X1740" s="370">
        <v>1</v>
      </c>
      <c r="Y1740" s="294">
        <v>6</v>
      </c>
      <c r="Z1740" s="293">
        <v>0</v>
      </c>
      <c r="AA1740" s="398" t="s">
        <v>188</v>
      </c>
    </row>
    <row r="1741" spans="1:27" ht="14.1" customHeight="1" x14ac:dyDescent="0.2">
      <c r="A1741" s="357"/>
      <c r="B1741" s="14"/>
      <c r="C1741" s="302">
        <v>4360</v>
      </c>
      <c r="D1741" s="302">
        <v>120223436</v>
      </c>
      <c r="E1741" s="288" t="s">
        <v>1056</v>
      </c>
      <c r="F1741" s="8"/>
      <c r="G1741" s="8"/>
      <c r="H1741" s="8">
        <v>74630</v>
      </c>
      <c r="I1741" s="4"/>
      <c r="J1741" s="4"/>
      <c r="K1741" s="165">
        <v>76496</v>
      </c>
      <c r="L1741" s="364">
        <v>1</v>
      </c>
      <c r="M1741" s="21">
        <v>6</v>
      </c>
      <c r="N1741" s="293">
        <v>76496</v>
      </c>
      <c r="O1741" s="398" t="s">
        <v>188</v>
      </c>
      <c r="P1741" s="370">
        <v>1</v>
      </c>
      <c r="Q1741" s="294">
        <v>6</v>
      </c>
      <c r="R1741" s="293">
        <v>0</v>
      </c>
      <c r="S1741" s="398" t="s">
        <v>188</v>
      </c>
      <c r="T1741" s="370">
        <v>1</v>
      </c>
      <c r="U1741" s="294">
        <v>6</v>
      </c>
      <c r="V1741" s="293">
        <v>0</v>
      </c>
      <c r="W1741" s="398" t="s">
        <v>188</v>
      </c>
      <c r="X1741" s="370">
        <v>1</v>
      </c>
      <c r="Y1741" s="294">
        <v>6</v>
      </c>
      <c r="Z1741" s="293">
        <v>0</v>
      </c>
      <c r="AA1741" s="398" t="s">
        <v>188</v>
      </c>
    </row>
    <row r="1742" spans="1:27" ht="14.1" customHeight="1" x14ac:dyDescent="0.2">
      <c r="A1742" s="357"/>
      <c r="B1742" s="14"/>
      <c r="C1742" s="302">
        <v>4370</v>
      </c>
      <c r="D1742" s="302">
        <v>120223437</v>
      </c>
      <c r="E1742" s="288" t="s">
        <v>1056</v>
      </c>
      <c r="F1742" s="8"/>
      <c r="G1742" s="8"/>
      <c r="H1742" s="8">
        <v>74630</v>
      </c>
      <c r="I1742" s="4"/>
      <c r="J1742" s="4"/>
      <c r="K1742" s="165">
        <v>76496</v>
      </c>
      <c r="L1742" s="364">
        <v>1</v>
      </c>
      <c r="M1742" s="21">
        <v>6</v>
      </c>
      <c r="N1742" s="293">
        <v>76496</v>
      </c>
      <c r="O1742" s="398" t="s">
        <v>188</v>
      </c>
      <c r="P1742" s="370">
        <v>1</v>
      </c>
      <c r="Q1742" s="294">
        <v>6</v>
      </c>
      <c r="R1742" s="293">
        <v>76496</v>
      </c>
      <c r="S1742" s="398" t="s">
        <v>188</v>
      </c>
      <c r="T1742" s="370">
        <v>1</v>
      </c>
      <c r="U1742" s="294">
        <v>6</v>
      </c>
      <c r="V1742" s="293">
        <v>78807</v>
      </c>
      <c r="W1742" s="398" t="s">
        <v>188</v>
      </c>
      <c r="X1742" s="370">
        <v>1</v>
      </c>
      <c r="Y1742" s="294">
        <v>6</v>
      </c>
      <c r="Z1742" s="293">
        <v>80384</v>
      </c>
      <c r="AA1742" s="398" t="s">
        <v>188</v>
      </c>
    </row>
    <row r="1743" spans="1:27" ht="14.1" customHeight="1" x14ac:dyDescent="0.2">
      <c r="A1743" s="357"/>
      <c r="B1743" s="14"/>
      <c r="C1743" s="302">
        <v>4400</v>
      </c>
      <c r="D1743" s="302">
        <v>120223438</v>
      </c>
      <c r="E1743" s="288" t="s">
        <v>1056</v>
      </c>
      <c r="F1743" s="8"/>
      <c r="G1743" s="8"/>
      <c r="H1743" s="8">
        <v>74630</v>
      </c>
      <c r="I1743" s="4"/>
      <c r="J1743" s="4"/>
      <c r="K1743" s="165">
        <v>76496</v>
      </c>
      <c r="L1743" s="364">
        <v>1</v>
      </c>
      <c r="M1743" s="21">
        <v>6</v>
      </c>
      <c r="N1743" s="293">
        <v>76496</v>
      </c>
      <c r="O1743" s="398" t="s">
        <v>188</v>
      </c>
      <c r="P1743" s="370">
        <v>1</v>
      </c>
      <c r="Q1743" s="294">
        <v>6</v>
      </c>
      <c r="R1743" s="293">
        <v>0</v>
      </c>
      <c r="S1743" s="398" t="s">
        <v>188</v>
      </c>
      <c r="T1743" s="370">
        <v>1</v>
      </c>
      <c r="U1743" s="294">
        <v>6</v>
      </c>
      <c r="V1743" s="293">
        <v>0</v>
      </c>
      <c r="W1743" s="398" t="s">
        <v>188</v>
      </c>
      <c r="X1743" s="370">
        <v>1</v>
      </c>
      <c r="Y1743" s="294">
        <v>6</v>
      </c>
      <c r="Z1743" s="293">
        <v>0</v>
      </c>
      <c r="AA1743" s="398" t="s">
        <v>188</v>
      </c>
    </row>
    <row r="1744" spans="1:27" ht="14.1" customHeight="1" x14ac:dyDescent="0.2">
      <c r="A1744" s="357"/>
      <c r="B1744" s="14"/>
      <c r="C1744" s="302">
        <v>4410</v>
      </c>
      <c r="D1744" s="302">
        <v>120223439</v>
      </c>
      <c r="E1744" s="288" t="s">
        <v>1056</v>
      </c>
      <c r="F1744" s="8"/>
      <c r="G1744" s="8"/>
      <c r="H1744" s="8">
        <v>74630</v>
      </c>
      <c r="I1744" s="4"/>
      <c r="J1744" s="4"/>
      <c r="K1744" s="165">
        <v>76496</v>
      </c>
      <c r="L1744" s="364">
        <v>1</v>
      </c>
      <c r="M1744" s="21">
        <v>6</v>
      </c>
      <c r="N1744" s="293">
        <v>76496</v>
      </c>
      <c r="O1744" s="398" t="s">
        <v>188</v>
      </c>
      <c r="P1744" s="370">
        <v>1</v>
      </c>
      <c r="Q1744" s="294">
        <v>6</v>
      </c>
      <c r="R1744" s="293">
        <v>76496</v>
      </c>
      <c r="S1744" s="398" t="s">
        <v>188</v>
      </c>
      <c r="T1744" s="370">
        <v>1</v>
      </c>
      <c r="U1744" s="294">
        <v>6</v>
      </c>
      <c r="V1744" s="293">
        <v>78807</v>
      </c>
      <c r="W1744" s="398" t="s">
        <v>188</v>
      </c>
      <c r="X1744" s="370">
        <v>1</v>
      </c>
      <c r="Y1744" s="294">
        <v>6</v>
      </c>
      <c r="Z1744" s="293">
        <v>0</v>
      </c>
      <c r="AA1744" s="398" t="s">
        <v>188</v>
      </c>
    </row>
    <row r="1745" spans="1:27" ht="14.1" customHeight="1" x14ac:dyDescent="0.2">
      <c r="A1745" s="357"/>
      <c r="B1745" s="14"/>
      <c r="C1745" s="302">
        <v>4420</v>
      </c>
      <c r="D1745" s="302">
        <v>120223440</v>
      </c>
      <c r="E1745" s="288" t="s">
        <v>1056</v>
      </c>
      <c r="F1745" s="8"/>
      <c r="G1745" s="8"/>
      <c r="H1745" s="8">
        <v>74630</v>
      </c>
      <c r="I1745" s="4"/>
      <c r="J1745" s="4"/>
      <c r="K1745" s="165">
        <v>76496</v>
      </c>
      <c r="L1745" s="364">
        <v>1</v>
      </c>
      <c r="M1745" s="21">
        <v>6</v>
      </c>
      <c r="N1745" s="293">
        <v>76496</v>
      </c>
      <c r="O1745" s="398" t="s">
        <v>188</v>
      </c>
      <c r="P1745" s="370">
        <v>1</v>
      </c>
      <c r="Q1745" s="294">
        <v>6</v>
      </c>
      <c r="R1745" s="293">
        <v>76496</v>
      </c>
      <c r="S1745" s="398" t="s">
        <v>188</v>
      </c>
      <c r="T1745" s="370">
        <v>1</v>
      </c>
      <c r="U1745" s="294">
        <v>6</v>
      </c>
      <c r="V1745" s="293">
        <v>78807</v>
      </c>
      <c r="W1745" s="398" t="s">
        <v>188</v>
      </c>
      <c r="X1745" s="370">
        <v>1</v>
      </c>
      <c r="Y1745" s="294">
        <v>6</v>
      </c>
      <c r="Z1745" s="293">
        <v>80384</v>
      </c>
      <c r="AA1745" s="398" t="s">
        <v>188</v>
      </c>
    </row>
    <row r="1746" spans="1:27" ht="14.1" customHeight="1" x14ac:dyDescent="0.2">
      <c r="A1746" s="357"/>
      <c r="B1746" s="14"/>
      <c r="C1746" s="302" t="s">
        <v>1110</v>
      </c>
      <c r="D1746" s="302">
        <v>0</v>
      </c>
      <c r="E1746" s="288" t="s">
        <v>1056</v>
      </c>
      <c r="F1746" s="8"/>
      <c r="G1746" s="8"/>
      <c r="H1746" s="8">
        <v>1</v>
      </c>
      <c r="I1746" s="4"/>
      <c r="J1746" s="4"/>
      <c r="K1746" s="165">
        <v>1</v>
      </c>
      <c r="L1746" s="364">
        <v>1</v>
      </c>
      <c r="M1746" s="21">
        <v>6</v>
      </c>
      <c r="N1746" s="293">
        <v>1</v>
      </c>
      <c r="O1746" s="398" t="s">
        <v>188</v>
      </c>
      <c r="P1746" s="370">
        <v>1</v>
      </c>
      <c r="Q1746" s="294">
        <v>6</v>
      </c>
      <c r="R1746" s="293">
        <v>0</v>
      </c>
      <c r="S1746" s="398" t="s">
        <v>188</v>
      </c>
      <c r="T1746" s="370">
        <v>1</v>
      </c>
      <c r="U1746" s="294">
        <v>6</v>
      </c>
      <c r="V1746" s="293">
        <v>0</v>
      </c>
      <c r="W1746" s="398" t="s">
        <v>188</v>
      </c>
      <c r="X1746" s="370">
        <v>1</v>
      </c>
      <c r="Y1746" s="294">
        <v>6</v>
      </c>
      <c r="Z1746" s="293">
        <v>0</v>
      </c>
      <c r="AA1746" s="398" t="s">
        <v>188</v>
      </c>
    </row>
    <row r="1747" spans="1:27" ht="14.1" customHeight="1" x14ac:dyDescent="0.2">
      <c r="A1747" s="357"/>
      <c r="B1747" s="14"/>
      <c r="C1747" s="302">
        <v>4440</v>
      </c>
      <c r="D1747" s="302">
        <v>120223442</v>
      </c>
      <c r="E1747" s="288" t="s">
        <v>1056</v>
      </c>
      <c r="F1747" s="8"/>
      <c r="G1747" s="8"/>
      <c r="H1747" s="8">
        <v>74630</v>
      </c>
      <c r="I1747" s="4"/>
      <c r="J1747" s="4"/>
      <c r="K1747" s="165">
        <v>76496</v>
      </c>
      <c r="L1747" s="364">
        <v>1</v>
      </c>
      <c r="M1747" s="21">
        <v>6</v>
      </c>
      <c r="N1747" s="293">
        <v>76496</v>
      </c>
      <c r="O1747" s="398" t="s">
        <v>188</v>
      </c>
      <c r="P1747" s="370">
        <v>1</v>
      </c>
      <c r="Q1747" s="294">
        <v>6</v>
      </c>
      <c r="R1747" s="293">
        <v>76496</v>
      </c>
      <c r="S1747" s="398" t="s">
        <v>188</v>
      </c>
      <c r="T1747" s="370">
        <v>1</v>
      </c>
      <c r="U1747" s="294">
        <v>6</v>
      </c>
      <c r="V1747" s="293">
        <v>78807</v>
      </c>
      <c r="W1747" s="398" t="s">
        <v>188</v>
      </c>
      <c r="X1747" s="370">
        <v>1</v>
      </c>
      <c r="Y1747" s="294">
        <v>6</v>
      </c>
      <c r="Z1747" s="293">
        <v>80384</v>
      </c>
      <c r="AA1747" s="398" t="s">
        <v>188</v>
      </c>
    </row>
    <row r="1748" spans="1:27" ht="14.1" customHeight="1" x14ac:dyDescent="0.2">
      <c r="A1748" s="357"/>
      <c r="B1748" s="14"/>
      <c r="C1748" s="302">
        <v>4450</v>
      </c>
      <c r="D1748" s="302">
        <v>120223443</v>
      </c>
      <c r="E1748" s="288" t="s">
        <v>1056</v>
      </c>
      <c r="F1748" s="8"/>
      <c r="G1748" s="8"/>
      <c r="H1748" s="8">
        <v>74630</v>
      </c>
      <c r="I1748" s="4"/>
      <c r="J1748" s="4"/>
      <c r="K1748" s="165">
        <v>76496</v>
      </c>
      <c r="L1748" s="364">
        <v>1</v>
      </c>
      <c r="M1748" s="21">
        <v>6</v>
      </c>
      <c r="N1748" s="293">
        <v>76496</v>
      </c>
      <c r="O1748" s="398" t="s">
        <v>188</v>
      </c>
      <c r="P1748" s="370">
        <v>1</v>
      </c>
      <c r="Q1748" s="294">
        <v>6</v>
      </c>
      <c r="R1748" s="293">
        <v>76496</v>
      </c>
      <c r="S1748" s="398" t="s">
        <v>188</v>
      </c>
      <c r="T1748" s="370">
        <v>1</v>
      </c>
      <c r="U1748" s="294">
        <v>6</v>
      </c>
      <c r="V1748" s="293">
        <v>78807</v>
      </c>
      <c r="W1748" s="398" t="s">
        <v>188</v>
      </c>
      <c r="X1748" s="370">
        <v>1</v>
      </c>
      <c r="Y1748" s="294">
        <v>6</v>
      </c>
      <c r="Z1748" s="293">
        <v>80384</v>
      </c>
      <c r="AA1748" s="398" t="s">
        <v>188</v>
      </c>
    </row>
    <row r="1749" spans="1:27" ht="14.1" customHeight="1" x14ac:dyDescent="0.2">
      <c r="A1749" s="357"/>
      <c r="B1749" s="14"/>
      <c r="C1749" s="302" t="s">
        <v>1111</v>
      </c>
      <c r="D1749" s="302">
        <v>0</v>
      </c>
      <c r="E1749" s="288" t="s">
        <v>1056</v>
      </c>
      <c r="F1749" s="8"/>
      <c r="G1749" s="8"/>
      <c r="H1749" s="8">
        <v>1</v>
      </c>
      <c r="I1749" s="4"/>
      <c r="J1749" s="4"/>
      <c r="K1749" s="165">
        <v>1</v>
      </c>
      <c r="L1749" s="364">
        <v>1</v>
      </c>
      <c r="M1749" s="21">
        <v>6</v>
      </c>
      <c r="N1749" s="293">
        <v>1</v>
      </c>
      <c r="O1749" s="398" t="s">
        <v>188</v>
      </c>
      <c r="P1749" s="370">
        <v>1</v>
      </c>
      <c r="Q1749" s="294">
        <v>6</v>
      </c>
      <c r="R1749" s="293">
        <v>0</v>
      </c>
      <c r="S1749" s="398" t="s">
        <v>188</v>
      </c>
      <c r="T1749" s="370">
        <v>1</v>
      </c>
      <c r="U1749" s="294">
        <v>6</v>
      </c>
      <c r="V1749" s="293">
        <v>0</v>
      </c>
      <c r="W1749" s="398" t="s">
        <v>188</v>
      </c>
      <c r="X1749" s="370">
        <v>1</v>
      </c>
      <c r="Y1749" s="294">
        <v>6</v>
      </c>
      <c r="Z1749" s="293">
        <v>0</v>
      </c>
      <c r="AA1749" s="398" t="s">
        <v>188</v>
      </c>
    </row>
    <row r="1750" spans="1:27" ht="14.1" customHeight="1" x14ac:dyDescent="0.2">
      <c r="A1750" s="357"/>
      <c r="B1750" s="14"/>
      <c r="C1750" s="302">
        <v>4470</v>
      </c>
      <c r="D1750" s="302">
        <v>120223445</v>
      </c>
      <c r="E1750" s="288" t="s">
        <v>1056</v>
      </c>
      <c r="F1750" s="8"/>
      <c r="G1750" s="8"/>
      <c r="H1750" s="8">
        <v>74630</v>
      </c>
      <c r="I1750" s="4"/>
      <c r="J1750" s="4"/>
      <c r="K1750" s="165">
        <v>76496</v>
      </c>
      <c r="L1750" s="364">
        <v>1</v>
      </c>
      <c r="M1750" s="21">
        <v>6</v>
      </c>
      <c r="N1750" s="293">
        <v>76496</v>
      </c>
      <c r="O1750" s="398" t="s">
        <v>188</v>
      </c>
      <c r="P1750" s="370">
        <v>1</v>
      </c>
      <c r="Q1750" s="294">
        <v>6</v>
      </c>
      <c r="R1750" s="293">
        <v>76496</v>
      </c>
      <c r="S1750" s="398" t="s">
        <v>188</v>
      </c>
      <c r="T1750" s="370">
        <v>1</v>
      </c>
      <c r="U1750" s="294">
        <v>6</v>
      </c>
      <c r="V1750" s="293">
        <v>78807</v>
      </c>
      <c r="W1750" s="398" t="s">
        <v>188</v>
      </c>
      <c r="X1750" s="370">
        <v>1</v>
      </c>
      <c r="Y1750" s="294">
        <v>6</v>
      </c>
      <c r="Z1750" s="293">
        <v>80384</v>
      </c>
      <c r="AA1750" s="398" t="s">
        <v>188</v>
      </c>
    </row>
    <row r="1751" spans="1:27" ht="14.1" customHeight="1" x14ac:dyDescent="0.2">
      <c r="A1751" s="357"/>
      <c r="B1751" s="14"/>
      <c r="C1751" s="302" t="s">
        <v>1112</v>
      </c>
      <c r="D1751" s="302">
        <v>0</v>
      </c>
      <c r="E1751" s="288" t="s">
        <v>1056</v>
      </c>
      <c r="F1751" s="8"/>
      <c r="G1751" s="8"/>
      <c r="H1751" s="8">
        <v>1</v>
      </c>
      <c r="I1751" s="4"/>
      <c r="J1751" s="4"/>
      <c r="K1751" s="165">
        <v>1</v>
      </c>
      <c r="L1751" s="364">
        <v>1</v>
      </c>
      <c r="M1751" s="21">
        <v>6</v>
      </c>
      <c r="N1751" s="293">
        <v>1</v>
      </c>
      <c r="O1751" s="398" t="s">
        <v>188</v>
      </c>
      <c r="P1751" s="370">
        <v>1</v>
      </c>
      <c r="Q1751" s="294">
        <v>6</v>
      </c>
      <c r="R1751" s="293">
        <v>0</v>
      </c>
      <c r="S1751" s="398" t="s">
        <v>188</v>
      </c>
      <c r="T1751" s="370">
        <v>1</v>
      </c>
      <c r="U1751" s="294">
        <v>6</v>
      </c>
      <c r="V1751" s="293">
        <v>0</v>
      </c>
      <c r="W1751" s="398" t="s">
        <v>188</v>
      </c>
      <c r="X1751" s="370">
        <v>1</v>
      </c>
      <c r="Y1751" s="294">
        <v>6</v>
      </c>
      <c r="Z1751" s="293">
        <v>0</v>
      </c>
      <c r="AA1751" s="398" t="s">
        <v>188</v>
      </c>
    </row>
    <row r="1752" spans="1:27" ht="14.1" customHeight="1" x14ac:dyDescent="0.2">
      <c r="A1752" s="357"/>
      <c r="B1752" s="14"/>
      <c r="C1752" s="302">
        <v>4490</v>
      </c>
      <c r="D1752" s="302">
        <v>120223600</v>
      </c>
      <c r="E1752" s="288" t="s">
        <v>1056</v>
      </c>
      <c r="F1752" s="8"/>
      <c r="G1752" s="8"/>
      <c r="H1752" s="8">
        <v>74630</v>
      </c>
      <c r="I1752" s="4"/>
      <c r="J1752" s="4"/>
      <c r="K1752" s="165">
        <v>76496</v>
      </c>
      <c r="L1752" s="364">
        <v>1</v>
      </c>
      <c r="M1752" s="21">
        <v>6</v>
      </c>
      <c r="N1752" s="293">
        <v>76496</v>
      </c>
      <c r="O1752" s="398" t="s">
        <v>188</v>
      </c>
      <c r="P1752" s="370">
        <v>1</v>
      </c>
      <c r="Q1752" s="294">
        <v>6</v>
      </c>
      <c r="R1752" s="293">
        <v>76496</v>
      </c>
      <c r="S1752" s="398" t="s">
        <v>188</v>
      </c>
      <c r="T1752" s="370">
        <v>1</v>
      </c>
      <c r="U1752" s="294">
        <v>6</v>
      </c>
      <c r="V1752" s="293">
        <v>78807</v>
      </c>
      <c r="W1752" s="398" t="s">
        <v>188</v>
      </c>
      <c r="X1752" s="370">
        <v>1</v>
      </c>
      <c r="Y1752" s="294">
        <v>6</v>
      </c>
      <c r="Z1752" s="293">
        <v>80384</v>
      </c>
      <c r="AA1752" s="398" t="s">
        <v>188</v>
      </c>
    </row>
    <row r="1753" spans="1:27" ht="14.1" customHeight="1" x14ac:dyDescent="0.2">
      <c r="A1753" s="357"/>
      <c r="B1753" s="14"/>
      <c r="C1753" s="302">
        <v>4491</v>
      </c>
      <c r="D1753" s="302">
        <v>120223601</v>
      </c>
      <c r="E1753" s="288" t="s">
        <v>1056</v>
      </c>
      <c r="F1753" s="8"/>
      <c r="G1753" s="8"/>
      <c r="H1753" s="8">
        <v>74630</v>
      </c>
      <c r="I1753" s="4"/>
      <c r="J1753" s="4"/>
      <c r="K1753" s="165">
        <v>76496</v>
      </c>
      <c r="L1753" s="364">
        <v>1</v>
      </c>
      <c r="M1753" s="21">
        <v>6</v>
      </c>
      <c r="N1753" s="293">
        <v>76496</v>
      </c>
      <c r="O1753" s="398" t="s">
        <v>188</v>
      </c>
      <c r="P1753" s="370">
        <v>1</v>
      </c>
      <c r="Q1753" s="294">
        <v>6</v>
      </c>
      <c r="R1753" s="293">
        <v>76496</v>
      </c>
      <c r="S1753" s="398" t="s">
        <v>188</v>
      </c>
      <c r="T1753" s="370">
        <v>1</v>
      </c>
      <c r="U1753" s="294">
        <v>6</v>
      </c>
      <c r="V1753" s="293">
        <v>78807</v>
      </c>
      <c r="W1753" s="398" t="s">
        <v>188</v>
      </c>
      <c r="X1753" s="370">
        <v>1</v>
      </c>
      <c r="Y1753" s="294">
        <v>6</v>
      </c>
      <c r="Z1753" s="293">
        <v>0</v>
      </c>
      <c r="AA1753" s="398" t="s">
        <v>188</v>
      </c>
    </row>
    <row r="1754" spans="1:27" ht="14.1" customHeight="1" x14ac:dyDescent="0.2">
      <c r="A1754" s="357"/>
      <c r="B1754" s="14"/>
      <c r="C1754" s="302">
        <v>4492</v>
      </c>
      <c r="D1754" s="302">
        <v>120223446</v>
      </c>
      <c r="E1754" s="288" t="s">
        <v>1056</v>
      </c>
      <c r="F1754" s="8"/>
      <c r="G1754" s="8"/>
      <c r="H1754" s="8">
        <v>74630</v>
      </c>
      <c r="I1754" s="4"/>
      <c r="J1754" s="4"/>
      <c r="K1754" s="165">
        <v>76496</v>
      </c>
      <c r="L1754" s="364">
        <v>1</v>
      </c>
      <c r="M1754" s="21">
        <v>6</v>
      </c>
      <c r="N1754" s="293">
        <v>76496</v>
      </c>
      <c r="O1754" s="398" t="s">
        <v>188</v>
      </c>
      <c r="P1754" s="370">
        <v>1</v>
      </c>
      <c r="Q1754" s="294">
        <v>6</v>
      </c>
      <c r="R1754" s="293">
        <v>76496</v>
      </c>
      <c r="S1754" s="398" t="s">
        <v>188</v>
      </c>
      <c r="T1754" s="370">
        <v>1</v>
      </c>
      <c r="U1754" s="294">
        <v>6</v>
      </c>
      <c r="V1754" s="293">
        <v>78807</v>
      </c>
      <c r="W1754" s="398" t="s">
        <v>188</v>
      </c>
      <c r="X1754" s="370">
        <v>1</v>
      </c>
      <c r="Y1754" s="294">
        <v>6</v>
      </c>
      <c r="Z1754" s="293">
        <v>80384</v>
      </c>
      <c r="AA1754" s="398" t="s">
        <v>188</v>
      </c>
    </row>
    <row r="1755" spans="1:27" ht="14.1" customHeight="1" x14ac:dyDescent="0.2">
      <c r="A1755" s="357"/>
      <c r="B1755" s="14"/>
      <c r="C1755" s="302">
        <v>21001</v>
      </c>
      <c r="D1755" s="302"/>
      <c r="E1755" s="288" t="s">
        <v>94</v>
      </c>
      <c r="F1755" s="8"/>
      <c r="G1755" s="8"/>
      <c r="H1755" s="8"/>
      <c r="I1755" s="4"/>
      <c r="J1755" s="4"/>
      <c r="L1755" s="364"/>
      <c r="O1755" s="398"/>
      <c r="P1755" s="370"/>
      <c r="S1755" s="398"/>
      <c r="T1755" s="370"/>
      <c r="W1755" s="398"/>
      <c r="X1755" s="370">
        <v>1</v>
      </c>
      <c r="Y1755" s="294">
        <v>3</v>
      </c>
      <c r="Z1755" s="293">
        <v>90046</v>
      </c>
      <c r="AA1755" s="398" t="s">
        <v>188</v>
      </c>
    </row>
    <row r="1756" spans="1:27" ht="14.1" customHeight="1" x14ac:dyDescent="0.2">
      <c r="A1756" s="357"/>
      <c r="B1756" s="14"/>
      <c r="C1756" s="302">
        <v>21002</v>
      </c>
      <c r="D1756" s="302"/>
      <c r="E1756" s="288" t="s">
        <v>333</v>
      </c>
      <c r="F1756" s="8"/>
      <c r="G1756" s="8"/>
      <c r="H1756" s="8"/>
      <c r="I1756" s="4"/>
      <c r="J1756" s="4"/>
      <c r="L1756" s="364"/>
      <c r="O1756" s="398"/>
      <c r="P1756" s="370"/>
      <c r="S1756" s="398"/>
      <c r="T1756" s="370"/>
      <c r="W1756" s="398"/>
      <c r="X1756" s="370">
        <v>1</v>
      </c>
      <c r="Y1756" s="294">
        <v>2</v>
      </c>
      <c r="Z1756" s="293">
        <v>100008</v>
      </c>
      <c r="AA1756" s="398" t="s">
        <v>188</v>
      </c>
    </row>
    <row r="1757" spans="1:27" ht="14.1" customHeight="1" x14ac:dyDescent="0.2">
      <c r="A1757" s="357"/>
      <c r="B1757" s="14"/>
      <c r="C1757" s="302">
        <v>21003</v>
      </c>
      <c r="D1757" s="302"/>
      <c r="E1757" s="288" t="s">
        <v>333</v>
      </c>
      <c r="F1757" s="8"/>
      <c r="G1757" s="8"/>
      <c r="H1757" s="8"/>
      <c r="I1757" s="4"/>
      <c r="J1757" s="4"/>
      <c r="L1757" s="364"/>
      <c r="O1757" s="398"/>
      <c r="P1757" s="370"/>
      <c r="S1757" s="398"/>
      <c r="T1757" s="370"/>
      <c r="W1757" s="398"/>
      <c r="X1757" s="370">
        <v>1</v>
      </c>
      <c r="Y1757" s="294">
        <v>2</v>
      </c>
      <c r="Z1757" s="293">
        <v>100008</v>
      </c>
      <c r="AA1757" s="398" t="s">
        <v>188</v>
      </c>
    </row>
    <row r="1758" spans="1:27" ht="14.1" customHeight="1" x14ac:dyDescent="0.2">
      <c r="A1758" s="357"/>
      <c r="B1758" s="14"/>
      <c r="C1758" s="302">
        <v>21004</v>
      </c>
      <c r="D1758" s="302"/>
      <c r="E1758" s="288" t="s">
        <v>333</v>
      </c>
      <c r="F1758" s="8"/>
      <c r="G1758" s="8"/>
      <c r="H1758" s="8"/>
      <c r="I1758" s="4"/>
      <c r="J1758" s="4"/>
      <c r="L1758" s="364"/>
      <c r="O1758" s="398"/>
      <c r="P1758" s="370"/>
      <c r="S1758" s="398"/>
      <c r="T1758" s="370"/>
      <c r="W1758" s="398"/>
      <c r="X1758" s="370">
        <v>1</v>
      </c>
      <c r="Y1758" s="294">
        <v>2</v>
      </c>
      <c r="Z1758" s="293">
        <v>100008</v>
      </c>
      <c r="AA1758" s="398" t="s">
        <v>188</v>
      </c>
    </row>
    <row r="1759" spans="1:27" ht="14.1" customHeight="1" x14ac:dyDescent="0.2">
      <c r="A1759" s="357"/>
      <c r="B1759" s="14"/>
      <c r="C1759" s="302" t="s">
        <v>437</v>
      </c>
      <c r="D1759" s="302"/>
      <c r="E1759" s="288" t="s">
        <v>40</v>
      </c>
      <c r="F1759" s="8"/>
      <c r="G1759" s="8"/>
      <c r="H1759" s="8">
        <v>-2110995</v>
      </c>
      <c r="I1759" s="4"/>
      <c r="J1759" s="4"/>
      <c r="K1759" s="165">
        <v>-3074534</v>
      </c>
      <c r="L1759" s="364">
        <v>0</v>
      </c>
      <c r="M1759" s="21">
        <v>0</v>
      </c>
      <c r="N1759" s="293">
        <v>-2500000</v>
      </c>
      <c r="O1759" s="398" t="s">
        <v>422</v>
      </c>
      <c r="P1759" s="370">
        <v>0</v>
      </c>
      <c r="Q1759" s="294">
        <v>0</v>
      </c>
      <c r="R1759" s="293">
        <v>-1100000</v>
      </c>
      <c r="S1759" s="398" t="s">
        <v>422</v>
      </c>
      <c r="T1759" s="370">
        <v>0</v>
      </c>
      <c r="U1759" s="294">
        <v>0</v>
      </c>
      <c r="V1759" s="293">
        <v>-1100000</v>
      </c>
      <c r="W1759" s="398" t="s">
        <v>422</v>
      </c>
      <c r="X1759" s="370">
        <v>0</v>
      </c>
      <c r="Y1759" s="294">
        <v>0</v>
      </c>
      <c r="Z1759" s="293">
        <v>-1450000</v>
      </c>
      <c r="AA1759" s="398" t="s">
        <v>422</v>
      </c>
    </row>
    <row r="1760" spans="1:27" x14ac:dyDescent="0.2">
      <c r="A1760" s="357"/>
      <c r="B1760" s="14"/>
      <c r="C1760" s="302" t="s">
        <v>437</v>
      </c>
      <c r="D1760" s="302"/>
      <c r="E1760" s="288" t="s">
        <v>807</v>
      </c>
      <c r="F1760" s="8"/>
      <c r="G1760" s="8"/>
      <c r="H1760" s="8">
        <v>-3069006</v>
      </c>
      <c r="I1760" s="4"/>
      <c r="J1760" s="4"/>
      <c r="K1760" s="165">
        <v>-1944927</v>
      </c>
      <c r="L1760" s="364">
        <v>0</v>
      </c>
      <c r="M1760" s="21">
        <v>0</v>
      </c>
      <c r="N1760" s="293">
        <v>-1400000</v>
      </c>
      <c r="O1760" s="398" t="s">
        <v>422</v>
      </c>
      <c r="P1760" s="370">
        <v>0</v>
      </c>
      <c r="Q1760" s="294">
        <v>0</v>
      </c>
      <c r="R1760" s="293">
        <v>0</v>
      </c>
      <c r="S1760" s="398" t="s">
        <v>422</v>
      </c>
      <c r="T1760" s="370">
        <v>0</v>
      </c>
      <c r="U1760" s="294">
        <v>0</v>
      </c>
      <c r="V1760" s="293">
        <v>0</v>
      </c>
      <c r="W1760" s="398" t="s">
        <v>422</v>
      </c>
      <c r="X1760" s="370">
        <v>0</v>
      </c>
      <c r="Y1760" s="294">
        <v>0</v>
      </c>
      <c r="Z1760" s="293">
        <v>0</v>
      </c>
      <c r="AA1760" s="398" t="s">
        <v>422</v>
      </c>
    </row>
    <row r="1761" spans="1:27" ht="14.1" customHeight="1" x14ac:dyDescent="0.2">
      <c r="A1761" s="357"/>
      <c r="B1761" s="14"/>
      <c r="C1761" s="302" t="s">
        <v>437</v>
      </c>
      <c r="D1761" s="302"/>
      <c r="E1761" s="288" t="s">
        <v>438</v>
      </c>
      <c r="F1761" s="8"/>
      <c r="G1761" s="8"/>
      <c r="H1761" s="8">
        <v>-400000</v>
      </c>
      <c r="K1761" s="165">
        <v>-400000</v>
      </c>
      <c r="L1761" s="364">
        <v>0</v>
      </c>
      <c r="M1761" s="21">
        <v>0</v>
      </c>
      <c r="N1761" s="293">
        <v>0</v>
      </c>
      <c r="O1761" s="398" t="s">
        <v>422</v>
      </c>
      <c r="P1761" s="370">
        <v>0</v>
      </c>
      <c r="Q1761" s="294">
        <v>0</v>
      </c>
      <c r="R1761" s="293">
        <v>0</v>
      </c>
      <c r="S1761" s="398" t="s">
        <v>422</v>
      </c>
      <c r="T1761" s="370">
        <v>0</v>
      </c>
      <c r="U1761" s="294">
        <v>0</v>
      </c>
      <c r="V1761" s="293">
        <v>0</v>
      </c>
      <c r="W1761" s="398" t="s">
        <v>422</v>
      </c>
      <c r="X1761" s="370">
        <v>0</v>
      </c>
      <c r="Y1761" s="294">
        <v>0</v>
      </c>
      <c r="Z1761" s="293">
        <v>0</v>
      </c>
      <c r="AA1761" s="398" t="s">
        <v>422</v>
      </c>
    </row>
    <row r="1762" spans="1:27" ht="15" x14ac:dyDescent="0.25">
      <c r="A1762" s="357"/>
      <c r="B1762" s="14"/>
      <c r="C1762" s="302"/>
      <c r="D1762" s="302"/>
      <c r="E1762" s="479" t="s">
        <v>381</v>
      </c>
      <c r="F1762" s="343"/>
      <c r="G1762" s="343"/>
      <c r="H1762" s="343">
        <f>SUM(H1413:H1761)</f>
        <v>20477070</v>
      </c>
      <c r="I1762" s="261"/>
      <c r="J1762" s="261"/>
      <c r="K1762" s="344">
        <f>SUM(K1413:K1761)</f>
        <v>21322486</v>
      </c>
      <c r="L1762" s="420"/>
      <c r="M1762" s="421"/>
      <c r="N1762" s="407">
        <f>SUM(N1413:N1761)</f>
        <v>22814361</v>
      </c>
      <c r="O1762" s="408"/>
      <c r="P1762" s="423"/>
      <c r="Q1762" s="422"/>
      <c r="R1762" s="407">
        <f>SUM(R1413:R1761)</f>
        <v>24925894</v>
      </c>
      <c r="S1762" s="408"/>
      <c r="T1762" s="423"/>
      <c r="U1762" s="422"/>
      <c r="V1762" s="407">
        <f>SUM(V1413:V1761)</f>
        <v>25712111</v>
      </c>
      <c r="W1762" s="408"/>
      <c r="X1762" s="423"/>
      <c r="Y1762" s="422"/>
      <c r="Z1762" s="407">
        <f>SUM(Z1413:Z1761)</f>
        <v>25324054</v>
      </c>
      <c r="AA1762" s="408"/>
    </row>
    <row r="1763" spans="1:27" ht="7.5" customHeight="1" x14ac:dyDescent="0.2">
      <c r="A1763" s="357"/>
      <c r="B1763" s="14"/>
      <c r="C1763" s="302"/>
      <c r="D1763" s="302"/>
      <c r="E1763" s="288"/>
      <c r="F1763" s="292"/>
      <c r="G1763" s="292"/>
      <c r="H1763" s="292"/>
      <c r="I1763" s="21"/>
      <c r="J1763" s="21"/>
      <c r="K1763" s="293"/>
      <c r="L1763" s="364"/>
      <c r="O1763" s="398"/>
      <c r="P1763" s="370"/>
      <c r="S1763" s="398"/>
      <c r="T1763" s="370"/>
      <c r="W1763" s="398"/>
      <c r="X1763" s="370"/>
      <c r="AA1763" s="398"/>
    </row>
    <row r="1764" spans="1:27" ht="15" x14ac:dyDescent="0.25">
      <c r="A1764" s="357"/>
      <c r="B1764" s="14"/>
      <c r="C1764" s="302"/>
      <c r="D1764" s="302"/>
      <c r="E1764" s="375" t="s">
        <v>1441</v>
      </c>
      <c r="F1764" s="8"/>
      <c r="G1764" s="8"/>
      <c r="H1764" s="8"/>
      <c r="I1764" s="4"/>
      <c r="J1764" s="4"/>
      <c r="L1764" s="12"/>
      <c r="M1764" s="13"/>
      <c r="N1764" s="293">
        <f>COUNTIFS($C$1413:$C$1761,"&gt;0",N1413:N1761,"&gt;0")</f>
        <v>334</v>
      </c>
      <c r="O1764" s="398"/>
      <c r="P1764" s="404"/>
      <c r="Q1764" s="403"/>
      <c r="R1764" s="293">
        <f>COUNTIFS($C$1413:$C$1761,"&gt;0",R1413:R1761,"&gt;0")</f>
        <v>325</v>
      </c>
      <c r="S1764" s="398"/>
      <c r="T1764" s="404"/>
      <c r="U1764" s="403"/>
      <c r="V1764" s="293">
        <f>COUNTIFS($C$1413:$C$1761,"&gt;0",V1413:V1761,"&gt;0")</f>
        <v>325</v>
      </c>
      <c r="W1764" s="398"/>
      <c r="X1764" s="404"/>
      <c r="Y1764" s="403"/>
      <c r="Z1764" s="293">
        <f>COUNTIFS($C$1413:$C$1761,"&gt;0",Z1413:Z1761,"&gt;0")</f>
        <v>317</v>
      </c>
      <c r="AA1764" s="398"/>
    </row>
    <row r="1765" spans="1:27" ht="15" x14ac:dyDescent="0.25">
      <c r="A1765" s="357"/>
      <c r="B1765" s="14"/>
      <c r="C1765" s="302"/>
      <c r="D1765" s="302"/>
      <c r="E1765" s="375" t="s">
        <v>1332</v>
      </c>
      <c r="F1765" s="8"/>
      <c r="G1765" s="8"/>
      <c r="H1765" s="8"/>
      <c r="I1765" s="4"/>
      <c r="J1765" s="4"/>
      <c r="L1765" s="12"/>
      <c r="M1765" s="13"/>
      <c r="N1765" s="293">
        <f>COUNTIFS($C$1413:$C$1761,"**",N1413:N1761,"&gt;0")</f>
        <v>3</v>
      </c>
      <c r="O1765" s="398"/>
      <c r="P1765" s="404"/>
      <c r="Q1765" s="403"/>
      <c r="R1765" s="293">
        <f>COUNTIFS($C$1413:$C$1761,"**",R1413:R1761,"&gt;0")</f>
        <v>0</v>
      </c>
      <c r="S1765" s="398"/>
      <c r="T1765" s="404"/>
      <c r="U1765" s="403"/>
      <c r="V1765" s="293">
        <f>COUNTIFS($C$1413:$C$1761,"**",V1413:V1761,"&gt;0")</f>
        <v>0</v>
      </c>
      <c r="W1765" s="398"/>
      <c r="X1765" s="404"/>
      <c r="Y1765" s="403"/>
      <c r="Z1765" s="293">
        <f>COUNTIFS($C$1413:$C$1761,"**",Z1413:Z1761,"&gt;0")</f>
        <v>0</v>
      </c>
      <c r="AA1765" s="398"/>
    </row>
    <row r="1766" spans="1:27" ht="8.25" customHeight="1" x14ac:dyDescent="0.2">
      <c r="A1766" s="357"/>
      <c r="B1766" s="14"/>
      <c r="C1766" s="302"/>
      <c r="D1766" s="302"/>
      <c r="E1766" s="281"/>
      <c r="F1766" s="292"/>
      <c r="G1766" s="292"/>
      <c r="H1766" s="292"/>
      <c r="I1766" s="21"/>
      <c r="J1766" s="21"/>
      <c r="K1766" s="293"/>
      <c r="L1766" s="364"/>
      <c r="O1766" s="398"/>
      <c r="P1766" s="370"/>
      <c r="S1766" s="463"/>
      <c r="T1766" s="370"/>
      <c r="W1766" s="463"/>
      <c r="X1766" s="370"/>
      <c r="AA1766" s="463"/>
    </row>
    <row r="1767" spans="1:27" ht="20.25" x14ac:dyDescent="0.55000000000000004">
      <c r="A1767" s="357"/>
      <c r="B1767" s="14"/>
      <c r="C1767" s="302"/>
      <c r="D1767" s="302"/>
      <c r="E1767" s="376" t="s">
        <v>1333</v>
      </c>
      <c r="F1767" s="295"/>
      <c r="G1767" s="295"/>
      <c r="H1767" s="295"/>
      <c r="I1767" s="296"/>
      <c r="J1767" s="296"/>
      <c r="K1767" s="297"/>
      <c r="L1767" s="364"/>
      <c r="O1767" s="398"/>
      <c r="P1767" s="370"/>
      <c r="S1767" s="398"/>
      <c r="T1767" s="370"/>
      <c r="W1767" s="398"/>
      <c r="X1767" s="370"/>
      <c r="AA1767" s="398"/>
    </row>
    <row r="1768" spans="1:27" ht="15" x14ac:dyDescent="0.2">
      <c r="A1768" s="357"/>
      <c r="B1768" s="14"/>
      <c r="C1768" s="292"/>
      <c r="D1768" s="292"/>
      <c r="E1768" s="281" t="s">
        <v>1441</v>
      </c>
      <c r="F1768" s="295"/>
      <c r="G1768" s="295"/>
      <c r="H1768" s="295"/>
      <c r="I1768" s="296"/>
      <c r="J1768" s="296"/>
      <c r="K1768" s="297"/>
      <c r="L1768" s="364"/>
      <c r="N1768" s="293">
        <f>+N1373+N1394+N1409+N1764</f>
        <v>366</v>
      </c>
      <c r="O1768" s="398"/>
      <c r="P1768" s="370"/>
      <c r="R1768" s="293">
        <f>+R1373+R1394+R1409+R1764</f>
        <v>357</v>
      </c>
      <c r="S1768" s="398"/>
      <c r="T1768" s="370"/>
      <c r="V1768" s="293">
        <f>+V1373+V1394+V1409+V1764</f>
        <v>357</v>
      </c>
      <c r="W1768" s="398"/>
      <c r="X1768" s="370"/>
      <c r="Z1768" s="293">
        <f>+Z1373+Z1394+Z1409+Z1764</f>
        <v>349</v>
      </c>
      <c r="AA1768" s="398"/>
    </row>
    <row r="1769" spans="1:27" ht="15" customHeight="1" x14ac:dyDescent="0.2">
      <c r="A1769" s="359"/>
      <c r="B1769" s="20"/>
      <c r="C1769" s="306"/>
      <c r="D1769" s="306"/>
      <c r="E1769" s="377" t="s">
        <v>1332</v>
      </c>
      <c r="F1769" s="298"/>
      <c r="G1769" s="298"/>
      <c r="H1769" s="298"/>
      <c r="I1769" s="299"/>
      <c r="J1769" s="299"/>
      <c r="K1769" s="300"/>
      <c r="L1769" s="366"/>
      <c r="M1769" s="307"/>
      <c r="N1769" s="308" t="e">
        <f>+N1374+N1395+N1410+N1765</f>
        <v>#VALUE!</v>
      </c>
      <c r="O1769" s="424"/>
      <c r="P1769" s="372"/>
      <c r="Q1769" s="326"/>
      <c r="R1769" s="308">
        <f>+R1374+R1395+R1410+R1765</f>
        <v>0</v>
      </c>
      <c r="S1769" s="424"/>
      <c r="T1769" s="372"/>
      <c r="U1769" s="326"/>
      <c r="V1769" s="308">
        <f>+V1374+V1395+V1410+V1765</f>
        <v>0</v>
      </c>
      <c r="W1769" s="424"/>
      <c r="X1769" s="372"/>
      <c r="Y1769" s="326"/>
      <c r="Z1769" s="308">
        <f>+Z1374+Z1395+Z1410+Z1765</f>
        <v>0</v>
      </c>
      <c r="AA1769" s="424"/>
    </row>
    <row r="1770" spans="1:27" ht="15.75" x14ac:dyDescent="0.25">
      <c r="A1770" s="321" t="s">
        <v>56</v>
      </c>
      <c r="B1770" s="285"/>
      <c r="C1770" s="309"/>
      <c r="D1770" s="309"/>
      <c r="E1770" s="274"/>
      <c r="F1770" s="257"/>
      <c r="G1770" s="257"/>
      <c r="H1770" s="257"/>
      <c r="I1770" s="270"/>
      <c r="J1770" s="270"/>
      <c r="K1770" s="270"/>
      <c r="L1770" s="10"/>
      <c r="M1770" s="11"/>
      <c r="N1770" s="11"/>
      <c r="O1770" s="401"/>
      <c r="P1770" s="426"/>
      <c r="Q1770" s="425"/>
      <c r="R1770" s="427"/>
      <c r="S1770" s="401"/>
      <c r="T1770" s="426"/>
      <c r="U1770" s="425"/>
      <c r="V1770" s="427"/>
      <c r="W1770" s="401"/>
      <c r="X1770" s="426"/>
      <c r="Y1770" s="425"/>
      <c r="Z1770" s="427"/>
      <c r="AA1770" s="401"/>
    </row>
    <row r="1771" spans="1:27" ht="13.5" customHeight="1" x14ac:dyDescent="0.25">
      <c r="A1771" s="357"/>
      <c r="B1771" s="286" t="s">
        <v>1260</v>
      </c>
      <c r="C1771" s="302"/>
      <c r="D1771" s="302"/>
      <c r="E1771" s="288"/>
      <c r="F1771" s="8"/>
      <c r="G1771" s="8"/>
      <c r="H1771" s="8"/>
      <c r="I1771" s="4"/>
      <c r="J1771" s="4"/>
      <c r="K1771" s="4"/>
      <c r="L1771" s="12"/>
      <c r="M1771" s="13"/>
      <c r="N1771" s="13"/>
      <c r="O1771" s="398"/>
      <c r="P1771" s="404"/>
      <c r="Q1771" s="403"/>
      <c r="R1771" s="414"/>
      <c r="S1771" s="398"/>
      <c r="T1771" s="404"/>
      <c r="U1771" s="403"/>
      <c r="V1771" s="414"/>
      <c r="W1771" s="398"/>
      <c r="X1771" s="404"/>
      <c r="Y1771" s="403"/>
      <c r="Z1771" s="414"/>
      <c r="AA1771" s="398"/>
    </row>
    <row r="1772" spans="1:27" ht="13.15" customHeight="1" x14ac:dyDescent="0.2">
      <c r="A1772" s="357"/>
      <c r="B1772" s="14"/>
      <c r="C1772" s="302">
        <v>100</v>
      </c>
      <c r="D1772" s="302">
        <v>130110101</v>
      </c>
      <c r="E1772" s="288" t="s">
        <v>581</v>
      </c>
      <c r="F1772" s="8">
        <v>8</v>
      </c>
      <c r="G1772" s="8"/>
      <c r="H1772" s="8">
        <v>145000</v>
      </c>
      <c r="I1772" s="18" t="s">
        <v>670</v>
      </c>
      <c r="J1772" s="4"/>
      <c r="K1772" s="165">
        <v>145000</v>
      </c>
      <c r="L1772" s="364" t="s">
        <v>670</v>
      </c>
      <c r="M1772" s="13"/>
      <c r="N1772" s="293">
        <v>145000</v>
      </c>
      <c r="O1772" s="464" t="s">
        <v>1124</v>
      </c>
      <c r="P1772" s="370" t="s">
        <v>670</v>
      </c>
      <c r="Q1772" s="403"/>
      <c r="R1772" s="293">
        <v>155875</v>
      </c>
      <c r="S1772" s="464" t="s">
        <v>1124</v>
      </c>
      <c r="T1772" s="370" t="s">
        <v>670</v>
      </c>
      <c r="U1772" s="403"/>
      <c r="V1772" s="293">
        <v>145000</v>
      </c>
      <c r="W1772" s="464" t="s">
        <v>1124</v>
      </c>
      <c r="X1772" s="370" t="s">
        <v>670</v>
      </c>
      <c r="Y1772" s="403"/>
      <c r="Z1772" s="293">
        <v>145000</v>
      </c>
      <c r="AA1772" s="464" t="s">
        <v>1124</v>
      </c>
    </row>
    <row r="1773" spans="1:27" ht="13.15" customHeight="1" x14ac:dyDescent="0.2">
      <c r="A1773" s="357"/>
      <c r="B1773" s="14"/>
      <c r="C1773" s="302">
        <v>110</v>
      </c>
      <c r="D1773" s="302"/>
      <c r="E1773" s="288" t="s">
        <v>1507</v>
      </c>
      <c r="F1773" s="8"/>
      <c r="G1773" s="8"/>
      <c r="H1773" s="8"/>
      <c r="J1773" s="4"/>
      <c r="L1773" s="364"/>
      <c r="M1773" s="13"/>
      <c r="O1773" s="464"/>
      <c r="P1773" s="370"/>
      <c r="Q1773" s="403"/>
      <c r="S1773" s="464"/>
      <c r="T1773" s="370"/>
      <c r="U1773" s="403"/>
      <c r="W1773" s="464"/>
      <c r="X1773" s="370"/>
      <c r="Y1773" s="403"/>
      <c r="Z1773" s="293">
        <v>90000</v>
      </c>
      <c r="AA1773" s="464"/>
    </row>
    <row r="1774" spans="1:27" ht="13.15" customHeight="1" x14ac:dyDescent="0.2">
      <c r="A1774" s="357"/>
      <c r="B1774" s="14"/>
      <c r="C1774" s="302">
        <v>180</v>
      </c>
      <c r="D1774" s="302">
        <v>130110109</v>
      </c>
      <c r="E1774" s="288" t="s">
        <v>334</v>
      </c>
      <c r="F1774" s="8">
        <v>8</v>
      </c>
      <c r="G1774" s="8">
        <v>7</v>
      </c>
      <c r="H1774" s="8">
        <v>66935</v>
      </c>
      <c r="I1774" s="18">
        <v>8</v>
      </c>
      <c r="J1774" s="18">
        <v>7</v>
      </c>
      <c r="K1774" s="165">
        <v>66935</v>
      </c>
      <c r="L1774" s="364">
        <v>8</v>
      </c>
      <c r="M1774" s="21">
        <v>7</v>
      </c>
      <c r="N1774" s="293">
        <v>65624</v>
      </c>
      <c r="O1774" s="464">
        <v>3144</v>
      </c>
      <c r="P1774" s="370">
        <v>8</v>
      </c>
      <c r="Q1774" s="294">
        <v>7</v>
      </c>
      <c r="R1774" s="293">
        <v>70667</v>
      </c>
      <c r="S1774" s="464">
        <v>3144</v>
      </c>
      <c r="T1774" s="370">
        <v>8</v>
      </c>
      <c r="U1774" s="294">
        <v>7</v>
      </c>
      <c r="V1774" s="293">
        <v>70667</v>
      </c>
      <c r="W1774" s="464">
        <v>3144</v>
      </c>
      <c r="X1774" s="370">
        <v>8</v>
      </c>
      <c r="Y1774" s="294">
        <v>7</v>
      </c>
      <c r="Z1774" s="293">
        <v>70667</v>
      </c>
      <c r="AA1774" s="464">
        <v>3144</v>
      </c>
    </row>
    <row r="1775" spans="1:27" s="5" customFormat="1" ht="13.15" customHeight="1" x14ac:dyDescent="0.2">
      <c r="A1775" s="363"/>
      <c r="B1775" s="331"/>
      <c r="C1775" s="483">
        <v>190</v>
      </c>
      <c r="D1775" s="302">
        <v>130110103</v>
      </c>
      <c r="E1775" s="484" t="s">
        <v>28</v>
      </c>
      <c r="F1775" s="63">
        <v>11</v>
      </c>
      <c r="G1775" s="63">
        <v>4</v>
      </c>
      <c r="H1775" s="8">
        <v>75936</v>
      </c>
      <c r="I1775" s="6">
        <v>11</v>
      </c>
      <c r="J1775" s="6">
        <v>4</v>
      </c>
      <c r="K1775" s="165">
        <v>75936</v>
      </c>
      <c r="L1775" s="364">
        <v>11</v>
      </c>
      <c r="M1775" s="21">
        <v>4</v>
      </c>
      <c r="N1775" s="293">
        <v>75936</v>
      </c>
      <c r="O1775" s="464">
        <v>3144</v>
      </c>
      <c r="P1775" s="370">
        <v>11</v>
      </c>
      <c r="Q1775" s="294">
        <v>8</v>
      </c>
      <c r="R1775" s="293">
        <v>101715</v>
      </c>
      <c r="S1775" s="464">
        <v>3144</v>
      </c>
      <c r="T1775" s="370">
        <v>11</v>
      </c>
      <c r="U1775" s="294">
        <v>8</v>
      </c>
      <c r="V1775" s="293">
        <v>101715</v>
      </c>
      <c r="W1775" s="464">
        <v>3144</v>
      </c>
      <c r="X1775" s="370">
        <v>11</v>
      </c>
      <c r="Y1775" s="294">
        <v>8</v>
      </c>
      <c r="Z1775" s="293">
        <v>101715</v>
      </c>
      <c r="AA1775" s="464">
        <v>3144</v>
      </c>
    </row>
    <row r="1776" spans="1:27" s="5" customFormat="1" ht="13.15" customHeight="1" x14ac:dyDescent="0.2">
      <c r="A1776" s="363"/>
      <c r="B1776" s="331"/>
      <c r="C1776" s="483">
        <v>220</v>
      </c>
      <c r="D1776" s="302">
        <v>130110121</v>
      </c>
      <c r="E1776" s="484" t="s">
        <v>379</v>
      </c>
      <c r="F1776" s="63">
        <v>15</v>
      </c>
      <c r="G1776" s="63">
        <v>1</v>
      </c>
      <c r="H1776" s="8">
        <v>48286</v>
      </c>
      <c r="I1776" s="6">
        <v>15</v>
      </c>
      <c r="J1776" s="6">
        <v>1</v>
      </c>
      <c r="K1776" s="165">
        <v>48286</v>
      </c>
      <c r="L1776" s="364">
        <v>1</v>
      </c>
      <c r="M1776" s="21">
        <v>6</v>
      </c>
      <c r="N1776" s="293">
        <v>50237</v>
      </c>
      <c r="O1776" s="464" t="s">
        <v>1129</v>
      </c>
      <c r="P1776" s="370">
        <v>1</v>
      </c>
      <c r="Q1776" s="294">
        <v>7</v>
      </c>
      <c r="R1776" s="293">
        <v>51242</v>
      </c>
      <c r="S1776" s="464" t="s">
        <v>1129</v>
      </c>
      <c r="T1776" s="370">
        <v>1</v>
      </c>
      <c r="U1776" s="294">
        <v>2</v>
      </c>
      <c r="V1776" s="293">
        <v>46411</v>
      </c>
      <c r="W1776" s="464" t="s">
        <v>1129</v>
      </c>
      <c r="X1776" s="370">
        <v>1</v>
      </c>
      <c r="Y1776" s="294">
        <v>2</v>
      </c>
      <c r="Z1776" s="293">
        <v>47804</v>
      </c>
      <c r="AA1776" s="464" t="s">
        <v>1129</v>
      </c>
    </row>
    <row r="1777" spans="1:27" s="5" customFormat="1" ht="13.15" customHeight="1" x14ac:dyDescent="0.2">
      <c r="A1777" s="363"/>
      <c r="B1777" s="331"/>
      <c r="C1777" s="483">
        <v>230</v>
      </c>
      <c r="D1777" s="302">
        <v>130110122</v>
      </c>
      <c r="E1777" s="484" t="s">
        <v>379</v>
      </c>
      <c r="F1777" s="63">
        <v>15</v>
      </c>
      <c r="G1777" s="63">
        <v>1</v>
      </c>
      <c r="H1777" s="8">
        <v>48286</v>
      </c>
      <c r="I1777" s="6">
        <v>15</v>
      </c>
      <c r="J1777" s="6">
        <v>1</v>
      </c>
      <c r="K1777" s="165">
        <v>48286</v>
      </c>
      <c r="L1777" s="364">
        <v>1</v>
      </c>
      <c r="M1777" s="21">
        <v>6</v>
      </c>
      <c r="N1777" s="293">
        <v>50237</v>
      </c>
      <c r="O1777" s="464" t="s">
        <v>1129</v>
      </c>
      <c r="P1777" s="370">
        <v>1</v>
      </c>
      <c r="Q1777" s="294">
        <v>7</v>
      </c>
      <c r="R1777" s="293">
        <v>51242</v>
      </c>
      <c r="S1777" s="464" t="s">
        <v>1129</v>
      </c>
      <c r="T1777" s="370">
        <v>1</v>
      </c>
      <c r="U1777" s="294">
        <v>7</v>
      </c>
      <c r="V1777" s="293">
        <v>51242</v>
      </c>
      <c r="W1777" s="464" t="s">
        <v>1129</v>
      </c>
      <c r="X1777" s="370">
        <v>1</v>
      </c>
      <c r="Y1777" s="294">
        <v>7</v>
      </c>
      <c r="Z1777" s="293">
        <v>52780</v>
      </c>
      <c r="AA1777" s="464" t="s">
        <v>1129</v>
      </c>
    </row>
    <row r="1778" spans="1:27" s="5" customFormat="1" ht="13.15" customHeight="1" x14ac:dyDescent="0.2">
      <c r="A1778" s="363"/>
      <c r="B1778" s="331"/>
      <c r="C1778" s="483">
        <v>240</v>
      </c>
      <c r="D1778" s="302">
        <v>130110123</v>
      </c>
      <c r="E1778" s="484" t="s">
        <v>379</v>
      </c>
      <c r="F1778" s="63">
        <v>15</v>
      </c>
      <c r="G1778" s="63">
        <v>1</v>
      </c>
      <c r="H1778" s="8">
        <v>48286</v>
      </c>
      <c r="I1778" s="6">
        <v>15</v>
      </c>
      <c r="J1778" s="6">
        <v>1</v>
      </c>
      <c r="K1778" s="165">
        <v>48286</v>
      </c>
      <c r="L1778" s="364">
        <v>1</v>
      </c>
      <c r="M1778" s="21">
        <v>7</v>
      </c>
      <c r="N1778" s="293">
        <v>51242</v>
      </c>
      <c r="O1778" s="464" t="s">
        <v>1129</v>
      </c>
      <c r="P1778" s="370">
        <v>1</v>
      </c>
      <c r="Q1778" s="294">
        <v>8</v>
      </c>
      <c r="R1778" s="293">
        <v>52266</v>
      </c>
      <c r="S1778" s="464" t="s">
        <v>1129</v>
      </c>
      <c r="T1778" s="370">
        <v>1</v>
      </c>
      <c r="U1778" s="294">
        <v>8</v>
      </c>
      <c r="V1778" s="293">
        <v>52266</v>
      </c>
      <c r="W1778" s="464" t="s">
        <v>1129</v>
      </c>
      <c r="X1778" s="370">
        <v>1</v>
      </c>
      <c r="Y1778" s="294">
        <v>8</v>
      </c>
      <c r="Z1778" s="293">
        <v>53834</v>
      </c>
      <c r="AA1778" s="464" t="s">
        <v>1129</v>
      </c>
    </row>
    <row r="1779" spans="1:27" s="5" customFormat="1" ht="13.15" customHeight="1" x14ac:dyDescent="0.2">
      <c r="A1779" s="363"/>
      <c r="B1779" s="331"/>
      <c r="C1779" s="483">
        <v>250</v>
      </c>
      <c r="D1779" s="302">
        <v>130110124</v>
      </c>
      <c r="E1779" s="484" t="s">
        <v>379</v>
      </c>
      <c r="F1779" s="63">
        <v>15</v>
      </c>
      <c r="G1779" s="63">
        <v>1</v>
      </c>
      <c r="H1779" s="8">
        <v>48286</v>
      </c>
      <c r="I1779" s="6">
        <v>15</v>
      </c>
      <c r="J1779" s="6">
        <v>1</v>
      </c>
      <c r="K1779" s="165">
        <v>48286</v>
      </c>
      <c r="L1779" s="364">
        <v>1</v>
      </c>
      <c r="M1779" s="21">
        <v>10</v>
      </c>
      <c r="N1779" s="293">
        <v>54378</v>
      </c>
      <c r="O1779" s="464" t="s">
        <v>1129</v>
      </c>
      <c r="P1779" s="370">
        <v>1</v>
      </c>
      <c r="Q1779" s="294">
        <v>11</v>
      </c>
      <c r="R1779" s="293">
        <v>55465</v>
      </c>
      <c r="S1779" s="464" t="s">
        <v>1129</v>
      </c>
      <c r="T1779" s="370">
        <v>1</v>
      </c>
      <c r="U1779" s="294">
        <v>11</v>
      </c>
      <c r="V1779" s="293">
        <v>55465</v>
      </c>
      <c r="W1779" s="464" t="s">
        <v>1129</v>
      </c>
      <c r="X1779" s="370">
        <v>1</v>
      </c>
      <c r="Y1779" s="294">
        <v>11</v>
      </c>
      <c r="Z1779" s="293">
        <v>57129</v>
      </c>
      <c r="AA1779" s="464" t="s">
        <v>1129</v>
      </c>
    </row>
    <row r="1780" spans="1:27" s="5" customFormat="1" ht="13.15" customHeight="1" x14ac:dyDescent="0.2">
      <c r="A1780" s="363"/>
      <c r="B1780" s="331"/>
      <c r="C1780" s="483">
        <v>260</v>
      </c>
      <c r="D1780" s="302">
        <v>130110125</v>
      </c>
      <c r="E1780" s="484" t="s">
        <v>379</v>
      </c>
      <c r="F1780" s="63">
        <v>15</v>
      </c>
      <c r="G1780" s="63">
        <v>1</v>
      </c>
      <c r="H1780" s="8">
        <v>48286</v>
      </c>
      <c r="I1780" s="6">
        <v>15</v>
      </c>
      <c r="J1780" s="6">
        <v>1</v>
      </c>
      <c r="K1780" s="165">
        <v>48286</v>
      </c>
      <c r="L1780" s="364">
        <v>1</v>
      </c>
      <c r="M1780" s="21">
        <v>10</v>
      </c>
      <c r="N1780" s="293">
        <v>54378</v>
      </c>
      <c r="O1780" s="464" t="s">
        <v>1129</v>
      </c>
      <c r="P1780" s="370">
        <v>1</v>
      </c>
      <c r="Q1780" s="294">
        <v>1</v>
      </c>
      <c r="R1780" s="293">
        <v>45501</v>
      </c>
      <c r="S1780" s="464" t="s">
        <v>1129</v>
      </c>
      <c r="T1780" s="370">
        <v>1</v>
      </c>
      <c r="U1780" s="294">
        <v>2</v>
      </c>
      <c r="V1780" s="293">
        <v>46411</v>
      </c>
      <c r="W1780" s="464" t="s">
        <v>1129</v>
      </c>
      <c r="X1780" s="370">
        <v>1</v>
      </c>
      <c r="Y1780" s="294">
        <v>1</v>
      </c>
      <c r="Z1780" s="293">
        <v>47804</v>
      </c>
      <c r="AA1780" s="464" t="s">
        <v>1129</v>
      </c>
    </row>
    <row r="1781" spans="1:27" s="5" customFormat="1" ht="13.15" customHeight="1" x14ac:dyDescent="0.2">
      <c r="A1781" s="363"/>
      <c r="B1781" s="331"/>
      <c r="C1781" s="483">
        <v>290</v>
      </c>
      <c r="D1781" s="302">
        <v>130110126</v>
      </c>
      <c r="E1781" s="484" t="s">
        <v>379</v>
      </c>
      <c r="F1781" s="63">
        <v>15</v>
      </c>
      <c r="G1781" s="63">
        <v>1</v>
      </c>
      <c r="H1781" s="8">
        <v>48286</v>
      </c>
      <c r="I1781" s="6">
        <v>15</v>
      </c>
      <c r="J1781" s="6">
        <v>1</v>
      </c>
      <c r="K1781" s="165">
        <v>48286</v>
      </c>
      <c r="L1781" s="364">
        <v>1</v>
      </c>
      <c r="M1781" s="21">
        <v>6</v>
      </c>
      <c r="N1781" s="293">
        <v>50237</v>
      </c>
      <c r="O1781" s="464" t="s">
        <v>1129</v>
      </c>
      <c r="P1781" s="370">
        <v>1</v>
      </c>
      <c r="Q1781" s="294">
        <v>7</v>
      </c>
      <c r="R1781" s="293">
        <v>51242</v>
      </c>
      <c r="S1781" s="464" t="s">
        <v>1129</v>
      </c>
      <c r="T1781" s="370">
        <v>1</v>
      </c>
      <c r="U1781" s="294">
        <v>7</v>
      </c>
      <c r="V1781" s="293">
        <v>51242</v>
      </c>
      <c r="W1781" s="464" t="s">
        <v>1129</v>
      </c>
      <c r="X1781" s="370">
        <v>1</v>
      </c>
      <c r="Y1781" s="294">
        <v>7</v>
      </c>
      <c r="Z1781" s="293">
        <v>52780</v>
      </c>
      <c r="AA1781" s="464" t="s">
        <v>1129</v>
      </c>
    </row>
    <row r="1782" spans="1:27" s="5" customFormat="1" ht="13.15" customHeight="1" x14ac:dyDescent="0.2">
      <c r="A1782" s="363"/>
      <c r="B1782" s="331"/>
      <c r="C1782" s="483">
        <v>300</v>
      </c>
      <c r="D1782" s="302">
        <v>130110127</v>
      </c>
      <c r="E1782" s="484" t="s">
        <v>379</v>
      </c>
      <c r="F1782" s="63">
        <v>15</v>
      </c>
      <c r="G1782" s="63">
        <v>1</v>
      </c>
      <c r="H1782" s="8">
        <v>48286</v>
      </c>
      <c r="I1782" s="6">
        <v>15</v>
      </c>
      <c r="J1782" s="6">
        <v>1</v>
      </c>
      <c r="K1782" s="165">
        <v>48286</v>
      </c>
      <c r="L1782" s="364">
        <v>1</v>
      </c>
      <c r="M1782" s="21">
        <v>6</v>
      </c>
      <c r="N1782" s="293">
        <v>50237</v>
      </c>
      <c r="O1782" s="464" t="s">
        <v>1129</v>
      </c>
      <c r="P1782" s="370">
        <v>1</v>
      </c>
      <c r="Q1782" s="294">
        <v>7</v>
      </c>
      <c r="R1782" s="293">
        <v>51242</v>
      </c>
      <c r="S1782" s="464" t="s">
        <v>1129</v>
      </c>
      <c r="T1782" s="370">
        <v>1</v>
      </c>
      <c r="U1782" s="294">
        <v>7</v>
      </c>
      <c r="V1782" s="293">
        <v>51242</v>
      </c>
      <c r="W1782" s="464" t="s">
        <v>1129</v>
      </c>
      <c r="X1782" s="370">
        <v>1</v>
      </c>
      <c r="Y1782" s="294">
        <v>7</v>
      </c>
      <c r="Z1782" s="293">
        <v>52780</v>
      </c>
      <c r="AA1782" s="464" t="s">
        <v>1129</v>
      </c>
    </row>
    <row r="1783" spans="1:27" s="5" customFormat="1" ht="13.15" customHeight="1" x14ac:dyDescent="0.2">
      <c r="A1783" s="363"/>
      <c r="B1783" s="331"/>
      <c r="C1783" s="483">
        <v>320</v>
      </c>
      <c r="D1783" s="302">
        <v>130110128</v>
      </c>
      <c r="E1783" s="484" t="s">
        <v>379</v>
      </c>
      <c r="F1783" s="63">
        <v>15</v>
      </c>
      <c r="G1783" s="63">
        <v>1</v>
      </c>
      <c r="H1783" s="8">
        <v>48286</v>
      </c>
      <c r="I1783" s="6">
        <v>15</v>
      </c>
      <c r="J1783" s="6">
        <v>1</v>
      </c>
      <c r="K1783" s="165">
        <v>48286</v>
      </c>
      <c r="L1783" s="364">
        <v>1</v>
      </c>
      <c r="M1783" s="21">
        <v>10</v>
      </c>
      <c r="N1783" s="293">
        <v>54378</v>
      </c>
      <c r="O1783" s="464" t="s">
        <v>1129</v>
      </c>
      <c r="P1783" s="370">
        <v>1</v>
      </c>
      <c r="Q1783" s="294">
        <v>11</v>
      </c>
      <c r="R1783" s="293">
        <v>55465</v>
      </c>
      <c r="S1783" s="464" t="s">
        <v>1129</v>
      </c>
      <c r="T1783" s="370">
        <v>1</v>
      </c>
      <c r="U1783" s="294">
        <v>11</v>
      </c>
      <c r="V1783" s="293">
        <v>55465</v>
      </c>
      <c r="W1783" s="464" t="s">
        <v>1129</v>
      </c>
      <c r="X1783" s="370">
        <v>1</v>
      </c>
      <c r="Y1783" s="294">
        <v>11</v>
      </c>
      <c r="Z1783" s="293">
        <v>57129</v>
      </c>
      <c r="AA1783" s="464" t="s">
        <v>1129</v>
      </c>
    </row>
    <row r="1784" spans="1:27" s="5" customFormat="1" ht="13.15" customHeight="1" x14ac:dyDescent="0.2">
      <c r="A1784" s="363"/>
      <c r="B1784" s="331"/>
      <c r="C1784" s="483">
        <v>360</v>
      </c>
      <c r="D1784" s="302">
        <v>130110129</v>
      </c>
      <c r="E1784" s="484" t="s">
        <v>379</v>
      </c>
      <c r="F1784" s="63">
        <v>15</v>
      </c>
      <c r="G1784" s="63">
        <v>1</v>
      </c>
      <c r="H1784" s="8">
        <v>48286</v>
      </c>
      <c r="I1784" s="6">
        <v>15</v>
      </c>
      <c r="J1784" s="6">
        <v>1</v>
      </c>
      <c r="K1784" s="165">
        <v>48286</v>
      </c>
      <c r="L1784" s="364">
        <v>1</v>
      </c>
      <c r="M1784" s="21">
        <v>9</v>
      </c>
      <c r="N1784" s="293">
        <v>53312</v>
      </c>
      <c r="O1784" s="464" t="s">
        <v>1129</v>
      </c>
      <c r="P1784" s="370">
        <v>1</v>
      </c>
      <c r="Q1784" s="294">
        <v>10</v>
      </c>
      <c r="R1784" s="293">
        <v>54378</v>
      </c>
      <c r="S1784" s="464" t="s">
        <v>1129</v>
      </c>
      <c r="T1784" s="370">
        <v>1</v>
      </c>
      <c r="U1784" s="294">
        <v>10</v>
      </c>
      <c r="V1784" s="293">
        <v>54378</v>
      </c>
      <c r="W1784" s="464" t="s">
        <v>1129</v>
      </c>
      <c r="X1784" s="370">
        <v>1</v>
      </c>
      <c r="Y1784" s="294">
        <v>10</v>
      </c>
      <c r="Z1784" s="293">
        <v>56010</v>
      </c>
      <c r="AA1784" s="464" t="s">
        <v>1129</v>
      </c>
    </row>
    <row r="1785" spans="1:27" s="5" customFormat="1" ht="13.15" customHeight="1" x14ac:dyDescent="0.2">
      <c r="A1785" s="363"/>
      <c r="B1785" s="331"/>
      <c r="C1785" s="483">
        <v>370</v>
      </c>
      <c r="D1785" s="302">
        <v>130110130</v>
      </c>
      <c r="E1785" s="484" t="s">
        <v>379</v>
      </c>
      <c r="F1785" s="63">
        <v>15</v>
      </c>
      <c r="G1785" s="63">
        <v>1</v>
      </c>
      <c r="H1785" s="8">
        <v>48286</v>
      </c>
      <c r="I1785" s="6">
        <v>15</v>
      </c>
      <c r="J1785" s="6">
        <v>1</v>
      </c>
      <c r="K1785" s="165">
        <v>48286</v>
      </c>
      <c r="L1785" s="364">
        <v>1</v>
      </c>
      <c r="M1785" s="21">
        <v>7</v>
      </c>
      <c r="N1785" s="293">
        <v>51242</v>
      </c>
      <c r="O1785" s="464" t="s">
        <v>1129</v>
      </c>
      <c r="P1785" s="370">
        <v>1</v>
      </c>
      <c r="Q1785" s="294">
        <v>8</v>
      </c>
      <c r="R1785" s="293">
        <v>52266</v>
      </c>
      <c r="S1785" s="464" t="s">
        <v>1129</v>
      </c>
      <c r="T1785" s="370">
        <v>1</v>
      </c>
      <c r="U1785" s="294">
        <v>8</v>
      </c>
      <c r="V1785" s="293">
        <v>52266</v>
      </c>
      <c r="W1785" s="464" t="s">
        <v>1129</v>
      </c>
      <c r="X1785" s="370">
        <v>1</v>
      </c>
      <c r="Y1785" s="294">
        <v>8</v>
      </c>
      <c r="Z1785" s="293">
        <v>53834</v>
      </c>
      <c r="AA1785" s="464" t="s">
        <v>1129</v>
      </c>
    </row>
    <row r="1786" spans="1:27" s="5" customFormat="1" ht="13.15" customHeight="1" x14ac:dyDescent="0.2">
      <c r="A1786" s="363"/>
      <c r="B1786" s="331"/>
      <c r="C1786" s="483">
        <v>380</v>
      </c>
      <c r="D1786" s="302">
        <v>130110131</v>
      </c>
      <c r="E1786" s="484" t="s">
        <v>379</v>
      </c>
      <c r="F1786" s="63">
        <v>15</v>
      </c>
      <c r="G1786" s="63">
        <v>1</v>
      </c>
      <c r="H1786" s="8">
        <v>48286</v>
      </c>
      <c r="I1786" s="6">
        <v>15</v>
      </c>
      <c r="J1786" s="6">
        <v>1</v>
      </c>
      <c r="K1786" s="165">
        <v>48286</v>
      </c>
      <c r="L1786" s="364">
        <v>1</v>
      </c>
      <c r="M1786" s="21">
        <v>9</v>
      </c>
      <c r="N1786" s="293">
        <v>53312</v>
      </c>
      <c r="O1786" s="464" t="s">
        <v>1129</v>
      </c>
      <c r="P1786" s="370">
        <v>1</v>
      </c>
      <c r="Q1786" s="294">
        <v>1</v>
      </c>
      <c r="R1786" s="293">
        <v>45501</v>
      </c>
      <c r="S1786" s="464" t="s">
        <v>1129</v>
      </c>
      <c r="T1786" s="370">
        <v>1</v>
      </c>
      <c r="U1786" s="294">
        <v>2</v>
      </c>
      <c r="V1786" s="293">
        <v>46411</v>
      </c>
      <c r="W1786" s="464" t="s">
        <v>1129</v>
      </c>
      <c r="X1786" s="370">
        <v>1</v>
      </c>
      <c r="Y1786" s="294">
        <v>1</v>
      </c>
      <c r="Z1786" s="293">
        <v>47804</v>
      </c>
      <c r="AA1786" s="464" t="s">
        <v>1129</v>
      </c>
    </row>
    <row r="1787" spans="1:27" s="5" customFormat="1" ht="13.15" customHeight="1" x14ac:dyDescent="0.2">
      <c r="A1787" s="363"/>
      <c r="B1787" s="331"/>
      <c r="C1787" s="483">
        <v>390</v>
      </c>
      <c r="D1787" s="302">
        <v>130110132</v>
      </c>
      <c r="E1787" s="484" t="s">
        <v>379</v>
      </c>
      <c r="F1787" s="63">
        <v>15</v>
      </c>
      <c r="G1787" s="63">
        <v>1</v>
      </c>
      <c r="H1787" s="8">
        <v>48286</v>
      </c>
      <c r="I1787" s="6">
        <v>15</v>
      </c>
      <c r="J1787" s="6">
        <v>1</v>
      </c>
      <c r="K1787" s="165">
        <v>48286</v>
      </c>
      <c r="L1787" s="364">
        <v>1</v>
      </c>
      <c r="M1787" s="21">
        <v>9</v>
      </c>
      <c r="N1787" s="293">
        <v>53312</v>
      </c>
      <c r="O1787" s="464" t="s">
        <v>1129</v>
      </c>
      <c r="P1787" s="370">
        <v>1</v>
      </c>
      <c r="Q1787" s="294">
        <v>10</v>
      </c>
      <c r="R1787" s="293">
        <v>54378</v>
      </c>
      <c r="S1787" s="464" t="s">
        <v>1129</v>
      </c>
      <c r="T1787" s="370">
        <v>1</v>
      </c>
      <c r="U1787" s="294">
        <v>10</v>
      </c>
      <c r="V1787" s="293">
        <v>54378</v>
      </c>
      <c r="W1787" s="464" t="s">
        <v>1129</v>
      </c>
      <c r="X1787" s="370">
        <v>1</v>
      </c>
      <c r="Y1787" s="294">
        <v>10</v>
      </c>
      <c r="Z1787" s="293">
        <v>56010</v>
      </c>
      <c r="AA1787" s="464" t="s">
        <v>1129</v>
      </c>
    </row>
    <row r="1788" spans="1:27" s="5" customFormat="1" ht="13.15" customHeight="1" x14ac:dyDescent="0.2">
      <c r="A1788" s="363"/>
      <c r="B1788" s="331"/>
      <c r="C1788" s="483">
        <v>400</v>
      </c>
      <c r="D1788" s="302">
        <v>130110156</v>
      </c>
      <c r="E1788" s="484" t="s">
        <v>345</v>
      </c>
      <c r="F1788" s="63">
        <v>15</v>
      </c>
      <c r="G1788" s="63">
        <v>1</v>
      </c>
      <c r="H1788" s="8">
        <v>48286</v>
      </c>
      <c r="I1788" s="6">
        <v>15</v>
      </c>
      <c r="J1788" s="6">
        <v>1</v>
      </c>
      <c r="K1788" s="165">
        <v>48286</v>
      </c>
      <c r="L1788" s="364">
        <v>1</v>
      </c>
      <c r="M1788" s="21">
        <v>7</v>
      </c>
      <c r="N1788" s="293">
        <v>51242</v>
      </c>
      <c r="O1788" s="464" t="s">
        <v>1129</v>
      </c>
      <c r="P1788" s="370">
        <v>1</v>
      </c>
      <c r="Q1788" s="294">
        <v>8</v>
      </c>
      <c r="R1788" s="293">
        <v>52266</v>
      </c>
      <c r="S1788" s="464" t="s">
        <v>1129</v>
      </c>
      <c r="T1788" s="370">
        <v>1</v>
      </c>
      <c r="U1788" s="294">
        <v>8</v>
      </c>
      <c r="V1788" s="293">
        <v>52266</v>
      </c>
      <c r="W1788" s="464" t="s">
        <v>1129</v>
      </c>
      <c r="X1788" s="370">
        <v>1</v>
      </c>
      <c r="Y1788" s="294">
        <v>8</v>
      </c>
      <c r="Z1788" s="293">
        <v>53834</v>
      </c>
      <c r="AA1788" s="464" t="s">
        <v>1129</v>
      </c>
    </row>
    <row r="1789" spans="1:27" s="5" customFormat="1" ht="13.15" customHeight="1" x14ac:dyDescent="0.2">
      <c r="A1789" s="363"/>
      <c r="B1789" s="331"/>
      <c r="C1789" s="483">
        <v>410</v>
      </c>
      <c r="D1789" s="302">
        <v>130110133</v>
      </c>
      <c r="E1789" s="484" t="s">
        <v>379</v>
      </c>
      <c r="F1789" s="63">
        <v>15</v>
      </c>
      <c r="G1789" s="63">
        <v>1</v>
      </c>
      <c r="H1789" s="8">
        <v>48286</v>
      </c>
      <c r="I1789" s="6">
        <v>15</v>
      </c>
      <c r="J1789" s="6">
        <v>1</v>
      </c>
      <c r="K1789" s="165">
        <v>48286</v>
      </c>
      <c r="L1789" s="364">
        <v>1</v>
      </c>
      <c r="M1789" s="21">
        <v>10</v>
      </c>
      <c r="N1789" s="293">
        <v>54378</v>
      </c>
      <c r="O1789" s="464" t="s">
        <v>1129</v>
      </c>
      <c r="P1789" s="370">
        <v>1</v>
      </c>
      <c r="Q1789" s="294">
        <v>11</v>
      </c>
      <c r="R1789" s="293">
        <v>55465</v>
      </c>
      <c r="S1789" s="464" t="s">
        <v>1129</v>
      </c>
      <c r="T1789" s="370">
        <v>1</v>
      </c>
      <c r="U1789" s="294">
        <v>2</v>
      </c>
      <c r="V1789" s="293">
        <v>46411</v>
      </c>
      <c r="W1789" s="464" t="s">
        <v>1129</v>
      </c>
      <c r="X1789" s="370">
        <v>1</v>
      </c>
      <c r="Y1789" s="294">
        <v>2</v>
      </c>
      <c r="Z1789" s="293">
        <v>47804</v>
      </c>
      <c r="AA1789" s="464" t="s">
        <v>1129</v>
      </c>
    </row>
    <row r="1790" spans="1:27" s="5" customFormat="1" ht="13.15" customHeight="1" x14ac:dyDescent="0.2">
      <c r="A1790" s="363"/>
      <c r="B1790" s="331"/>
      <c r="C1790" s="483">
        <v>420</v>
      </c>
      <c r="D1790" s="302">
        <v>130110134</v>
      </c>
      <c r="E1790" s="484" t="s">
        <v>379</v>
      </c>
      <c r="F1790" s="63">
        <v>15</v>
      </c>
      <c r="G1790" s="63">
        <v>1</v>
      </c>
      <c r="H1790" s="8">
        <v>48286</v>
      </c>
      <c r="I1790" s="6">
        <v>15</v>
      </c>
      <c r="J1790" s="6">
        <v>1</v>
      </c>
      <c r="K1790" s="165">
        <v>48286</v>
      </c>
      <c r="L1790" s="364">
        <v>1</v>
      </c>
      <c r="M1790" s="21">
        <v>7</v>
      </c>
      <c r="N1790" s="293">
        <v>51242</v>
      </c>
      <c r="O1790" s="464" t="s">
        <v>1129</v>
      </c>
      <c r="P1790" s="370">
        <v>1</v>
      </c>
      <c r="Q1790" s="294">
        <v>8</v>
      </c>
      <c r="R1790" s="293">
        <v>52266</v>
      </c>
      <c r="S1790" s="464" t="s">
        <v>1129</v>
      </c>
      <c r="T1790" s="370">
        <v>1</v>
      </c>
      <c r="U1790" s="294">
        <v>8</v>
      </c>
      <c r="V1790" s="293">
        <v>52266</v>
      </c>
      <c r="W1790" s="464" t="s">
        <v>1129</v>
      </c>
      <c r="X1790" s="370">
        <v>1</v>
      </c>
      <c r="Y1790" s="294">
        <v>8</v>
      </c>
      <c r="Z1790" s="293">
        <v>53834</v>
      </c>
      <c r="AA1790" s="464" t="s">
        <v>1129</v>
      </c>
    </row>
    <row r="1791" spans="1:27" s="5" customFormat="1" ht="13.15" customHeight="1" x14ac:dyDescent="0.2">
      <c r="A1791" s="363"/>
      <c r="B1791" s="331"/>
      <c r="C1791" s="483">
        <v>430</v>
      </c>
      <c r="D1791" s="302">
        <v>130110160</v>
      </c>
      <c r="E1791" s="484" t="s">
        <v>322</v>
      </c>
      <c r="F1791" s="63"/>
      <c r="G1791" s="63"/>
      <c r="H1791" s="8">
        <v>74490</v>
      </c>
      <c r="I1791" s="6"/>
      <c r="J1791" s="6"/>
      <c r="K1791" s="165">
        <v>70270</v>
      </c>
      <c r="L1791" s="364">
        <v>16</v>
      </c>
      <c r="M1791" s="21">
        <v>0</v>
      </c>
      <c r="N1791" s="293">
        <v>73110</v>
      </c>
      <c r="O1791" s="464" t="s">
        <v>1129</v>
      </c>
      <c r="P1791" s="370">
        <v>16</v>
      </c>
      <c r="Q1791" s="294">
        <v>0</v>
      </c>
      <c r="R1791" s="293">
        <v>73110</v>
      </c>
      <c r="S1791" s="464" t="s">
        <v>1129</v>
      </c>
      <c r="T1791" s="370">
        <v>16</v>
      </c>
      <c r="U1791" s="294">
        <v>0</v>
      </c>
      <c r="V1791" s="293">
        <v>73110</v>
      </c>
      <c r="W1791" s="464" t="s">
        <v>1129</v>
      </c>
      <c r="X1791" s="370">
        <v>16</v>
      </c>
      <c r="Y1791" s="294">
        <v>0</v>
      </c>
      <c r="Z1791" s="293">
        <v>75304</v>
      </c>
      <c r="AA1791" s="464" t="s">
        <v>1129</v>
      </c>
    </row>
    <row r="1792" spans="1:27" s="5" customFormat="1" ht="13.15" customHeight="1" x14ac:dyDescent="0.2">
      <c r="A1792" s="363"/>
      <c r="B1792" s="331"/>
      <c r="C1792" s="483">
        <v>440</v>
      </c>
      <c r="D1792" s="302">
        <v>130110135</v>
      </c>
      <c r="E1792" s="484" t="s">
        <v>379</v>
      </c>
      <c r="F1792" s="63">
        <v>15</v>
      </c>
      <c r="G1792" s="63">
        <v>1</v>
      </c>
      <c r="H1792" s="8">
        <v>48286</v>
      </c>
      <c r="I1792" s="6">
        <v>15</v>
      </c>
      <c r="J1792" s="6">
        <v>1</v>
      </c>
      <c r="K1792" s="165">
        <v>48286</v>
      </c>
      <c r="L1792" s="364">
        <v>1</v>
      </c>
      <c r="M1792" s="21">
        <v>10</v>
      </c>
      <c r="N1792" s="293">
        <v>54378</v>
      </c>
      <c r="O1792" s="464" t="s">
        <v>1129</v>
      </c>
      <c r="P1792" s="370">
        <v>1</v>
      </c>
      <c r="Q1792" s="294">
        <v>11</v>
      </c>
      <c r="R1792" s="293">
        <v>55465</v>
      </c>
      <c r="S1792" s="464" t="s">
        <v>1129</v>
      </c>
      <c r="T1792" s="370">
        <v>1</v>
      </c>
      <c r="U1792" s="294">
        <v>11</v>
      </c>
      <c r="V1792" s="293">
        <v>55465</v>
      </c>
      <c r="W1792" s="464" t="s">
        <v>1129</v>
      </c>
      <c r="X1792" s="370">
        <v>1</v>
      </c>
      <c r="Y1792" s="294">
        <v>1</v>
      </c>
      <c r="Z1792" s="293">
        <v>1</v>
      </c>
      <c r="AA1792" s="464" t="s">
        <v>1129</v>
      </c>
    </row>
    <row r="1793" spans="1:27" s="5" customFormat="1" ht="13.15" customHeight="1" x14ac:dyDescent="0.2">
      <c r="A1793" s="363"/>
      <c r="B1793" s="331"/>
      <c r="C1793" s="483">
        <v>490</v>
      </c>
      <c r="D1793" s="302">
        <v>130110115</v>
      </c>
      <c r="E1793" s="484" t="s">
        <v>183</v>
      </c>
      <c r="F1793" s="63">
        <v>8</v>
      </c>
      <c r="G1793" s="63">
        <v>7</v>
      </c>
      <c r="H1793" s="8">
        <v>43674</v>
      </c>
      <c r="I1793" s="6">
        <v>8</v>
      </c>
      <c r="J1793" s="6">
        <v>7</v>
      </c>
      <c r="K1793" s="165">
        <v>43674</v>
      </c>
      <c r="L1793" s="364">
        <v>8</v>
      </c>
      <c r="M1793" s="21">
        <v>7</v>
      </c>
      <c r="N1793" s="293">
        <v>46918</v>
      </c>
      <c r="O1793" s="464">
        <v>884</v>
      </c>
      <c r="P1793" s="370">
        <v>8</v>
      </c>
      <c r="Q1793" s="294">
        <v>7</v>
      </c>
      <c r="R1793" s="293">
        <v>46918</v>
      </c>
      <c r="S1793" s="464">
        <v>884</v>
      </c>
      <c r="T1793" s="370">
        <v>8</v>
      </c>
      <c r="U1793" s="294">
        <v>7</v>
      </c>
      <c r="V1793" s="293">
        <v>0</v>
      </c>
      <c r="W1793" s="464">
        <v>884</v>
      </c>
      <c r="X1793" s="370">
        <v>8</v>
      </c>
      <c r="Y1793" s="294">
        <v>7</v>
      </c>
      <c r="Z1793" s="293">
        <v>0</v>
      </c>
      <c r="AA1793" s="464">
        <v>884</v>
      </c>
    </row>
    <row r="1794" spans="1:27" s="5" customFormat="1" ht="13.15" customHeight="1" x14ac:dyDescent="0.2">
      <c r="A1794" s="363"/>
      <c r="B1794" s="331"/>
      <c r="C1794" s="483">
        <v>491</v>
      </c>
      <c r="D1794" s="302"/>
      <c r="E1794" s="484" t="s">
        <v>403</v>
      </c>
      <c r="F1794" s="63"/>
      <c r="G1794" s="63"/>
      <c r="H1794" s="8"/>
      <c r="I1794" s="6"/>
      <c r="J1794" s="6"/>
      <c r="K1794" s="165"/>
      <c r="L1794" s="364"/>
      <c r="M1794" s="21"/>
      <c r="N1794" s="293"/>
      <c r="O1794" s="464"/>
      <c r="P1794" s="370"/>
      <c r="Q1794" s="294"/>
      <c r="R1794" s="293"/>
      <c r="S1794" s="464"/>
      <c r="T1794" s="370">
        <v>9</v>
      </c>
      <c r="U1794" s="294">
        <v>7</v>
      </c>
      <c r="V1794" s="293">
        <v>49813</v>
      </c>
      <c r="W1794" s="464">
        <v>884</v>
      </c>
      <c r="X1794" s="370">
        <v>9</v>
      </c>
      <c r="Y1794" s="294">
        <v>7</v>
      </c>
      <c r="Z1794" s="293">
        <v>49813</v>
      </c>
      <c r="AA1794" s="464">
        <v>884</v>
      </c>
    </row>
    <row r="1795" spans="1:27" s="5" customFormat="1" ht="13.15" customHeight="1" x14ac:dyDescent="0.2">
      <c r="A1795" s="363"/>
      <c r="B1795" s="331"/>
      <c r="C1795" s="483">
        <v>570</v>
      </c>
      <c r="D1795" s="302">
        <v>130110102</v>
      </c>
      <c r="E1795" s="484" t="s">
        <v>73</v>
      </c>
      <c r="F1795" s="63">
        <v>11</v>
      </c>
      <c r="G1795" s="63">
        <v>9</v>
      </c>
      <c r="H1795" s="8">
        <v>96946</v>
      </c>
      <c r="I1795" s="6">
        <v>11</v>
      </c>
      <c r="J1795" s="6">
        <v>9</v>
      </c>
      <c r="K1795" s="165">
        <v>96946</v>
      </c>
      <c r="L1795" s="364">
        <v>11</v>
      </c>
      <c r="M1795" s="21">
        <v>9</v>
      </c>
      <c r="N1795" s="293">
        <v>96946</v>
      </c>
      <c r="O1795" s="398">
        <v>3144</v>
      </c>
      <c r="P1795" s="370">
        <v>11</v>
      </c>
      <c r="Q1795" s="294">
        <v>9</v>
      </c>
      <c r="R1795" s="293">
        <v>106747</v>
      </c>
      <c r="S1795" s="398">
        <v>3144</v>
      </c>
      <c r="T1795" s="370">
        <v>11</v>
      </c>
      <c r="U1795" s="294">
        <v>9</v>
      </c>
      <c r="V1795" s="293">
        <v>106747</v>
      </c>
      <c r="W1795" s="398">
        <v>3144</v>
      </c>
      <c r="X1795" s="370">
        <v>11</v>
      </c>
      <c r="Y1795" s="294">
        <v>9</v>
      </c>
      <c r="Z1795" s="293">
        <v>106747</v>
      </c>
      <c r="AA1795" s="398">
        <v>3144</v>
      </c>
    </row>
    <row r="1796" spans="1:27" s="5" customFormat="1" ht="13.15" customHeight="1" x14ac:dyDescent="0.2">
      <c r="A1796" s="363"/>
      <c r="B1796" s="331"/>
      <c r="C1796" s="483">
        <v>590</v>
      </c>
      <c r="D1796" s="302">
        <v>130110118</v>
      </c>
      <c r="E1796" s="484" t="s">
        <v>287</v>
      </c>
      <c r="F1796" s="63">
        <v>20</v>
      </c>
      <c r="G1796" s="63">
        <v>1</v>
      </c>
      <c r="H1796" s="8">
        <v>55403</v>
      </c>
      <c r="I1796" s="6">
        <v>20</v>
      </c>
      <c r="J1796" s="6">
        <v>1</v>
      </c>
      <c r="K1796" s="165">
        <v>55403</v>
      </c>
      <c r="L1796" s="364">
        <v>20</v>
      </c>
      <c r="M1796" s="21">
        <v>1</v>
      </c>
      <c r="N1796" s="293">
        <v>59518</v>
      </c>
      <c r="O1796" s="398">
        <v>884</v>
      </c>
      <c r="P1796" s="370">
        <v>20</v>
      </c>
      <c r="Q1796" s="294">
        <v>1</v>
      </c>
      <c r="R1796" s="293">
        <v>61006</v>
      </c>
      <c r="S1796" s="398">
        <v>884</v>
      </c>
      <c r="T1796" s="370">
        <v>20</v>
      </c>
      <c r="U1796" s="294">
        <v>1</v>
      </c>
      <c r="V1796" s="293">
        <v>61006</v>
      </c>
      <c r="W1796" s="398">
        <v>884</v>
      </c>
      <c r="X1796" s="370">
        <v>20</v>
      </c>
      <c r="Y1796" s="294">
        <v>1</v>
      </c>
      <c r="Z1796" s="293">
        <v>61006</v>
      </c>
      <c r="AA1796" s="398">
        <v>884</v>
      </c>
    </row>
    <row r="1797" spans="1:27" s="5" customFormat="1" ht="13.15" customHeight="1" x14ac:dyDescent="0.2">
      <c r="A1797" s="363"/>
      <c r="B1797" s="331"/>
      <c r="C1797" s="483">
        <v>600</v>
      </c>
      <c r="D1797" s="302">
        <v>130110119</v>
      </c>
      <c r="E1797" s="484" t="s">
        <v>287</v>
      </c>
      <c r="F1797" s="63">
        <v>20</v>
      </c>
      <c r="G1797" s="63">
        <v>1</v>
      </c>
      <c r="H1797" s="8">
        <v>55403</v>
      </c>
      <c r="I1797" s="6">
        <v>20</v>
      </c>
      <c r="J1797" s="6">
        <v>1</v>
      </c>
      <c r="K1797" s="165">
        <v>55403</v>
      </c>
      <c r="L1797" s="364">
        <v>20</v>
      </c>
      <c r="M1797" s="21">
        <v>1</v>
      </c>
      <c r="N1797" s="293">
        <v>59518</v>
      </c>
      <c r="O1797" s="464">
        <v>884</v>
      </c>
      <c r="P1797" s="370">
        <v>20</v>
      </c>
      <c r="Q1797" s="294">
        <v>1</v>
      </c>
      <c r="R1797" s="293">
        <v>61006</v>
      </c>
      <c r="S1797" s="464">
        <v>884</v>
      </c>
      <c r="T1797" s="370">
        <v>20</v>
      </c>
      <c r="U1797" s="294">
        <v>1</v>
      </c>
      <c r="V1797" s="293">
        <v>61006</v>
      </c>
      <c r="W1797" s="464">
        <v>884</v>
      </c>
      <c r="X1797" s="370">
        <v>20</v>
      </c>
      <c r="Y1797" s="294">
        <v>1</v>
      </c>
      <c r="Z1797" s="293">
        <v>61006</v>
      </c>
      <c r="AA1797" s="464">
        <v>884</v>
      </c>
    </row>
    <row r="1798" spans="1:27" s="5" customFormat="1" ht="13.15" customHeight="1" x14ac:dyDescent="0.2">
      <c r="A1798" s="363"/>
      <c r="B1798" s="331"/>
      <c r="C1798" s="483">
        <v>610</v>
      </c>
      <c r="D1798" s="302">
        <v>130110116</v>
      </c>
      <c r="E1798" s="484" t="s">
        <v>183</v>
      </c>
      <c r="F1798" s="63">
        <v>8</v>
      </c>
      <c r="G1798" s="63">
        <v>8</v>
      </c>
      <c r="H1798" s="8">
        <v>44906</v>
      </c>
      <c r="I1798" s="6">
        <v>8</v>
      </c>
      <c r="J1798" s="6">
        <v>8</v>
      </c>
      <c r="K1798" s="165">
        <v>44906</v>
      </c>
      <c r="L1798" s="364">
        <v>8</v>
      </c>
      <c r="M1798" s="21">
        <v>8</v>
      </c>
      <c r="N1798" s="293">
        <v>48242</v>
      </c>
      <c r="O1798" s="464">
        <v>884</v>
      </c>
      <c r="P1798" s="370">
        <v>8</v>
      </c>
      <c r="Q1798" s="294">
        <v>8</v>
      </c>
      <c r="R1798" s="293">
        <v>49449</v>
      </c>
      <c r="S1798" s="464">
        <v>884</v>
      </c>
      <c r="T1798" s="370">
        <v>8</v>
      </c>
      <c r="U1798" s="294">
        <v>8</v>
      </c>
      <c r="V1798" s="293">
        <v>0</v>
      </c>
      <c r="W1798" s="464">
        <v>884</v>
      </c>
      <c r="X1798" s="370">
        <v>8</v>
      </c>
      <c r="Y1798" s="294">
        <v>8</v>
      </c>
      <c r="Z1798" s="293">
        <v>0</v>
      </c>
      <c r="AA1798" s="464">
        <v>884</v>
      </c>
    </row>
    <row r="1799" spans="1:27" s="5" customFormat="1" ht="13.15" customHeight="1" x14ac:dyDescent="0.2">
      <c r="A1799" s="363"/>
      <c r="B1799" s="331"/>
      <c r="C1799" s="483">
        <v>611</v>
      </c>
      <c r="D1799" s="302"/>
      <c r="E1799" s="484" t="s">
        <v>403</v>
      </c>
      <c r="F1799" s="63"/>
      <c r="G1799" s="63"/>
      <c r="H1799" s="8"/>
      <c r="I1799" s="6"/>
      <c r="J1799" s="6"/>
      <c r="K1799" s="165"/>
      <c r="L1799" s="364"/>
      <c r="M1799" s="21"/>
      <c r="N1799" s="293"/>
      <c r="O1799" s="464"/>
      <c r="P1799" s="370"/>
      <c r="Q1799" s="294"/>
      <c r="R1799" s="293"/>
      <c r="S1799" s="464"/>
      <c r="T1799" s="370">
        <v>9</v>
      </c>
      <c r="U1799" s="294">
        <v>8</v>
      </c>
      <c r="V1799" s="293">
        <v>50041</v>
      </c>
      <c r="W1799" s="464">
        <v>884</v>
      </c>
      <c r="X1799" s="370">
        <v>9</v>
      </c>
      <c r="Y1799" s="294">
        <v>8</v>
      </c>
      <c r="Z1799" s="293">
        <v>50041</v>
      </c>
      <c r="AA1799" s="464">
        <v>884</v>
      </c>
    </row>
    <row r="1800" spans="1:27" s="5" customFormat="1" ht="13.15" customHeight="1" x14ac:dyDescent="0.2">
      <c r="A1800" s="363"/>
      <c r="B1800" s="331"/>
      <c r="C1800" s="483">
        <v>650</v>
      </c>
      <c r="D1800" s="302">
        <v>130110117</v>
      </c>
      <c r="E1800" s="487" t="s">
        <v>1509</v>
      </c>
      <c r="F1800" s="63">
        <v>15</v>
      </c>
      <c r="G1800" s="63">
        <v>3</v>
      </c>
      <c r="H1800" s="8">
        <v>50391</v>
      </c>
      <c r="I1800" s="6">
        <v>15</v>
      </c>
      <c r="J1800" s="6">
        <v>3</v>
      </c>
      <c r="K1800" s="165">
        <v>50391</v>
      </c>
      <c r="L1800" s="364">
        <v>15</v>
      </c>
      <c r="M1800" s="21">
        <v>3</v>
      </c>
      <c r="N1800" s="293">
        <v>54134</v>
      </c>
      <c r="O1800" s="464">
        <v>884</v>
      </c>
      <c r="P1800" s="370">
        <v>15</v>
      </c>
      <c r="Q1800" s="294">
        <v>3</v>
      </c>
      <c r="R1800" s="293">
        <v>55488</v>
      </c>
      <c r="S1800" s="464">
        <v>884</v>
      </c>
      <c r="T1800" s="370">
        <v>15</v>
      </c>
      <c r="U1800" s="294">
        <v>3</v>
      </c>
      <c r="V1800" s="293">
        <v>55488</v>
      </c>
      <c r="W1800" s="464">
        <v>884</v>
      </c>
      <c r="X1800" s="370">
        <v>15</v>
      </c>
      <c r="Y1800" s="294">
        <v>3</v>
      </c>
      <c r="Z1800" s="293">
        <v>55488</v>
      </c>
      <c r="AA1800" s="464">
        <v>884</v>
      </c>
    </row>
    <row r="1801" spans="1:27" s="5" customFormat="1" ht="13.15" customHeight="1" x14ac:dyDescent="0.2">
      <c r="A1801" s="363"/>
      <c r="B1801" s="331"/>
      <c r="C1801" s="483">
        <v>720</v>
      </c>
      <c r="D1801" s="302">
        <v>130110105</v>
      </c>
      <c r="E1801" s="484" t="s">
        <v>450</v>
      </c>
      <c r="F1801" s="63">
        <v>9</v>
      </c>
      <c r="G1801" s="63">
        <v>4</v>
      </c>
      <c r="H1801" s="8">
        <v>62954</v>
      </c>
      <c r="I1801" s="6">
        <v>9</v>
      </c>
      <c r="J1801" s="6">
        <v>4</v>
      </c>
      <c r="K1801" s="165">
        <v>62954</v>
      </c>
      <c r="L1801" s="364">
        <v>9</v>
      </c>
      <c r="M1801" s="21">
        <v>5</v>
      </c>
      <c r="N1801" s="293">
        <v>65953</v>
      </c>
      <c r="O1801" s="464">
        <v>3144</v>
      </c>
      <c r="P1801" s="370">
        <v>9</v>
      </c>
      <c r="Q1801" s="294">
        <v>5</v>
      </c>
      <c r="R1801" s="293">
        <v>72621</v>
      </c>
      <c r="S1801" s="464">
        <v>3144</v>
      </c>
      <c r="T1801" s="370">
        <v>9</v>
      </c>
      <c r="U1801" s="294">
        <v>5</v>
      </c>
      <c r="V1801" s="293">
        <v>72621</v>
      </c>
      <c r="W1801" s="464">
        <v>3144</v>
      </c>
      <c r="X1801" s="370">
        <v>9</v>
      </c>
      <c r="Y1801" s="294">
        <v>5</v>
      </c>
      <c r="Z1801" s="293">
        <v>0</v>
      </c>
      <c r="AA1801" s="464">
        <v>3144</v>
      </c>
    </row>
    <row r="1802" spans="1:27" s="5" customFormat="1" ht="13.15" customHeight="1" x14ac:dyDescent="0.2">
      <c r="A1802" s="363"/>
      <c r="B1802" s="331"/>
      <c r="C1802" s="483">
        <v>740</v>
      </c>
      <c r="D1802" s="302">
        <v>130110111</v>
      </c>
      <c r="E1802" s="484" t="s">
        <v>149</v>
      </c>
      <c r="F1802" s="63">
        <v>11</v>
      </c>
      <c r="G1802" s="63">
        <v>1</v>
      </c>
      <c r="H1802" s="8">
        <v>65497</v>
      </c>
      <c r="I1802" s="6">
        <v>11</v>
      </c>
      <c r="J1802" s="6">
        <v>1</v>
      </c>
      <c r="K1802" s="165">
        <v>65497</v>
      </c>
      <c r="L1802" s="364">
        <v>11</v>
      </c>
      <c r="M1802" s="21">
        <v>1</v>
      </c>
      <c r="N1802" s="293">
        <v>65497</v>
      </c>
      <c r="O1802" s="464">
        <v>3144</v>
      </c>
      <c r="P1802" s="370">
        <v>11</v>
      </c>
      <c r="Q1802" s="294">
        <v>1</v>
      </c>
      <c r="R1802" s="293">
        <v>72118</v>
      </c>
      <c r="S1802" s="464">
        <v>3144</v>
      </c>
      <c r="T1802" s="370">
        <v>11</v>
      </c>
      <c r="U1802" s="294">
        <v>1</v>
      </c>
      <c r="V1802" s="293">
        <v>72118</v>
      </c>
      <c r="W1802" s="464">
        <v>3144</v>
      </c>
      <c r="X1802" s="370">
        <v>11</v>
      </c>
      <c r="Y1802" s="294">
        <v>1</v>
      </c>
      <c r="Z1802" s="293">
        <v>72118</v>
      </c>
      <c r="AA1802" s="464">
        <v>3144</v>
      </c>
    </row>
    <row r="1803" spans="1:27" s="5" customFormat="1" ht="13.15" customHeight="1" x14ac:dyDescent="0.2">
      <c r="A1803" s="363"/>
      <c r="B1803" s="331"/>
      <c r="C1803" s="483">
        <v>760</v>
      </c>
      <c r="D1803" s="302">
        <v>130110153</v>
      </c>
      <c r="E1803" s="484" t="s">
        <v>555</v>
      </c>
      <c r="F1803" s="63">
        <v>8</v>
      </c>
      <c r="G1803" s="63">
        <v>8</v>
      </c>
      <c r="H1803" s="8">
        <v>44906</v>
      </c>
      <c r="I1803" s="6">
        <v>8</v>
      </c>
      <c r="J1803" s="6">
        <v>8</v>
      </c>
      <c r="K1803" s="165">
        <v>44906</v>
      </c>
      <c r="L1803" s="364">
        <v>8</v>
      </c>
      <c r="M1803" s="21">
        <v>8</v>
      </c>
      <c r="N1803" s="293">
        <v>48242</v>
      </c>
      <c r="O1803" s="464">
        <v>884</v>
      </c>
      <c r="P1803" s="370">
        <v>8</v>
      </c>
      <c r="Q1803" s="294">
        <v>8</v>
      </c>
      <c r="R1803" s="293">
        <v>49449</v>
      </c>
      <c r="S1803" s="464">
        <v>884</v>
      </c>
      <c r="T1803" s="370">
        <v>8</v>
      </c>
      <c r="U1803" s="294">
        <v>8</v>
      </c>
      <c r="V1803" s="293">
        <v>49449</v>
      </c>
      <c r="W1803" s="464">
        <v>884</v>
      </c>
      <c r="X1803" s="370">
        <v>8</v>
      </c>
      <c r="Y1803" s="294">
        <v>8</v>
      </c>
      <c r="Z1803" s="293">
        <v>49449</v>
      </c>
      <c r="AA1803" s="464">
        <v>884</v>
      </c>
    </row>
    <row r="1804" spans="1:27" s="5" customFormat="1" ht="13.15" customHeight="1" x14ac:dyDescent="0.2">
      <c r="A1804" s="363"/>
      <c r="B1804" s="331"/>
      <c r="C1804" s="483">
        <v>790</v>
      </c>
      <c r="D1804" s="302">
        <v>130110155</v>
      </c>
      <c r="E1804" s="484" t="s">
        <v>619</v>
      </c>
      <c r="F1804" s="63">
        <v>8</v>
      </c>
      <c r="G1804" s="63">
        <v>1</v>
      </c>
      <c r="H1804" s="8">
        <v>37883</v>
      </c>
      <c r="I1804" s="6">
        <v>8</v>
      </c>
      <c r="J1804" s="6">
        <v>1</v>
      </c>
      <c r="K1804" s="165">
        <v>37883</v>
      </c>
      <c r="L1804" s="364">
        <v>8</v>
      </c>
      <c r="M1804" s="21">
        <v>1</v>
      </c>
      <c r="N1804" s="293">
        <v>40697</v>
      </c>
      <c r="O1804" s="464">
        <v>884</v>
      </c>
      <c r="P1804" s="370">
        <v>8</v>
      </c>
      <c r="Q1804" s="294">
        <v>1</v>
      </c>
      <c r="R1804" s="293">
        <v>41715</v>
      </c>
      <c r="S1804" s="464">
        <v>884</v>
      </c>
      <c r="T1804" s="370">
        <v>8</v>
      </c>
      <c r="U1804" s="294">
        <v>1</v>
      </c>
      <c r="V1804" s="293">
        <v>41715</v>
      </c>
      <c r="W1804" s="464">
        <v>884</v>
      </c>
      <c r="X1804" s="370">
        <v>8</v>
      </c>
      <c r="Y1804" s="294">
        <v>1</v>
      </c>
      <c r="Z1804" s="293">
        <v>41715</v>
      </c>
      <c r="AA1804" s="464">
        <v>884</v>
      </c>
    </row>
    <row r="1805" spans="1:27" s="5" customFormat="1" ht="13.15" customHeight="1" x14ac:dyDescent="0.2">
      <c r="A1805" s="363"/>
      <c r="B1805" s="331"/>
      <c r="C1805" s="483">
        <v>830</v>
      </c>
      <c r="D1805" s="302">
        <v>130110154</v>
      </c>
      <c r="E1805" s="484" t="s">
        <v>555</v>
      </c>
      <c r="F1805" s="63">
        <v>8</v>
      </c>
      <c r="G1805" s="63">
        <v>1</v>
      </c>
      <c r="H1805" s="8">
        <v>37883</v>
      </c>
      <c r="I1805" s="6">
        <v>8</v>
      </c>
      <c r="J1805" s="6">
        <v>1</v>
      </c>
      <c r="K1805" s="165">
        <v>37883</v>
      </c>
      <c r="L1805" s="364">
        <v>8</v>
      </c>
      <c r="M1805" s="21">
        <v>1</v>
      </c>
      <c r="N1805" s="293">
        <v>40697</v>
      </c>
      <c r="O1805" s="464">
        <v>884</v>
      </c>
      <c r="P1805" s="370">
        <v>8</v>
      </c>
      <c r="Q1805" s="294">
        <v>1</v>
      </c>
      <c r="R1805" s="293">
        <v>41715</v>
      </c>
      <c r="S1805" s="464">
        <v>884</v>
      </c>
      <c r="T1805" s="370">
        <v>8</v>
      </c>
      <c r="U1805" s="294">
        <v>1</v>
      </c>
      <c r="V1805" s="293">
        <v>41715</v>
      </c>
      <c r="W1805" s="464">
        <v>884</v>
      </c>
      <c r="X1805" s="370">
        <v>8</v>
      </c>
      <c r="Y1805" s="294">
        <v>1</v>
      </c>
      <c r="Z1805" s="293">
        <v>41715</v>
      </c>
      <c r="AA1805" s="464">
        <v>884</v>
      </c>
    </row>
    <row r="1806" spans="1:27" s="5" customFormat="1" ht="13.15" customHeight="1" x14ac:dyDescent="0.2">
      <c r="A1806" s="363"/>
      <c r="B1806" s="331"/>
      <c r="C1806" s="483">
        <v>860</v>
      </c>
      <c r="D1806" s="302">
        <v>130110110</v>
      </c>
      <c r="E1806" s="484" t="s">
        <v>283</v>
      </c>
      <c r="F1806" s="63">
        <v>11</v>
      </c>
      <c r="G1806" s="63">
        <v>1</v>
      </c>
      <c r="H1806" s="8">
        <v>65497</v>
      </c>
      <c r="I1806" s="6">
        <v>11</v>
      </c>
      <c r="J1806" s="6">
        <v>1</v>
      </c>
      <c r="K1806" s="165">
        <v>65497</v>
      </c>
      <c r="L1806" s="364">
        <v>11</v>
      </c>
      <c r="M1806" s="21">
        <v>1</v>
      </c>
      <c r="N1806" s="293">
        <v>65497</v>
      </c>
      <c r="O1806" s="464">
        <v>3144</v>
      </c>
      <c r="P1806" s="370">
        <v>11</v>
      </c>
      <c r="Q1806" s="294">
        <v>3</v>
      </c>
      <c r="R1806" s="293">
        <v>79878</v>
      </c>
      <c r="S1806" s="464">
        <v>3144</v>
      </c>
      <c r="T1806" s="370">
        <v>11</v>
      </c>
      <c r="U1806" s="294">
        <v>3</v>
      </c>
      <c r="V1806" s="293">
        <v>79878</v>
      </c>
      <c r="W1806" s="464">
        <v>3144</v>
      </c>
      <c r="X1806" s="370">
        <v>11</v>
      </c>
      <c r="Y1806" s="294">
        <v>3</v>
      </c>
      <c r="Z1806" s="293">
        <v>79878</v>
      </c>
      <c r="AA1806" s="464">
        <v>3144</v>
      </c>
    </row>
    <row r="1807" spans="1:27" s="5" customFormat="1" ht="13.15" customHeight="1" x14ac:dyDescent="0.2">
      <c r="A1807" s="363"/>
      <c r="B1807" s="331"/>
      <c r="C1807" s="483" t="s">
        <v>1080</v>
      </c>
      <c r="D1807" s="302">
        <v>130110106</v>
      </c>
      <c r="E1807" s="484" t="s">
        <v>122</v>
      </c>
      <c r="F1807" s="63">
        <v>7</v>
      </c>
      <c r="G1807" s="63">
        <v>1</v>
      </c>
      <c r="H1807" s="8">
        <v>44623</v>
      </c>
      <c r="I1807" s="6">
        <v>7</v>
      </c>
      <c r="J1807" s="6">
        <v>1</v>
      </c>
      <c r="K1807" s="165">
        <v>0</v>
      </c>
      <c r="L1807" s="12"/>
      <c r="M1807" s="13"/>
      <c r="N1807" s="414"/>
      <c r="O1807" s="464">
        <v>3144</v>
      </c>
      <c r="P1807" s="404"/>
      <c r="Q1807" s="403"/>
      <c r="R1807" s="414"/>
      <c r="S1807" s="464">
        <v>3144</v>
      </c>
      <c r="T1807" s="404"/>
      <c r="U1807" s="403"/>
      <c r="V1807" s="414"/>
      <c r="W1807" s="464">
        <v>3144</v>
      </c>
      <c r="X1807" s="404"/>
      <c r="Y1807" s="403"/>
      <c r="Z1807" s="414">
        <v>0</v>
      </c>
      <c r="AA1807" s="464">
        <v>3144</v>
      </c>
    </row>
    <row r="1808" spans="1:27" s="5" customFormat="1" ht="13.15" customHeight="1" x14ac:dyDescent="0.2">
      <c r="A1808" s="363"/>
      <c r="B1808" s="331"/>
      <c r="C1808" s="483" t="s">
        <v>1081</v>
      </c>
      <c r="D1808" s="302">
        <v>130110107</v>
      </c>
      <c r="E1808" s="484" t="s">
        <v>122</v>
      </c>
      <c r="F1808" s="63">
        <v>7</v>
      </c>
      <c r="G1808" s="63">
        <v>1</v>
      </c>
      <c r="H1808" s="8">
        <v>44623</v>
      </c>
      <c r="I1808" s="6">
        <v>7</v>
      </c>
      <c r="J1808" s="6">
        <v>1</v>
      </c>
      <c r="K1808" s="165">
        <v>0</v>
      </c>
      <c r="L1808" s="12"/>
      <c r="M1808" s="13"/>
      <c r="N1808" s="414"/>
      <c r="O1808" s="464">
        <v>3144</v>
      </c>
      <c r="P1808" s="404"/>
      <c r="Q1808" s="403"/>
      <c r="R1808" s="414"/>
      <c r="S1808" s="464">
        <v>3144</v>
      </c>
      <c r="T1808" s="404"/>
      <c r="U1808" s="403"/>
      <c r="V1808" s="414"/>
      <c r="W1808" s="464">
        <v>3144</v>
      </c>
      <c r="X1808" s="404"/>
      <c r="Y1808" s="403"/>
      <c r="Z1808" s="414">
        <v>0</v>
      </c>
      <c r="AA1808" s="464">
        <v>3144</v>
      </c>
    </row>
    <row r="1809" spans="1:27" s="5" customFormat="1" ht="13.15" customHeight="1" x14ac:dyDescent="0.2">
      <c r="A1809" s="363"/>
      <c r="B1809" s="331"/>
      <c r="C1809" s="483">
        <v>950</v>
      </c>
      <c r="D1809" s="302">
        <v>130110120</v>
      </c>
      <c r="E1809" s="484" t="s">
        <v>287</v>
      </c>
      <c r="F1809" s="63">
        <v>20</v>
      </c>
      <c r="G1809" s="63">
        <v>1</v>
      </c>
      <c r="H1809" s="8">
        <v>55403</v>
      </c>
      <c r="I1809" s="6">
        <v>20</v>
      </c>
      <c r="J1809" s="6">
        <v>1</v>
      </c>
      <c r="K1809" s="165">
        <v>55403</v>
      </c>
      <c r="L1809" s="364">
        <v>20</v>
      </c>
      <c r="M1809" s="21">
        <v>1</v>
      </c>
      <c r="N1809" s="293">
        <v>59518</v>
      </c>
      <c r="O1809" s="464" t="s">
        <v>1129</v>
      </c>
      <c r="P1809" s="370">
        <v>20</v>
      </c>
      <c r="Q1809" s="294">
        <v>1</v>
      </c>
      <c r="R1809" s="293">
        <v>59518</v>
      </c>
      <c r="S1809" s="464" t="s">
        <v>1129</v>
      </c>
      <c r="T1809" s="370">
        <v>20</v>
      </c>
      <c r="U1809" s="294">
        <v>1</v>
      </c>
      <c r="V1809" s="293">
        <v>61006</v>
      </c>
      <c r="W1809" s="464" t="s">
        <v>1129</v>
      </c>
      <c r="X1809" s="370">
        <v>20</v>
      </c>
      <c r="Y1809" s="294">
        <v>1</v>
      </c>
      <c r="Z1809" s="293">
        <v>62837</v>
      </c>
      <c r="AA1809" s="464" t="s">
        <v>1129</v>
      </c>
    </row>
    <row r="1810" spans="1:27" s="5" customFormat="1" ht="13.15" customHeight="1" x14ac:dyDescent="0.2">
      <c r="A1810" s="363"/>
      <c r="B1810" s="331"/>
      <c r="C1810" s="483">
        <v>960</v>
      </c>
      <c r="D1810" s="302">
        <v>130110136</v>
      </c>
      <c r="E1810" s="484" t="s">
        <v>379</v>
      </c>
      <c r="F1810" s="63">
        <v>15</v>
      </c>
      <c r="G1810" s="63">
        <v>1</v>
      </c>
      <c r="H1810" s="8">
        <v>48286</v>
      </c>
      <c r="I1810" s="6">
        <v>15</v>
      </c>
      <c r="J1810" s="6">
        <v>1</v>
      </c>
      <c r="K1810" s="165">
        <v>48286</v>
      </c>
      <c r="L1810" s="364">
        <v>1</v>
      </c>
      <c r="M1810" s="21">
        <v>10</v>
      </c>
      <c r="N1810" s="293">
        <v>54378</v>
      </c>
      <c r="O1810" s="464" t="s">
        <v>1129</v>
      </c>
      <c r="P1810" s="370">
        <v>1</v>
      </c>
      <c r="Q1810" s="294">
        <v>11</v>
      </c>
      <c r="R1810" s="293">
        <v>55465</v>
      </c>
      <c r="S1810" s="464" t="s">
        <v>1129</v>
      </c>
      <c r="T1810" s="370">
        <v>1</v>
      </c>
      <c r="U1810" s="294">
        <v>11</v>
      </c>
      <c r="V1810" s="293">
        <v>55465</v>
      </c>
      <c r="W1810" s="464" t="s">
        <v>1129</v>
      </c>
      <c r="X1810" s="370">
        <v>1</v>
      </c>
      <c r="Y1810" s="294">
        <v>11</v>
      </c>
      <c r="Z1810" s="293">
        <v>57129</v>
      </c>
      <c r="AA1810" s="464" t="s">
        <v>1129</v>
      </c>
    </row>
    <row r="1811" spans="1:27" s="5" customFormat="1" ht="13.15" customHeight="1" x14ac:dyDescent="0.2">
      <c r="A1811" s="363"/>
      <c r="B1811" s="331"/>
      <c r="C1811" s="483">
        <v>970</v>
      </c>
      <c r="D1811" s="302">
        <v>130110137</v>
      </c>
      <c r="E1811" s="484" t="s">
        <v>379</v>
      </c>
      <c r="F1811" s="63">
        <v>15</v>
      </c>
      <c r="G1811" s="63">
        <v>1</v>
      </c>
      <c r="H1811" s="8">
        <v>48286</v>
      </c>
      <c r="I1811" s="6">
        <v>15</v>
      </c>
      <c r="J1811" s="6">
        <v>1</v>
      </c>
      <c r="K1811" s="165">
        <v>48286</v>
      </c>
      <c r="L1811" s="364">
        <v>1</v>
      </c>
      <c r="M1811" s="21">
        <v>10</v>
      </c>
      <c r="N1811" s="293">
        <v>54378</v>
      </c>
      <c r="O1811" s="464" t="s">
        <v>1129</v>
      </c>
      <c r="P1811" s="370">
        <v>1</v>
      </c>
      <c r="Q1811" s="294">
        <v>11</v>
      </c>
      <c r="R1811" s="293">
        <v>55465</v>
      </c>
      <c r="S1811" s="464" t="s">
        <v>1129</v>
      </c>
      <c r="T1811" s="370">
        <v>1</v>
      </c>
      <c r="U1811" s="294">
        <v>11</v>
      </c>
      <c r="V1811" s="293">
        <v>55465</v>
      </c>
      <c r="W1811" s="464" t="s">
        <v>1129</v>
      </c>
      <c r="X1811" s="370">
        <v>1</v>
      </c>
      <c r="Y1811" s="294">
        <v>11</v>
      </c>
      <c r="Z1811" s="293">
        <v>57129</v>
      </c>
      <c r="AA1811" s="464" t="s">
        <v>1129</v>
      </c>
    </row>
    <row r="1812" spans="1:27" s="5" customFormat="1" ht="13.15" customHeight="1" x14ac:dyDescent="0.2">
      <c r="A1812" s="363"/>
      <c r="B1812" s="331"/>
      <c r="C1812" s="483">
        <v>980</v>
      </c>
      <c r="D1812" s="302">
        <v>130110138</v>
      </c>
      <c r="E1812" s="484" t="s">
        <v>379</v>
      </c>
      <c r="F1812" s="63">
        <v>15</v>
      </c>
      <c r="G1812" s="63">
        <v>1</v>
      </c>
      <c r="H1812" s="8">
        <v>48286</v>
      </c>
      <c r="I1812" s="6">
        <v>15</v>
      </c>
      <c r="J1812" s="6">
        <v>1</v>
      </c>
      <c r="K1812" s="165">
        <v>48286</v>
      </c>
      <c r="L1812" s="364">
        <v>1</v>
      </c>
      <c r="M1812" s="21">
        <v>10</v>
      </c>
      <c r="N1812" s="293">
        <v>54378</v>
      </c>
      <c r="O1812" s="464" t="s">
        <v>1129</v>
      </c>
      <c r="P1812" s="370">
        <v>1</v>
      </c>
      <c r="Q1812" s="294">
        <v>11</v>
      </c>
      <c r="R1812" s="293">
        <v>55465</v>
      </c>
      <c r="S1812" s="464" t="s">
        <v>1129</v>
      </c>
      <c r="T1812" s="370">
        <v>1</v>
      </c>
      <c r="U1812" s="294">
        <v>11</v>
      </c>
      <c r="V1812" s="293">
        <v>55465</v>
      </c>
      <c r="W1812" s="464" t="s">
        <v>1129</v>
      </c>
      <c r="X1812" s="370">
        <v>1</v>
      </c>
      <c r="Y1812" s="294">
        <v>11</v>
      </c>
      <c r="Z1812" s="293">
        <v>57129</v>
      </c>
      <c r="AA1812" s="464" t="s">
        <v>1129</v>
      </c>
    </row>
    <row r="1813" spans="1:27" s="5" customFormat="1" ht="13.15" customHeight="1" x14ac:dyDescent="0.2">
      <c r="A1813" s="363"/>
      <c r="B1813" s="331"/>
      <c r="C1813" s="483">
        <v>1000</v>
      </c>
      <c r="D1813" s="302">
        <v>130110104</v>
      </c>
      <c r="E1813" s="484" t="s">
        <v>21</v>
      </c>
      <c r="F1813" s="63">
        <v>11</v>
      </c>
      <c r="G1813" s="63">
        <v>5</v>
      </c>
      <c r="H1813" s="8">
        <v>79851</v>
      </c>
      <c r="I1813" s="6">
        <v>11</v>
      </c>
      <c r="J1813" s="6">
        <v>5</v>
      </c>
      <c r="K1813" s="165">
        <v>79851</v>
      </c>
      <c r="L1813" s="364">
        <v>11</v>
      </c>
      <c r="M1813" s="21">
        <v>5</v>
      </c>
      <c r="N1813" s="293">
        <v>79851</v>
      </c>
      <c r="O1813" s="464">
        <v>3144</v>
      </c>
      <c r="P1813" s="370">
        <v>11</v>
      </c>
      <c r="Q1813" s="294">
        <v>5</v>
      </c>
      <c r="R1813" s="293">
        <v>87924</v>
      </c>
      <c r="S1813" s="464">
        <v>3144</v>
      </c>
      <c r="T1813" s="370">
        <v>11</v>
      </c>
      <c r="U1813" s="294">
        <v>5</v>
      </c>
      <c r="V1813" s="293">
        <v>87924</v>
      </c>
      <c r="W1813" s="464">
        <v>3144</v>
      </c>
      <c r="X1813" s="370">
        <v>11</v>
      </c>
      <c r="Y1813" s="294">
        <v>5</v>
      </c>
      <c r="Z1813" s="293">
        <v>0</v>
      </c>
      <c r="AA1813" s="464">
        <v>3144</v>
      </c>
    </row>
    <row r="1814" spans="1:27" s="5" customFormat="1" ht="13.15" customHeight="1" x14ac:dyDescent="0.2">
      <c r="A1814" s="363"/>
      <c r="B1814" s="331"/>
      <c r="C1814" s="483">
        <v>1010</v>
      </c>
      <c r="D1814" s="302">
        <v>130110161</v>
      </c>
      <c r="E1814" s="484" t="s">
        <v>23</v>
      </c>
      <c r="F1814" s="63">
        <v>10</v>
      </c>
      <c r="G1814" s="63">
        <v>7</v>
      </c>
      <c r="H1814" s="8">
        <v>81950</v>
      </c>
      <c r="I1814" s="6">
        <v>10</v>
      </c>
      <c r="J1814" s="6">
        <v>7</v>
      </c>
      <c r="K1814" s="165">
        <v>81950</v>
      </c>
      <c r="L1814" s="364">
        <v>10</v>
      </c>
      <c r="M1814" s="21">
        <v>7</v>
      </c>
      <c r="N1814" s="293">
        <v>81950</v>
      </c>
      <c r="O1814" s="464">
        <v>3144</v>
      </c>
      <c r="P1814" s="370">
        <v>10</v>
      </c>
      <c r="Q1814" s="294">
        <v>7</v>
      </c>
      <c r="R1814" s="293">
        <v>90235</v>
      </c>
      <c r="S1814" s="464">
        <v>3144</v>
      </c>
      <c r="T1814" s="370">
        <v>10</v>
      </c>
      <c r="U1814" s="294">
        <v>7</v>
      </c>
      <c r="V1814" s="293">
        <v>90235</v>
      </c>
      <c r="W1814" s="464">
        <v>3144</v>
      </c>
      <c r="X1814" s="370">
        <v>10</v>
      </c>
      <c r="Y1814" s="294">
        <v>7</v>
      </c>
      <c r="Z1814" s="293">
        <v>90235</v>
      </c>
      <c r="AA1814" s="464">
        <v>3144</v>
      </c>
    </row>
    <row r="1815" spans="1:27" s="5" customFormat="1" ht="13.15" customHeight="1" x14ac:dyDescent="0.2">
      <c r="A1815" s="363"/>
      <c r="B1815" s="331"/>
      <c r="C1815" s="483">
        <v>1110</v>
      </c>
      <c r="D1815" s="302">
        <v>130110139</v>
      </c>
      <c r="E1815" s="484" t="s">
        <v>379</v>
      </c>
      <c r="F1815" s="63">
        <v>15</v>
      </c>
      <c r="G1815" s="63">
        <v>1</v>
      </c>
      <c r="H1815" s="8">
        <v>48286</v>
      </c>
      <c r="I1815" s="6">
        <v>15</v>
      </c>
      <c r="J1815" s="6">
        <v>1</v>
      </c>
      <c r="K1815" s="165">
        <v>48286</v>
      </c>
      <c r="L1815" s="364">
        <v>1</v>
      </c>
      <c r="M1815" s="21">
        <v>9</v>
      </c>
      <c r="N1815" s="293">
        <v>53312</v>
      </c>
      <c r="O1815" s="464" t="s">
        <v>1129</v>
      </c>
      <c r="P1815" s="370">
        <v>1</v>
      </c>
      <c r="Q1815" s="294">
        <v>10</v>
      </c>
      <c r="R1815" s="293">
        <v>54378</v>
      </c>
      <c r="S1815" s="464" t="s">
        <v>1129</v>
      </c>
      <c r="T1815" s="370">
        <v>1</v>
      </c>
      <c r="U1815" s="294">
        <v>10</v>
      </c>
      <c r="V1815" s="293">
        <v>54378</v>
      </c>
      <c r="W1815" s="464" t="s">
        <v>1129</v>
      </c>
      <c r="X1815" s="370">
        <v>1</v>
      </c>
      <c r="Y1815" s="294">
        <v>10</v>
      </c>
      <c r="Z1815" s="293">
        <v>56010</v>
      </c>
      <c r="AA1815" s="464" t="s">
        <v>1129</v>
      </c>
    </row>
    <row r="1816" spans="1:27" s="5" customFormat="1" ht="13.15" customHeight="1" x14ac:dyDescent="0.2">
      <c r="A1816" s="363"/>
      <c r="B1816" s="331"/>
      <c r="C1816" s="483">
        <v>1120</v>
      </c>
      <c r="D1816" s="302">
        <v>130110140</v>
      </c>
      <c r="E1816" s="484" t="s">
        <v>379</v>
      </c>
      <c r="F1816" s="63">
        <v>15</v>
      </c>
      <c r="G1816" s="63">
        <v>1</v>
      </c>
      <c r="H1816" s="8">
        <v>48286</v>
      </c>
      <c r="I1816" s="6">
        <v>15</v>
      </c>
      <c r="J1816" s="6">
        <v>1</v>
      </c>
      <c r="K1816" s="165">
        <v>48286</v>
      </c>
      <c r="L1816" s="364">
        <v>1</v>
      </c>
      <c r="M1816" s="21">
        <v>6</v>
      </c>
      <c r="N1816" s="293">
        <v>50237</v>
      </c>
      <c r="O1816" s="464" t="s">
        <v>1129</v>
      </c>
      <c r="P1816" s="370">
        <v>1</v>
      </c>
      <c r="Q1816" s="294">
        <v>7</v>
      </c>
      <c r="R1816" s="293">
        <v>51242</v>
      </c>
      <c r="S1816" s="464" t="s">
        <v>1129</v>
      </c>
      <c r="T1816" s="370">
        <v>1</v>
      </c>
      <c r="U1816" s="294">
        <v>7</v>
      </c>
      <c r="V1816" s="293">
        <v>51242</v>
      </c>
      <c r="W1816" s="464" t="s">
        <v>1129</v>
      </c>
      <c r="X1816" s="370">
        <v>1</v>
      </c>
      <c r="Y1816" s="294">
        <v>7</v>
      </c>
      <c r="Z1816" s="293">
        <v>52780</v>
      </c>
      <c r="AA1816" s="464" t="s">
        <v>1129</v>
      </c>
    </row>
    <row r="1817" spans="1:27" s="5" customFormat="1" ht="13.15" customHeight="1" x14ac:dyDescent="0.2">
      <c r="A1817" s="363"/>
      <c r="B1817" s="331"/>
      <c r="C1817" s="483">
        <v>1130</v>
      </c>
      <c r="D1817" s="302">
        <v>130110141</v>
      </c>
      <c r="E1817" s="484" t="s">
        <v>379</v>
      </c>
      <c r="F1817" s="63">
        <v>15</v>
      </c>
      <c r="G1817" s="63">
        <v>1</v>
      </c>
      <c r="H1817" s="8">
        <v>48286</v>
      </c>
      <c r="I1817" s="6">
        <v>15</v>
      </c>
      <c r="J1817" s="6">
        <v>1</v>
      </c>
      <c r="K1817" s="165">
        <v>48286</v>
      </c>
      <c r="L1817" s="364">
        <v>1</v>
      </c>
      <c r="M1817" s="21">
        <v>10</v>
      </c>
      <c r="N1817" s="293">
        <v>54378</v>
      </c>
      <c r="O1817" s="464" t="s">
        <v>1129</v>
      </c>
      <c r="P1817" s="370">
        <v>1</v>
      </c>
      <c r="Q1817" s="294">
        <v>11</v>
      </c>
      <c r="R1817" s="293">
        <v>55465</v>
      </c>
      <c r="S1817" s="464" t="s">
        <v>1129</v>
      </c>
      <c r="T1817" s="370">
        <v>1</v>
      </c>
      <c r="U1817" s="294">
        <v>11</v>
      </c>
      <c r="V1817" s="293">
        <v>55465</v>
      </c>
      <c r="W1817" s="464" t="s">
        <v>1129</v>
      </c>
      <c r="X1817" s="370">
        <v>1</v>
      </c>
      <c r="Y1817" s="294">
        <v>11</v>
      </c>
      <c r="Z1817" s="293">
        <v>57129</v>
      </c>
      <c r="AA1817" s="464" t="s">
        <v>1129</v>
      </c>
    </row>
    <row r="1818" spans="1:27" s="5" customFormat="1" ht="13.15" customHeight="1" x14ac:dyDescent="0.2">
      <c r="A1818" s="363"/>
      <c r="B1818" s="331"/>
      <c r="C1818" s="483">
        <v>1140</v>
      </c>
      <c r="D1818" s="302">
        <v>130110142</v>
      </c>
      <c r="E1818" s="484" t="s">
        <v>379</v>
      </c>
      <c r="F1818" s="63">
        <v>15</v>
      </c>
      <c r="G1818" s="63">
        <v>1</v>
      </c>
      <c r="H1818" s="8">
        <v>48286</v>
      </c>
      <c r="I1818" s="6">
        <v>15</v>
      </c>
      <c r="J1818" s="6">
        <v>1</v>
      </c>
      <c r="K1818" s="165">
        <v>48286</v>
      </c>
      <c r="L1818" s="364">
        <v>1</v>
      </c>
      <c r="M1818" s="21">
        <v>10</v>
      </c>
      <c r="N1818" s="293">
        <v>54378</v>
      </c>
      <c r="O1818" s="464" t="s">
        <v>1129</v>
      </c>
      <c r="P1818" s="370">
        <v>1</v>
      </c>
      <c r="Q1818" s="294">
        <v>11</v>
      </c>
      <c r="R1818" s="293">
        <v>55465</v>
      </c>
      <c r="S1818" s="464" t="s">
        <v>1129</v>
      </c>
      <c r="T1818" s="370">
        <v>1</v>
      </c>
      <c r="U1818" s="294">
        <v>1</v>
      </c>
      <c r="V1818" s="293">
        <v>45501</v>
      </c>
      <c r="W1818" s="464" t="s">
        <v>1129</v>
      </c>
      <c r="X1818" s="370">
        <v>1</v>
      </c>
      <c r="Y1818" s="294">
        <v>1</v>
      </c>
      <c r="Z1818" s="293">
        <v>46867</v>
      </c>
      <c r="AA1818" s="464" t="s">
        <v>1129</v>
      </c>
    </row>
    <row r="1819" spans="1:27" s="5" customFormat="1" ht="13.15" customHeight="1" x14ac:dyDescent="0.2">
      <c r="A1819" s="363"/>
      <c r="B1819" s="331"/>
      <c r="C1819" s="483">
        <v>1180</v>
      </c>
      <c r="D1819" s="302">
        <v>130110147</v>
      </c>
      <c r="E1819" s="484" t="s">
        <v>62</v>
      </c>
      <c r="F1819" s="63">
        <v>15</v>
      </c>
      <c r="G1819" s="63">
        <v>1</v>
      </c>
      <c r="H1819" s="8">
        <v>48286</v>
      </c>
      <c r="I1819" s="6">
        <v>15</v>
      </c>
      <c r="J1819" s="6">
        <v>1</v>
      </c>
      <c r="K1819" s="165">
        <v>48286</v>
      </c>
      <c r="L1819" s="364">
        <v>1</v>
      </c>
      <c r="M1819" s="21">
        <v>6</v>
      </c>
      <c r="N1819" s="293">
        <v>50237</v>
      </c>
      <c r="O1819" s="464" t="s">
        <v>1129</v>
      </c>
      <c r="P1819" s="370">
        <v>1</v>
      </c>
      <c r="Q1819" s="294">
        <v>1</v>
      </c>
      <c r="R1819" s="293">
        <v>45501</v>
      </c>
      <c r="S1819" s="464" t="s">
        <v>1129</v>
      </c>
      <c r="T1819" s="370">
        <v>1</v>
      </c>
      <c r="U1819" s="294">
        <v>2</v>
      </c>
      <c r="V1819" s="293">
        <v>46411</v>
      </c>
      <c r="W1819" s="464" t="s">
        <v>1129</v>
      </c>
      <c r="X1819" s="370">
        <v>1</v>
      </c>
      <c r="Y1819" s="294">
        <v>2</v>
      </c>
      <c r="Z1819" s="293">
        <v>47804</v>
      </c>
      <c r="AA1819" s="464" t="s">
        <v>1129</v>
      </c>
    </row>
    <row r="1820" spans="1:27" s="5" customFormat="1" ht="13.15" customHeight="1" x14ac:dyDescent="0.2">
      <c r="A1820" s="363"/>
      <c r="B1820" s="331"/>
      <c r="C1820" s="483">
        <v>1190</v>
      </c>
      <c r="D1820" s="302">
        <v>130110143</v>
      </c>
      <c r="E1820" s="484" t="s">
        <v>379</v>
      </c>
      <c r="F1820" s="63">
        <v>15</v>
      </c>
      <c r="G1820" s="63">
        <v>1</v>
      </c>
      <c r="H1820" s="8">
        <v>48286</v>
      </c>
      <c r="I1820" s="6">
        <v>15</v>
      </c>
      <c r="J1820" s="6">
        <v>1</v>
      </c>
      <c r="K1820" s="165">
        <v>48286</v>
      </c>
      <c r="L1820" s="364">
        <v>1</v>
      </c>
      <c r="M1820" s="21">
        <v>9</v>
      </c>
      <c r="N1820" s="293">
        <v>53312</v>
      </c>
      <c r="O1820" s="464" t="s">
        <v>1129</v>
      </c>
      <c r="P1820" s="370">
        <v>1</v>
      </c>
      <c r="Q1820" s="294">
        <v>10</v>
      </c>
      <c r="R1820" s="293">
        <v>54378</v>
      </c>
      <c r="S1820" s="464" t="s">
        <v>1129</v>
      </c>
      <c r="T1820" s="370">
        <v>1</v>
      </c>
      <c r="U1820" s="294">
        <v>10</v>
      </c>
      <c r="V1820" s="293">
        <v>54378</v>
      </c>
      <c r="W1820" s="464" t="s">
        <v>1129</v>
      </c>
      <c r="X1820" s="370">
        <v>1</v>
      </c>
      <c r="Y1820" s="294">
        <v>10</v>
      </c>
      <c r="Z1820" s="293">
        <v>56010</v>
      </c>
      <c r="AA1820" s="464" t="s">
        <v>1129</v>
      </c>
    </row>
    <row r="1821" spans="1:27" s="5" customFormat="1" ht="13.15" customHeight="1" x14ac:dyDescent="0.2">
      <c r="A1821" s="363"/>
      <c r="B1821" s="331"/>
      <c r="C1821" s="483">
        <v>1200</v>
      </c>
      <c r="D1821" s="302">
        <v>130110144</v>
      </c>
      <c r="E1821" s="484" t="s">
        <v>379</v>
      </c>
      <c r="F1821" s="63">
        <v>15</v>
      </c>
      <c r="G1821" s="63">
        <v>1</v>
      </c>
      <c r="H1821" s="8">
        <v>48286</v>
      </c>
      <c r="I1821" s="6">
        <v>15</v>
      </c>
      <c r="J1821" s="6">
        <v>1</v>
      </c>
      <c r="K1821" s="165">
        <v>48286</v>
      </c>
      <c r="L1821" s="364">
        <v>1</v>
      </c>
      <c r="M1821" s="21">
        <v>2</v>
      </c>
      <c r="N1821" s="293">
        <v>46411</v>
      </c>
      <c r="O1821" s="464" t="s">
        <v>1129</v>
      </c>
      <c r="P1821" s="370">
        <v>1</v>
      </c>
      <c r="Q1821" s="294">
        <v>3</v>
      </c>
      <c r="R1821" s="293">
        <v>47339</v>
      </c>
      <c r="S1821" s="464" t="s">
        <v>1129</v>
      </c>
      <c r="T1821" s="370">
        <v>1</v>
      </c>
      <c r="U1821" s="294">
        <v>3</v>
      </c>
      <c r="V1821" s="293">
        <v>47339</v>
      </c>
      <c r="W1821" s="464" t="s">
        <v>1129</v>
      </c>
      <c r="X1821" s="370">
        <v>1</v>
      </c>
      <c r="Y1821" s="294">
        <v>3</v>
      </c>
      <c r="Z1821" s="293">
        <v>48760</v>
      </c>
      <c r="AA1821" s="464" t="s">
        <v>1129</v>
      </c>
    </row>
    <row r="1822" spans="1:27" s="5" customFormat="1" ht="13.15" customHeight="1" x14ac:dyDescent="0.2">
      <c r="A1822" s="363"/>
      <c r="B1822" s="331"/>
      <c r="C1822" s="483">
        <v>1270</v>
      </c>
      <c r="D1822" s="302">
        <v>130110114</v>
      </c>
      <c r="E1822" s="488" t="s">
        <v>74</v>
      </c>
      <c r="F1822" s="63">
        <v>8</v>
      </c>
      <c r="G1822" s="63">
        <v>1</v>
      </c>
      <c r="H1822" s="8">
        <v>37883</v>
      </c>
      <c r="I1822" s="6">
        <v>8</v>
      </c>
      <c r="J1822" s="6">
        <v>1</v>
      </c>
      <c r="K1822" s="165">
        <v>37883</v>
      </c>
      <c r="L1822" s="364">
        <v>8</v>
      </c>
      <c r="M1822" s="21">
        <v>1</v>
      </c>
      <c r="N1822" s="293">
        <v>40697</v>
      </c>
      <c r="O1822" s="464">
        <v>884</v>
      </c>
      <c r="P1822" s="370">
        <v>8</v>
      </c>
      <c r="Q1822" s="294">
        <v>1</v>
      </c>
      <c r="R1822" s="293">
        <v>0</v>
      </c>
      <c r="S1822" s="464">
        <v>884</v>
      </c>
      <c r="T1822" s="370">
        <v>8</v>
      </c>
      <c r="U1822" s="294">
        <v>1</v>
      </c>
      <c r="V1822" s="293">
        <v>0</v>
      </c>
      <c r="W1822" s="464">
        <v>884</v>
      </c>
      <c r="X1822" s="370">
        <v>8</v>
      </c>
      <c r="Y1822" s="294">
        <v>1</v>
      </c>
      <c r="Z1822" s="293">
        <v>0</v>
      </c>
      <c r="AA1822" s="464">
        <v>884</v>
      </c>
    </row>
    <row r="1823" spans="1:27" s="5" customFormat="1" ht="13.15" customHeight="1" x14ac:dyDescent="0.2">
      <c r="A1823" s="363"/>
      <c r="B1823" s="331"/>
      <c r="C1823" s="483">
        <v>1320</v>
      </c>
      <c r="D1823" s="302">
        <v>130110145</v>
      </c>
      <c r="E1823" s="484" t="s">
        <v>379</v>
      </c>
      <c r="F1823" s="63">
        <v>15</v>
      </c>
      <c r="G1823" s="63">
        <v>1</v>
      </c>
      <c r="H1823" s="8">
        <v>48286</v>
      </c>
      <c r="I1823" s="6">
        <v>15</v>
      </c>
      <c r="J1823" s="6">
        <v>1</v>
      </c>
      <c r="K1823" s="165">
        <v>48286</v>
      </c>
      <c r="L1823" s="364">
        <v>1</v>
      </c>
      <c r="M1823" s="21">
        <v>6</v>
      </c>
      <c r="N1823" s="293">
        <v>50237</v>
      </c>
      <c r="O1823" s="464" t="s">
        <v>1129</v>
      </c>
      <c r="P1823" s="370">
        <v>1</v>
      </c>
      <c r="Q1823" s="294">
        <v>7</v>
      </c>
      <c r="R1823" s="293">
        <v>51242</v>
      </c>
      <c r="S1823" s="464" t="s">
        <v>1129</v>
      </c>
      <c r="T1823" s="370">
        <v>1</v>
      </c>
      <c r="U1823" s="294">
        <v>7</v>
      </c>
      <c r="V1823" s="293">
        <v>51242</v>
      </c>
      <c r="W1823" s="464" t="s">
        <v>1129</v>
      </c>
      <c r="X1823" s="370">
        <v>1</v>
      </c>
      <c r="Y1823" s="294">
        <v>7</v>
      </c>
      <c r="Z1823" s="293">
        <v>52780</v>
      </c>
      <c r="AA1823" s="464" t="s">
        <v>1129</v>
      </c>
    </row>
    <row r="1824" spans="1:27" s="5" customFormat="1" ht="12.75" customHeight="1" x14ac:dyDescent="0.2">
      <c r="A1824" s="363"/>
      <c r="B1824" s="331"/>
      <c r="C1824" s="483">
        <v>1330</v>
      </c>
      <c r="D1824" s="302">
        <v>130110148</v>
      </c>
      <c r="E1824" s="484" t="s">
        <v>62</v>
      </c>
      <c r="F1824" s="63">
        <v>15</v>
      </c>
      <c r="G1824" s="63">
        <v>1</v>
      </c>
      <c r="H1824" s="8">
        <v>48286</v>
      </c>
      <c r="I1824" s="6">
        <v>15</v>
      </c>
      <c r="J1824" s="6">
        <v>1</v>
      </c>
      <c r="K1824" s="165">
        <v>48286</v>
      </c>
      <c r="L1824" s="364">
        <v>1</v>
      </c>
      <c r="M1824" s="21">
        <v>6</v>
      </c>
      <c r="N1824" s="293">
        <v>50237</v>
      </c>
      <c r="O1824" s="464" t="s">
        <v>1129</v>
      </c>
      <c r="P1824" s="370">
        <v>1</v>
      </c>
      <c r="Q1824" s="294">
        <v>7</v>
      </c>
      <c r="R1824" s="293">
        <v>51242</v>
      </c>
      <c r="S1824" s="464" t="s">
        <v>1129</v>
      </c>
      <c r="T1824" s="370">
        <v>1</v>
      </c>
      <c r="U1824" s="294">
        <v>7</v>
      </c>
      <c r="V1824" s="293">
        <v>51242</v>
      </c>
      <c r="W1824" s="464" t="s">
        <v>1129</v>
      </c>
      <c r="X1824" s="370">
        <v>1</v>
      </c>
      <c r="Y1824" s="294">
        <v>7</v>
      </c>
      <c r="Z1824" s="293">
        <v>52780</v>
      </c>
      <c r="AA1824" s="464" t="s">
        <v>1129</v>
      </c>
    </row>
    <row r="1825" spans="1:27" s="5" customFormat="1" ht="12.75" customHeight="1" x14ac:dyDescent="0.2">
      <c r="A1825" s="363"/>
      <c r="B1825" s="331"/>
      <c r="C1825" s="483">
        <v>1350</v>
      </c>
      <c r="D1825" s="302">
        <v>130110146</v>
      </c>
      <c r="E1825" s="484" t="s">
        <v>379</v>
      </c>
      <c r="F1825" s="63">
        <v>15</v>
      </c>
      <c r="G1825" s="63">
        <v>1</v>
      </c>
      <c r="H1825" s="8">
        <v>48286</v>
      </c>
      <c r="I1825" s="6">
        <v>15</v>
      </c>
      <c r="J1825" s="6">
        <v>1</v>
      </c>
      <c r="K1825" s="165">
        <v>48286</v>
      </c>
      <c r="L1825" s="364">
        <v>1</v>
      </c>
      <c r="M1825" s="21">
        <v>6</v>
      </c>
      <c r="N1825" s="293">
        <v>50237</v>
      </c>
      <c r="O1825" s="464" t="s">
        <v>1129</v>
      </c>
      <c r="P1825" s="370">
        <v>1</v>
      </c>
      <c r="Q1825" s="294">
        <v>1</v>
      </c>
      <c r="R1825" s="293">
        <v>45501</v>
      </c>
      <c r="S1825" s="464" t="s">
        <v>1129</v>
      </c>
      <c r="T1825" s="370">
        <v>1</v>
      </c>
      <c r="U1825" s="294">
        <v>2</v>
      </c>
      <c r="V1825" s="293">
        <v>46411</v>
      </c>
      <c r="W1825" s="464" t="s">
        <v>1129</v>
      </c>
      <c r="X1825" s="370">
        <v>1</v>
      </c>
      <c r="Y1825" s="294">
        <v>2</v>
      </c>
      <c r="Z1825" s="293">
        <v>47804</v>
      </c>
      <c r="AA1825" s="464" t="s">
        <v>1129</v>
      </c>
    </row>
    <row r="1826" spans="1:27" s="5" customFormat="1" ht="12.75" customHeight="1" x14ac:dyDescent="0.2">
      <c r="A1826" s="363"/>
      <c r="B1826" s="331"/>
      <c r="C1826" s="483">
        <v>2000</v>
      </c>
      <c r="D1826" s="302">
        <v>130110112</v>
      </c>
      <c r="E1826" s="484" t="s">
        <v>57</v>
      </c>
      <c r="F1826" s="63">
        <v>5</v>
      </c>
      <c r="G1826" s="63">
        <v>5</v>
      </c>
      <c r="H1826" s="8">
        <v>45275</v>
      </c>
      <c r="I1826" s="6">
        <v>5</v>
      </c>
      <c r="J1826" s="6">
        <v>5</v>
      </c>
      <c r="K1826" s="165">
        <v>45275</v>
      </c>
      <c r="L1826" s="364">
        <v>5</v>
      </c>
      <c r="M1826" s="21">
        <v>5</v>
      </c>
      <c r="N1826" s="293">
        <v>45275</v>
      </c>
      <c r="O1826" s="464">
        <v>3144</v>
      </c>
      <c r="P1826" s="370">
        <v>5</v>
      </c>
      <c r="Q1826" s="294">
        <v>7</v>
      </c>
      <c r="R1826" s="293">
        <v>55022</v>
      </c>
      <c r="S1826" s="464">
        <v>3144</v>
      </c>
      <c r="T1826" s="370">
        <v>5</v>
      </c>
      <c r="U1826" s="294">
        <v>7</v>
      </c>
      <c r="V1826" s="293">
        <v>55022</v>
      </c>
      <c r="W1826" s="464">
        <v>3144</v>
      </c>
      <c r="X1826" s="370">
        <v>5</v>
      </c>
      <c r="Y1826" s="294">
        <v>7</v>
      </c>
      <c r="Z1826" s="293">
        <v>55022</v>
      </c>
      <c r="AA1826" s="464">
        <v>3144</v>
      </c>
    </row>
    <row r="1827" spans="1:27" s="5" customFormat="1" ht="12.75" customHeight="1" x14ac:dyDescent="0.2">
      <c r="A1827" s="363"/>
      <c r="B1827" s="331"/>
      <c r="C1827" s="483">
        <v>2010</v>
      </c>
      <c r="D1827" s="302">
        <v>130110108</v>
      </c>
      <c r="E1827" s="484" t="s">
        <v>155</v>
      </c>
      <c r="F1827" s="63">
        <v>9</v>
      </c>
      <c r="G1827" s="63">
        <v>5</v>
      </c>
      <c r="H1827" s="8">
        <v>65953</v>
      </c>
      <c r="I1827" s="6">
        <v>9</v>
      </c>
      <c r="J1827" s="6">
        <v>2</v>
      </c>
      <c r="K1827" s="165">
        <v>56692</v>
      </c>
      <c r="L1827" s="364">
        <v>9</v>
      </c>
      <c r="M1827" s="21">
        <v>2</v>
      </c>
      <c r="N1827" s="293">
        <v>56692</v>
      </c>
      <c r="O1827" s="464">
        <v>3144</v>
      </c>
      <c r="P1827" s="370">
        <v>9</v>
      </c>
      <c r="Q1827" s="294">
        <v>2</v>
      </c>
      <c r="R1827" s="293">
        <v>62424</v>
      </c>
      <c r="S1827" s="464">
        <v>3144</v>
      </c>
      <c r="T1827" s="370">
        <v>9</v>
      </c>
      <c r="U1827" s="294">
        <v>2</v>
      </c>
      <c r="V1827" s="293">
        <v>62424</v>
      </c>
      <c r="W1827" s="464">
        <v>3144</v>
      </c>
      <c r="X1827" s="370">
        <v>9</v>
      </c>
      <c r="Y1827" s="294">
        <v>2</v>
      </c>
      <c r="Z1827" s="293">
        <v>62424</v>
      </c>
      <c r="AA1827" s="464">
        <v>3144</v>
      </c>
    </row>
    <row r="1828" spans="1:27" s="5" customFormat="1" ht="12.75" customHeight="1" x14ac:dyDescent="0.2">
      <c r="A1828" s="363"/>
      <c r="B1828" s="331"/>
      <c r="C1828" s="483">
        <v>2050</v>
      </c>
      <c r="D1828" s="302">
        <v>130110113</v>
      </c>
      <c r="E1828" s="484" t="s">
        <v>100</v>
      </c>
      <c r="F1828" s="63">
        <v>10</v>
      </c>
      <c r="G1828" s="63">
        <v>4</v>
      </c>
      <c r="H1828" s="8">
        <v>69478</v>
      </c>
      <c r="I1828" s="6">
        <v>10</v>
      </c>
      <c r="J1828" s="6">
        <v>4</v>
      </c>
      <c r="K1828" s="165">
        <v>69478</v>
      </c>
      <c r="L1828" s="364">
        <v>10</v>
      </c>
      <c r="M1828" s="21">
        <v>4</v>
      </c>
      <c r="N1828" s="293">
        <v>69478</v>
      </c>
      <c r="O1828" s="464">
        <v>3144</v>
      </c>
      <c r="P1828" s="370">
        <v>10</v>
      </c>
      <c r="Q1828" s="294">
        <v>4</v>
      </c>
      <c r="R1828" s="293">
        <v>76502</v>
      </c>
      <c r="S1828" s="464">
        <v>3144</v>
      </c>
      <c r="T1828" s="370">
        <v>10</v>
      </c>
      <c r="U1828" s="294">
        <v>4</v>
      </c>
      <c r="V1828" s="293">
        <v>76502</v>
      </c>
      <c r="W1828" s="464">
        <v>3144</v>
      </c>
      <c r="X1828" s="370">
        <v>10</v>
      </c>
      <c r="Y1828" s="294">
        <v>4</v>
      </c>
      <c r="Z1828" s="293">
        <v>76502</v>
      </c>
      <c r="AA1828" s="464">
        <v>3144</v>
      </c>
    </row>
    <row r="1829" spans="1:27" s="5" customFormat="1" ht="12.75" customHeight="1" x14ac:dyDescent="0.25">
      <c r="A1829" s="321" t="s">
        <v>56</v>
      </c>
      <c r="B1829" s="606"/>
      <c r="C1829" s="607"/>
      <c r="D1829" s="309"/>
      <c r="E1829" s="608"/>
      <c r="F1829" s="609"/>
      <c r="G1829" s="609"/>
      <c r="H1829" s="257"/>
      <c r="I1829" s="168"/>
      <c r="J1829" s="168"/>
      <c r="K1829" s="167"/>
      <c r="L1829" s="369"/>
      <c r="M1829" s="171"/>
      <c r="N1829" s="310"/>
      <c r="O1829" s="610"/>
      <c r="P1829" s="374"/>
      <c r="Q1829" s="311"/>
      <c r="R1829" s="310"/>
      <c r="S1829" s="610"/>
      <c r="T1829" s="374"/>
      <c r="U1829" s="311"/>
      <c r="V1829" s="310"/>
      <c r="W1829" s="610"/>
      <c r="X1829" s="374"/>
      <c r="Y1829" s="311"/>
      <c r="Z1829" s="310"/>
      <c r="AA1829" s="610"/>
    </row>
    <row r="1830" spans="1:27" ht="12.75" customHeight="1" x14ac:dyDescent="0.2">
      <c r="A1830" s="357"/>
      <c r="B1830" s="14"/>
      <c r="C1830" s="302">
        <v>3000</v>
      </c>
      <c r="D1830" s="302">
        <v>130110149</v>
      </c>
      <c r="E1830" s="484" t="s">
        <v>62</v>
      </c>
      <c r="F1830" s="63">
        <v>15</v>
      </c>
      <c r="G1830" s="63">
        <v>1</v>
      </c>
      <c r="H1830" s="8">
        <v>48286</v>
      </c>
      <c r="I1830" s="6">
        <v>15</v>
      </c>
      <c r="J1830" s="6">
        <v>1</v>
      </c>
      <c r="K1830" s="165">
        <v>48286</v>
      </c>
      <c r="L1830" s="364">
        <v>1</v>
      </c>
      <c r="M1830" s="21">
        <v>8</v>
      </c>
      <c r="N1830" s="293">
        <v>52266</v>
      </c>
      <c r="O1830" s="464" t="s">
        <v>1129</v>
      </c>
      <c r="P1830" s="370">
        <v>1</v>
      </c>
      <c r="Q1830" s="294">
        <v>9</v>
      </c>
      <c r="R1830" s="293">
        <v>53312</v>
      </c>
      <c r="S1830" s="464" t="s">
        <v>1129</v>
      </c>
      <c r="T1830" s="370">
        <v>1</v>
      </c>
      <c r="U1830" s="294">
        <v>9</v>
      </c>
      <c r="V1830" s="293">
        <v>53312</v>
      </c>
      <c r="W1830" s="464" t="s">
        <v>1129</v>
      </c>
      <c r="X1830" s="370">
        <v>1</v>
      </c>
      <c r="Y1830" s="294">
        <v>9</v>
      </c>
      <c r="Z1830" s="293">
        <v>54912</v>
      </c>
      <c r="AA1830" s="464" t="s">
        <v>1129</v>
      </c>
    </row>
    <row r="1831" spans="1:27" ht="12.75" customHeight="1" x14ac:dyDescent="0.2">
      <c r="A1831" s="357"/>
      <c r="B1831" s="14"/>
      <c r="C1831" s="302">
        <v>13001</v>
      </c>
      <c r="D1831" s="302">
        <v>130110150</v>
      </c>
      <c r="E1831" s="484" t="s">
        <v>62</v>
      </c>
      <c r="F1831" s="63">
        <v>15</v>
      </c>
      <c r="G1831" s="63">
        <v>1</v>
      </c>
      <c r="H1831" s="8">
        <v>48286</v>
      </c>
      <c r="I1831" s="6">
        <v>15</v>
      </c>
      <c r="J1831" s="6">
        <v>1</v>
      </c>
      <c r="K1831" s="165">
        <v>48286</v>
      </c>
      <c r="L1831" s="364">
        <v>1</v>
      </c>
      <c r="M1831" s="21">
        <v>6</v>
      </c>
      <c r="N1831" s="293">
        <v>50237</v>
      </c>
      <c r="O1831" s="464" t="s">
        <v>1129</v>
      </c>
      <c r="P1831" s="370">
        <v>1</v>
      </c>
      <c r="Q1831" s="294">
        <v>1</v>
      </c>
      <c r="R1831" s="293">
        <v>45501</v>
      </c>
      <c r="S1831" s="464" t="s">
        <v>1129</v>
      </c>
      <c r="T1831" s="370">
        <v>1</v>
      </c>
      <c r="U1831" s="294">
        <v>2</v>
      </c>
      <c r="V1831" s="293">
        <v>46411</v>
      </c>
      <c r="W1831" s="464" t="s">
        <v>1129</v>
      </c>
      <c r="X1831" s="370">
        <v>1</v>
      </c>
      <c r="Y1831" s="294">
        <v>2</v>
      </c>
      <c r="Z1831" s="293">
        <v>47804</v>
      </c>
      <c r="AA1831" s="464" t="s">
        <v>1129</v>
      </c>
    </row>
    <row r="1832" spans="1:27" ht="12.75" customHeight="1" x14ac:dyDescent="0.2">
      <c r="A1832" s="357"/>
      <c r="B1832" s="14"/>
      <c r="C1832" s="302">
        <v>16001</v>
      </c>
      <c r="D1832" s="302">
        <v>130110151</v>
      </c>
      <c r="E1832" s="484" t="s">
        <v>62</v>
      </c>
      <c r="F1832" s="63">
        <v>15</v>
      </c>
      <c r="G1832" s="63">
        <v>1</v>
      </c>
      <c r="H1832" s="8">
        <v>48286</v>
      </c>
      <c r="I1832" s="6">
        <v>15</v>
      </c>
      <c r="J1832" s="6">
        <v>1</v>
      </c>
      <c r="K1832" s="165">
        <v>48286</v>
      </c>
      <c r="L1832" s="364">
        <v>1</v>
      </c>
      <c r="M1832" s="21">
        <v>6</v>
      </c>
      <c r="N1832" s="293">
        <v>50237</v>
      </c>
      <c r="O1832" s="464" t="s">
        <v>1129</v>
      </c>
      <c r="P1832" s="370">
        <v>1</v>
      </c>
      <c r="Q1832" s="294">
        <v>7</v>
      </c>
      <c r="R1832" s="293">
        <v>51242</v>
      </c>
      <c r="S1832" s="464" t="s">
        <v>1129</v>
      </c>
      <c r="T1832" s="370">
        <v>1</v>
      </c>
      <c r="U1832" s="294">
        <v>7</v>
      </c>
      <c r="V1832" s="293">
        <v>51242</v>
      </c>
      <c r="W1832" s="464" t="s">
        <v>1129</v>
      </c>
      <c r="X1832" s="370">
        <v>1</v>
      </c>
      <c r="Y1832" s="294">
        <v>7</v>
      </c>
      <c r="Z1832" s="293">
        <v>52780</v>
      </c>
      <c r="AA1832" s="464" t="s">
        <v>1129</v>
      </c>
    </row>
    <row r="1833" spans="1:27" ht="12.75" customHeight="1" x14ac:dyDescent="0.2">
      <c r="A1833" s="357"/>
      <c r="B1833" s="14"/>
      <c r="C1833" s="302">
        <v>16002</v>
      </c>
      <c r="D1833" s="302">
        <v>130110152</v>
      </c>
      <c r="E1833" s="484" t="s">
        <v>62</v>
      </c>
      <c r="F1833" s="63">
        <v>15</v>
      </c>
      <c r="G1833" s="63">
        <v>1</v>
      </c>
      <c r="H1833" s="8">
        <v>48286</v>
      </c>
      <c r="I1833" s="6">
        <v>15</v>
      </c>
      <c r="J1833" s="6">
        <v>1</v>
      </c>
      <c r="K1833" s="165">
        <v>48286</v>
      </c>
      <c r="L1833" s="364">
        <v>1</v>
      </c>
      <c r="M1833" s="21">
        <v>6</v>
      </c>
      <c r="N1833" s="293">
        <v>50237</v>
      </c>
      <c r="O1833" s="464" t="s">
        <v>1129</v>
      </c>
      <c r="P1833" s="370">
        <v>1</v>
      </c>
      <c r="Q1833" s="294">
        <v>7</v>
      </c>
      <c r="R1833" s="293">
        <v>51242</v>
      </c>
      <c r="S1833" s="464" t="s">
        <v>1129</v>
      </c>
      <c r="T1833" s="370">
        <v>1</v>
      </c>
      <c r="U1833" s="294">
        <v>7</v>
      </c>
      <c r="V1833" s="293">
        <v>51242</v>
      </c>
      <c r="W1833" s="464" t="s">
        <v>1129</v>
      </c>
      <c r="X1833" s="370">
        <v>1</v>
      </c>
      <c r="Y1833" s="294">
        <v>7</v>
      </c>
      <c r="Z1833" s="293">
        <v>52780</v>
      </c>
      <c r="AA1833" s="464" t="s">
        <v>1129</v>
      </c>
    </row>
    <row r="1834" spans="1:27" ht="12.75" customHeight="1" x14ac:dyDescent="0.2">
      <c r="A1834" s="357"/>
      <c r="B1834" s="14"/>
      <c r="C1834" s="302">
        <v>16003</v>
      </c>
      <c r="D1834" s="302">
        <v>130110157</v>
      </c>
      <c r="E1834" s="484" t="s">
        <v>345</v>
      </c>
      <c r="F1834" s="63">
        <v>15</v>
      </c>
      <c r="G1834" s="63">
        <v>1</v>
      </c>
      <c r="H1834" s="8">
        <v>48286</v>
      </c>
      <c r="I1834" s="6">
        <v>15</v>
      </c>
      <c r="J1834" s="6">
        <v>1</v>
      </c>
      <c r="K1834" s="165">
        <v>48286</v>
      </c>
      <c r="L1834" s="364">
        <v>1</v>
      </c>
      <c r="M1834" s="21">
        <v>6</v>
      </c>
      <c r="N1834" s="293">
        <v>50237</v>
      </c>
      <c r="O1834" s="464" t="s">
        <v>1129</v>
      </c>
      <c r="P1834" s="370">
        <v>1</v>
      </c>
      <c r="Q1834" s="294">
        <v>7</v>
      </c>
      <c r="R1834" s="293">
        <v>51242</v>
      </c>
      <c r="S1834" s="464" t="s">
        <v>1129</v>
      </c>
      <c r="T1834" s="370">
        <v>1</v>
      </c>
      <c r="U1834" s="294">
        <v>7</v>
      </c>
      <c r="V1834" s="293">
        <v>51242</v>
      </c>
      <c r="W1834" s="464" t="s">
        <v>1129</v>
      </c>
      <c r="X1834" s="370">
        <v>1</v>
      </c>
      <c r="Y1834" s="294">
        <v>7</v>
      </c>
      <c r="Z1834" s="293">
        <v>52780</v>
      </c>
      <c r="AA1834" s="464" t="s">
        <v>1129</v>
      </c>
    </row>
    <row r="1835" spans="1:27" ht="13.35" customHeight="1" x14ac:dyDescent="0.2">
      <c r="A1835" s="357"/>
      <c r="B1835" s="14"/>
      <c r="C1835" s="302">
        <v>16004</v>
      </c>
      <c r="D1835" s="302">
        <v>130110158</v>
      </c>
      <c r="E1835" s="484" t="s">
        <v>345</v>
      </c>
      <c r="F1835" s="63">
        <v>15</v>
      </c>
      <c r="G1835" s="63">
        <v>1</v>
      </c>
      <c r="H1835" s="8">
        <v>48286</v>
      </c>
      <c r="I1835" s="6">
        <v>15</v>
      </c>
      <c r="J1835" s="6">
        <v>1</v>
      </c>
      <c r="K1835" s="165">
        <v>48286</v>
      </c>
      <c r="L1835" s="364">
        <v>1</v>
      </c>
      <c r="M1835" s="21">
        <v>6</v>
      </c>
      <c r="N1835" s="293">
        <v>50237</v>
      </c>
      <c r="O1835" s="464" t="s">
        <v>1129</v>
      </c>
      <c r="P1835" s="370">
        <v>1</v>
      </c>
      <c r="Q1835" s="294">
        <v>7</v>
      </c>
      <c r="R1835" s="293">
        <v>51242</v>
      </c>
      <c r="S1835" s="464" t="s">
        <v>1129</v>
      </c>
      <c r="T1835" s="370">
        <v>1</v>
      </c>
      <c r="U1835" s="294">
        <v>7</v>
      </c>
      <c r="V1835" s="293">
        <v>51242</v>
      </c>
      <c r="W1835" s="464" t="s">
        <v>1129</v>
      </c>
      <c r="X1835" s="370">
        <v>1</v>
      </c>
      <c r="Y1835" s="294">
        <v>7</v>
      </c>
      <c r="Z1835" s="293">
        <v>52780</v>
      </c>
      <c r="AA1835" s="464" t="s">
        <v>1129</v>
      </c>
    </row>
    <row r="1836" spans="1:27" ht="13.35" customHeight="1" x14ac:dyDescent="0.2">
      <c r="A1836" s="357"/>
      <c r="B1836" s="14"/>
      <c r="C1836" s="302">
        <v>16005</v>
      </c>
      <c r="D1836" s="302">
        <v>130110160</v>
      </c>
      <c r="E1836" s="484" t="s">
        <v>287</v>
      </c>
      <c r="F1836" s="63">
        <v>20</v>
      </c>
      <c r="G1836" s="63">
        <v>1</v>
      </c>
      <c r="H1836" s="8">
        <v>55403</v>
      </c>
      <c r="I1836" s="6">
        <v>20</v>
      </c>
      <c r="J1836" s="6">
        <v>1</v>
      </c>
      <c r="K1836" s="165">
        <v>55403</v>
      </c>
      <c r="L1836" s="364">
        <v>20</v>
      </c>
      <c r="M1836" s="21">
        <v>1</v>
      </c>
      <c r="N1836" s="293">
        <v>59518</v>
      </c>
      <c r="O1836" s="398">
        <v>884</v>
      </c>
      <c r="P1836" s="370">
        <v>20</v>
      </c>
      <c r="Q1836" s="294">
        <v>1</v>
      </c>
      <c r="R1836" s="293">
        <v>61006</v>
      </c>
      <c r="S1836" s="398">
        <v>884</v>
      </c>
      <c r="T1836" s="370">
        <v>20</v>
      </c>
      <c r="U1836" s="294">
        <v>1</v>
      </c>
      <c r="V1836" s="293">
        <v>61006</v>
      </c>
      <c r="W1836" s="398">
        <v>884</v>
      </c>
      <c r="X1836" s="370">
        <v>20</v>
      </c>
      <c r="Y1836" s="294">
        <v>1</v>
      </c>
      <c r="Z1836" s="293">
        <v>61006</v>
      </c>
      <c r="AA1836" s="398">
        <v>884</v>
      </c>
    </row>
    <row r="1837" spans="1:27" ht="13.35" customHeight="1" x14ac:dyDescent="0.2">
      <c r="A1837" s="357"/>
      <c r="B1837" s="14"/>
      <c r="C1837" s="302">
        <v>17001</v>
      </c>
      <c r="D1837" s="302">
        <v>130110159</v>
      </c>
      <c r="E1837" s="484" t="s">
        <v>345</v>
      </c>
      <c r="F1837" s="63">
        <v>15</v>
      </c>
      <c r="G1837" s="63">
        <v>1</v>
      </c>
      <c r="H1837" s="8">
        <v>48286</v>
      </c>
      <c r="I1837" s="6">
        <v>15</v>
      </c>
      <c r="J1837" s="6">
        <v>1</v>
      </c>
      <c r="K1837" s="165">
        <v>48286</v>
      </c>
      <c r="L1837" s="364">
        <v>1</v>
      </c>
      <c r="M1837" s="21">
        <v>6</v>
      </c>
      <c r="N1837" s="293">
        <v>50237</v>
      </c>
      <c r="O1837" s="464" t="s">
        <v>1129</v>
      </c>
      <c r="P1837" s="370">
        <v>1</v>
      </c>
      <c r="Q1837" s="294">
        <v>7</v>
      </c>
      <c r="R1837" s="293">
        <v>51242</v>
      </c>
      <c r="S1837" s="464" t="s">
        <v>1129</v>
      </c>
      <c r="T1837" s="370">
        <v>1</v>
      </c>
      <c r="U1837" s="294">
        <v>7</v>
      </c>
      <c r="V1837" s="293">
        <v>51242</v>
      </c>
      <c r="W1837" s="464" t="s">
        <v>1129</v>
      </c>
      <c r="X1837" s="370">
        <v>1</v>
      </c>
      <c r="Y1837" s="294">
        <v>7</v>
      </c>
      <c r="Z1837" s="293">
        <v>52780</v>
      </c>
      <c r="AA1837" s="464" t="s">
        <v>1129</v>
      </c>
    </row>
    <row r="1838" spans="1:27" ht="13.35" customHeight="1" x14ac:dyDescent="0.2">
      <c r="A1838" s="357"/>
      <c r="B1838" s="14"/>
      <c r="C1838" s="302">
        <v>17002</v>
      </c>
      <c r="D1838" s="302">
        <v>130110161</v>
      </c>
      <c r="E1838" s="484" t="s">
        <v>345</v>
      </c>
      <c r="F1838" s="63">
        <v>15</v>
      </c>
      <c r="G1838" s="63">
        <v>1</v>
      </c>
      <c r="H1838" s="8">
        <v>48286</v>
      </c>
      <c r="I1838" s="6">
        <v>15</v>
      </c>
      <c r="J1838" s="6">
        <v>1</v>
      </c>
      <c r="K1838" s="165">
        <v>48286</v>
      </c>
      <c r="L1838" s="364">
        <v>1</v>
      </c>
      <c r="M1838" s="21">
        <v>6</v>
      </c>
      <c r="N1838" s="293">
        <v>50237</v>
      </c>
      <c r="O1838" s="464" t="s">
        <v>1129</v>
      </c>
      <c r="P1838" s="370">
        <v>1</v>
      </c>
      <c r="Q1838" s="294">
        <v>7</v>
      </c>
      <c r="R1838" s="293">
        <v>51242</v>
      </c>
      <c r="S1838" s="464" t="s">
        <v>1129</v>
      </c>
      <c r="T1838" s="370">
        <v>1</v>
      </c>
      <c r="U1838" s="294">
        <v>7</v>
      </c>
      <c r="V1838" s="293">
        <v>51242</v>
      </c>
      <c r="W1838" s="464" t="s">
        <v>1129</v>
      </c>
      <c r="X1838" s="370">
        <v>1</v>
      </c>
      <c r="Y1838" s="294">
        <v>7</v>
      </c>
      <c r="Z1838" s="293">
        <v>52780</v>
      </c>
      <c r="AA1838" s="464" t="s">
        <v>1129</v>
      </c>
    </row>
    <row r="1839" spans="1:27" ht="13.35" customHeight="1" x14ac:dyDescent="0.2">
      <c r="A1839" s="357"/>
      <c r="B1839" s="14"/>
      <c r="C1839" s="302">
        <v>17003</v>
      </c>
      <c r="D1839" s="302">
        <v>130110162</v>
      </c>
      <c r="E1839" s="484" t="s">
        <v>345</v>
      </c>
      <c r="F1839" s="63">
        <v>15</v>
      </c>
      <c r="G1839" s="63">
        <v>1</v>
      </c>
      <c r="H1839" s="8">
        <v>48286</v>
      </c>
      <c r="I1839" s="6">
        <v>15</v>
      </c>
      <c r="J1839" s="6">
        <v>1</v>
      </c>
      <c r="K1839" s="165">
        <v>48286</v>
      </c>
      <c r="L1839" s="364">
        <v>1</v>
      </c>
      <c r="M1839" s="21">
        <v>6</v>
      </c>
      <c r="N1839" s="293">
        <v>50237</v>
      </c>
      <c r="O1839" s="464" t="s">
        <v>1129</v>
      </c>
      <c r="P1839" s="370">
        <v>1</v>
      </c>
      <c r="Q1839" s="294">
        <v>7</v>
      </c>
      <c r="R1839" s="293">
        <v>51242</v>
      </c>
      <c r="S1839" s="464" t="s">
        <v>1129</v>
      </c>
      <c r="T1839" s="370">
        <v>1</v>
      </c>
      <c r="U1839" s="294">
        <v>7</v>
      </c>
      <c r="V1839" s="293">
        <v>51242</v>
      </c>
      <c r="W1839" s="464" t="s">
        <v>1129</v>
      </c>
      <c r="X1839" s="370">
        <v>1</v>
      </c>
      <c r="Y1839" s="294">
        <v>7</v>
      </c>
      <c r="Z1839" s="293">
        <v>52780</v>
      </c>
      <c r="AA1839" s="464" t="s">
        <v>1129</v>
      </c>
    </row>
    <row r="1840" spans="1:27" ht="13.35" customHeight="1" x14ac:dyDescent="0.2">
      <c r="A1840" s="357"/>
      <c r="B1840" s="14"/>
      <c r="C1840" s="302">
        <v>17004</v>
      </c>
      <c r="D1840" s="302">
        <v>130110163</v>
      </c>
      <c r="E1840" s="484" t="s">
        <v>345</v>
      </c>
      <c r="F1840" s="63">
        <v>15</v>
      </c>
      <c r="G1840" s="63">
        <v>1</v>
      </c>
      <c r="H1840" s="8">
        <v>48286</v>
      </c>
      <c r="I1840" s="6">
        <v>15</v>
      </c>
      <c r="J1840" s="6">
        <v>1</v>
      </c>
      <c r="K1840" s="165">
        <v>48286</v>
      </c>
      <c r="L1840" s="364">
        <v>1</v>
      </c>
      <c r="M1840" s="21">
        <v>6</v>
      </c>
      <c r="N1840" s="293">
        <v>50237</v>
      </c>
      <c r="O1840" s="464" t="s">
        <v>1129</v>
      </c>
      <c r="P1840" s="370">
        <v>1</v>
      </c>
      <c r="Q1840" s="294">
        <v>7</v>
      </c>
      <c r="R1840" s="293">
        <v>51242</v>
      </c>
      <c r="S1840" s="464" t="s">
        <v>1129</v>
      </c>
      <c r="T1840" s="370">
        <v>1</v>
      </c>
      <c r="U1840" s="294">
        <v>7</v>
      </c>
      <c r="V1840" s="293">
        <v>51242</v>
      </c>
      <c r="W1840" s="464" t="s">
        <v>1129</v>
      </c>
      <c r="X1840" s="370">
        <v>1</v>
      </c>
      <c r="Y1840" s="294">
        <v>7</v>
      </c>
      <c r="Z1840" s="293">
        <v>52780</v>
      </c>
      <c r="AA1840" s="464" t="s">
        <v>1129</v>
      </c>
    </row>
    <row r="1841" spans="1:27" ht="13.35" customHeight="1" x14ac:dyDescent="0.2">
      <c r="A1841" s="357"/>
      <c r="B1841" s="14"/>
      <c r="C1841" s="302">
        <v>17005</v>
      </c>
      <c r="D1841" s="302">
        <v>130110164</v>
      </c>
      <c r="E1841" s="484" t="s">
        <v>345</v>
      </c>
      <c r="F1841" s="63">
        <v>15</v>
      </c>
      <c r="G1841" s="63">
        <v>1</v>
      </c>
      <c r="H1841" s="8">
        <v>48286</v>
      </c>
      <c r="I1841" s="6">
        <v>15</v>
      </c>
      <c r="J1841" s="6">
        <v>1</v>
      </c>
      <c r="K1841" s="165">
        <v>48286</v>
      </c>
      <c r="L1841" s="364">
        <v>1</v>
      </c>
      <c r="M1841" s="21">
        <v>6</v>
      </c>
      <c r="N1841" s="293">
        <v>50237</v>
      </c>
      <c r="O1841" s="464" t="s">
        <v>1129</v>
      </c>
      <c r="P1841" s="370">
        <v>1</v>
      </c>
      <c r="Q1841" s="294">
        <v>7</v>
      </c>
      <c r="R1841" s="293">
        <v>51242</v>
      </c>
      <c r="S1841" s="464" t="s">
        <v>1129</v>
      </c>
      <c r="T1841" s="370">
        <v>1</v>
      </c>
      <c r="U1841" s="294">
        <v>7</v>
      </c>
      <c r="V1841" s="293">
        <v>51242</v>
      </c>
      <c r="W1841" s="464" t="s">
        <v>1129</v>
      </c>
      <c r="X1841" s="370">
        <v>1</v>
      </c>
      <c r="Y1841" s="294">
        <v>7</v>
      </c>
      <c r="Z1841" s="293">
        <v>52780</v>
      </c>
      <c r="AA1841" s="464" t="s">
        <v>1129</v>
      </c>
    </row>
    <row r="1842" spans="1:27" ht="13.35" customHeight="1" x14ac:dyDescent="0.2">
      <c r="A1842" s="357"/>
      <c r="B1842" s="14"/>
      <c r="C1842" s="302">
        <v>17006</v>
      </c>
      <c r="D1842" s="302">
        <v>130110165</v>
      </c>
      <c r="E1842" s="484" t="s">
        <v>345</v>
      </c>
      <c r="F1842" s="63">
        <v>15</v>
      </c>
      <c r="G1842" s="63">
        <v>1</v>
      </c>
      <c r="H1842" s="8">
        <v>48286</v>
      </c>
      <c r="I1842" s="6">
        <v>15</v>
      </c>
      <c r="J1842" s="6">
        <v>1</v>
      </c>
      <c r="K1842" s="165">
        <v>48286</v>
      </c>
      <c r="L1842" s="364">
        <v>1</v>
      </c>
      <c r="M1842" s="21">
        <v>2</v>
      </c>
      <c r="N1842" s="293">
        <v>46411</v>
      </c>
      <c r="O1842" s="464" t="s">
        <v>1129</v>
      </c>
      <c r="P1842" s="370">
        <v>1</v>
      </c>
      <c r="Q1842" s="294">
        <v>3</v>
      </c>
      <c r="R1842" s="293">
        <v>47339</v>
      </c>
      <c r="S1842" s="464" t="s">
        <v>1129</v>
      </c>
      <c r="T1842" s="370">
        <v>1</v>
      </c>
      <c r="U1842" s="294">
        <v>3</v>
      </c>
      <c r="V1842" s="293">
        <v>47339</v>
      </c>
      <c r="W1842" s="464" t="s">
        <v>1129</v>
      </c>
      <c r="X1842" s="370">
        <v>1</v>
      </c>
      <c r="Y1842" s="294">
        <v>3</v>
      </c>
      <c r="Z1842" s="293">
        <v>48760</v>
      </c>
      <c r="AA1842" s="464" t="s">
        <v>1129</v>
      </c>
    </row>
    <row r="1843" spans="1:27" ht="13.35" customHeight="1" x14ac:dyDescent="0.2">
      <c r="A1843" s="357"/>
      <c r="B1843" s="14"/>
      <c r="C1843" s="302">
        <v>17007</v>
      </c>
      <c r="D1843" s="302">
        <v>130110166</v>
      </c>
      <c r="E1843" s="484" t="s">
        <v>345</v>
      </c>
      <c r="F1843" s="63">
        <v>15</v>
      </c>
      <c r="G1843" s="63">
        <v>1</v>
      </c>
      <c r="H1843" s="8">
        <v>48286</v>
      </c>
      <c r="I1843" s="6">
        <v>15</v>
      </c>
      <c r="J1843" s="6">
        <v>1</v>
      </c>
      <c r="K1843" s="165">
        <v>48286</v>
      </c>
      <c r="L1843" s="364">
        <v>1</v>
      </c>
      <c r="M1843" s="21">
        <v>6</v>
      </c>
      <c r="N1843" s="293">
        <v>50237</v>
      </c>
      <c r="O1843" s="464" t="s">
        <v>1129</v>
      </c>
      <c r="P1843" s="370">
        <v>1</v>
      </c>
      <c r="Q1843" s="294">
        <v>7</v>
      </c>
      <c r="R1843" s="293">
        <v>51242</v>
      </c>
      <c r="S1843" s="464" t="s">
        <v>1129</v>
      </c>
      <c r="T1843" s="370">
        <v>1</v>
      </c>
      <c r="U1843" s="294">
        <v>7</v>
      </c>
      <c r="V1843" s="293">
        <v>51242</v>
      </c>
      <c r="W1843" s="464" t="s">
        <v>1129</v>
      </c>
      <c r="X1843" s="370">
        <v>1</v>
      </c>
      <c r="Y1843" s="294">
        <v>7</v>
      </c>
      <c r="Z1843" s="293">
        <v>52780</v>
      </c>
      <c r="AA1843" s="464" t="s">
        <v>1129</v>
      </c>
    </row>
    <row r="1844" spans="1:27" ht="13.35" hidden="1" customHeight="1" x14ac:dyDescent="0.2">
      <c r="A1844" s="357"/>
      <c r="B1844" s="14"/>
      <c r="C1844" s="302" t="s">
        <v>1113</v>
      </c>
      <c r="D1844" s="302"/>
      <c r="E1844" s="484" t="s">
        <v>345</v>
      </c>
      <c r="F1844" s="63"/>
      <c r="G1844" s="63"/>
      <c r="H1844" s="8"/>
      <c r="I1844" s="6"/>
      <c r="J1844" s="6"/>
      <c r="K1844" s="4"/>
      <c r="L1844" s="364">
        <v>1</v>
      </c>
      <c r="M1844" s="21">
        <v>1</v>
      </c>
      <c r="N1844" s="293">
        <v>0</v>
      </c>
      <c r="O1844" s="464" t="s">
        <v>1129</v>
      </c>
      <c r="P1844" s="370">
        <v>1</v>
      </c>
      <c r="Q1844" s="294">
        <v>1</v>
      </c>
      <c r="R1844" s="293">
        <v>0</v>
      </c>
      <c r="S1844" s="464" t="s">
        <v>1129</v>
      </c>
      <c r="T1844" s="370">
        <v>1</v>
      </c>
      <c r="U1844" s="294">
        <v>1</v>
      </c>
      <c r="V1844" s="293">
        <v>0</v>
      </c>
      <c r="W1844" s="464" t="s">
        <v>1129</v>
      </c>
      <c r="X1844" s="370">
        <v>1</v>
      </c>
      <c r="Y1844" s="294">
        <v>1</v>
      </c>
      <c r="Z1844" s="293">
        <v>0</v>
      </c>
      <c r="AA1844" s="464" t="s">
        <v>1129</v>
      </c>
    </row>
    <row r="1845" spans="1:27" ht="13.35" hidden="1" customHeight="1" x14ac:dyDescent="0.2">
      <c r="A1845" s="357"/>
      <c r="B1845" s="14"/>
      <c r="C1845" s="302" t="s">
        <v>1114</v>
      </c>
      <c r="D1845" s="302"/>
      <c r="E1845" s="484" t="s">
        <v>345</v>
      </c>
      <c r="F1845" s="63"/>
      <c r="G1845" s="63"/>
      <c r="H1845" s="8"/>
      <c r="I1845" s="6"/>
      <c r="J1845" s="6"/>
      <c r="K1845" s="4"/>
      <c r="L1845" s="364">
        <v>1</v>
      </c>
      <c r="M1845" s="21">
        <v>1</v>
      </c>
      <c r="N1845" s="293">
        <v>0</v>
      </c>
      <c r="O1845" s="464" t="s">
        <v>1129</v>
      </c>
      <c r="P1845" s="370">
        <v>1</v>
      </c>
      <c r="Q1845" s="294">
        <v>1</v>
      </c>
      <c r="R1845" s="293">
        <v>0</v>
      </c>
      <c r="S1845" s="464" t="s">
        <v>1129</v>
      </c>
      <c r="T1845" s="370">
        <v>1</v>
      </c>
      <c r="U1845" s="294">
        <v>1</v>
      </c>
      <c r="V1845" s="293">
        <v>0</v>
      </c>
      <c r="W1845" s="464" t="s">
        <v>1129</v>
      </c>
      <c r="X1845" s="370">
        <v>1</v>
      </c>
      <c r="Y1845" s="294">
        <v>1</v>
      </c>
      <c r="Z1845" s="293">
        <v>0</v>
      </c>
      <c r="AA1845" s="464" t="s">
        <v>1129</v>
      </c>
    </row>
    <row r="1846" spans="1:27" ht="13.35" hidden="1" customHeight="1" x14ac:dyDescent="0.2">
      <c r="A1846" s="357"/>
      <c r="B1846" s="14"/>
      <c r="C1846" s="302" t="s">
        <v>1115</v>
      </c>
      <c r="D1846" s="302"/>
      <c r="E1846" s="484" t="s">
        <v>345</v>
      </c>
      <c r="F1846" s="63"/>
      <c r="G1846" s="63"/>
      <c r="H1846" s="8"/>
      <c r="I1846" s="6"/>
      <c r="J1846" s="6"/>
      <c r="K1846" s="4"/>
      <c r="L1846" s="364">
        <v>1</v>
      </c>
      <c r="M1846" s="21">
        <v>1</v>
      </c>
      <c r="N1846" s="293">
        <v>0</v>
      </c>
      <c r="O1846" s="464" t="s">
        <v>1129</v>
      </c>
      <c r="P1846" s="370">
        <v>1</v>
      </c>
      <c r="Q1846" s="294">
        <v>1</v>
      </c>
      <c r="R1846" s="293">
        <v>0</v>
      </c>
      <c r="S1846" s="464" t="s">
        <v>1129</v>
      </c>
      <c r="T1846" s="370">
        <v>1</v>
      </c>
      <c r="U1846" s="294">
        <v>1</v>
      </c>
      <c r="V1846" s="293">
        <v>0</v>
      </c>
      <c r="W1846" s="464" t="s">
        <v>1129</v>
      </c>
      <c r="X1846" s="370">
        <v>1</v>
      </c>
      <c r="Y1846" s="294">
        <v>1</v>
      </c>
      <c r="Z1846" s="293">
        <v>0</v>
      </c>
      <c r="AA1846" s="464" t="s">
        <v>1129</v>
      </c>
    </row>
    <row r="1847" spans="1:27" ht="13.35" customHeight="1" x14ac:dyDescent="0.2">
      <c r="A1847" s="357"/>
      <c r="B1847" s="14"/>
      <c r="C1847" s="302">
        <v>20010</v>
      </c>
      <c r="D1847" s="302"/>
      <c r="E1847" s="484" t="s">
        <v>1509</v>
      </c>
      <c r="F1847" s="63"/>
      <c r="G1847" s="63"/>
      <c r="H1847" s="8"/>
      <c r="I1847" s="6"/>
      <c r="J1847" s="6"/>
      <c r="K1847" s="4"/>
      <c r="L1847" s="364"/>
      <c r="O1847" s="464"/>
      <c r="P1847" s="370"/>
      <c r="S1847" s="464"/>
      <c r="T1847" s="370">
        <v>15</v>
      </c>
      <c r="U1847" s="294">
        <v>1</v>
      </c>
      <c r="V1847" s="293">
        <v>53169</v>
      </c>
      <c r="W1847" s="464">
        <v>884</v>
      </c>
      <c r="X1847" s="370">
        <v>15</v>
      </c>
      <c r="Y1847" s="294">
        <v>1</v>
      </c>
      <c r="Z1847" s="293">
        <v>53169</v>
      </c>
      <c r="AA1847" s="464">
        <v>884</v>
      </c>
    </row>
    <row r="1848" spans="1:27" ht="13.35" customHeight="1" x14ac:dyDescent="0.2">
      <c r="A1848" s="357"/>
      <c r="B1848" s="14"/>
      <c r="C1848" s="302">
        <v>20011</v>
      </c>
      <c r="D1848" s="302"/>
      <c r="E1848" s="484" t="s">
        <v>1509</v>
      </c>
      <c r="F1848" s="63"/>
      <c r="G1848" s="63"/>
      <c r="H1848" s="8"/>
      <c r="I1848" s="6"/>
      <c r="J1848" s="6"/>
      <c r="K1848" s="4"/>
      <c r="L1848" s="364"/>
      <c r="O1848" s="464"/>
      <c r="P1848" s="370"/>
      <c r="S1848" s="464"/>
      <c r="T1848" s="370">
        <v>15</v>
      </c>
      <c r="U1848" s="294">
        <v>1</v>
      </c>
      <c r="V1848" s="293">
        <v>53169</v>
      </c>
      <c r="W1848" s="464">
        <v>884</v>
      </c>
      <c r="X1848" s="370">
        <v>15</v>
      </c>
      <c r="Y1848" s="294">
        <v>1</v>
      </c>
      <c r="Z1848" s="293">
        <v>53169</v>
      </c>
      <c r="AA1848" s="464">
        <v>884</v>
      </c>
    </row>
    <row r="1849" spans="1:27" ht="13.35" customHeight="1" x14ac:dyDescent="0.2">
      <c r="A1849" s="357"/>
      <c r="B1849" s="14"/>
      <c r="C1849" s="302">
        <v>20012</v>
      </c>
      <c r="D1849" s="302"/>
      <c r="E1849" s="484" t="s">
        <v>1509</v>
      </c>
      <c r="F1849" s="63"/>
      <c r="G1849" s="63"/>
      <c r="H1849" s="8"/>
      <c r="I1849" s="6"/>
      <c r="J1849" s="6"/>
      <c r="K1849" s="4"/>
      <c r="L1849" s="364"/>
      <c r="O1849" s="464"/>
      <c r="P1849" s="370"/>
      <c r="S1849" s="464"/>
      <c r="T1849" s="370">
        <v>15</v>
      </c>
      <c r="U1849" s="294">
        <v>1</v>
      </c>
      <c r="V1849" s="293">
        <v>53169</v>
      </c>
      <c r="W1849" s="464">
        <v>884</v>
      </c>
      <c r="X1849" s="370">
        <v>15</v>
      </c>
      <c r="Y1849" s="294">
        <v>1</v>
      </c>
      <c r="Z1849" s="293">
        <v>53169</v>
      </c>
      <c r="AA1849" s="464">
        <v>884</v>
      </c>
    </row>
    <row r="1850" spans="1:27" ht="13.35" customHeight="1" x14ac:dyDescent="0.2">
      <c r="A1850" s="357"/>
      <c r="B1850" s="14"/>
      <c r="C1850" s="302">
        <v>20013</v>
      </c>
      <c r="D1850" s="302"/>
      <c r="E1850" s="484" t="s">
        <v>1509</v>
      </c>
      <c r="F1850" s="63"/>
      <c r="G1850" s="63"/>
      <c r="H1850" s="8"/>
      <c r="I1850" s="6"/>
      <c r="J1850" s="6"/>
      <c r="K1850" s="4"/>
      <c r="L1850" s="364"/>
      <c r="O1850" s="464"/>
      <c r="P1850" s="370"/>
      <c r="S1850" s="464"/>
      <c r="T1850" s="370">
        <v>15</v>
      </c>
      <c r="U1850" s="294">
        <v>1</v>
      </c>
      <c r="V1850" s="293">
        <v>53169</v>
      </c>
      <c r="W1850" s="464">
        <v>884</v>
      </c>
      <c r="X1850" s="370">
        <v>15</v>
      </c>
      <c r="Y1850" s="294">
        <v>1</v>
      </c>
      <c r="Z1850" s="293">
        <v>1</v>
      </c>
      <c r="AA1850" s="464">
        <v>884</v>
      </c>
    </row>
    <row r="1851" spans="1:27" ht="13.35" customHeight="1" x14ac:dyDescent="0.2">
      <c r="A1851" s="357"/>
      <c r="B1851" s="14"/>
      <c r="C1851" s="302">
        <v>20014</v>
      </c>
      <c r="D1851" s="302"/>
      <c r="E1851" s="484" t="s">
        <v>1509</v>
      </c>
      <c r="F1851" s="63"/>
      <c r="G1851" s="63"/>
      <c r="H1851" s="8"/>
      <c r="I1851" s="6"/>
      <c r="J1851" s="6"/>
      <c r="K1851" s="4"/>
      <c r="L1851" s="364"/>
      <c r="O1851" s="464"/>
      <c r="P1851" s="370"/>
      <c r="S1851" s="464"/>
      <c r="T1851" s="370">
        <v>15</v>
      </c>
      <c r="U1851" s="294">
        <v>1</v>
      </c>
      <c r="V1851" s="293">
        <v>53169</v>
      </c>
      <c r="W1851" s="464">
        <v>884</v>
      </c>
      <c r="X1851" s="370">
        <v>15</v>
      </c>
      <c r="Y1851" s="294">
        <v>1</v>
      </c>
      <c r="Z1851" s="293">
        <v>1</v>
      </c>
      <c r="AA1851" s="464">
        <v>884</v>
      </c>
    </row>
    <row r="1852" spans="1:27" ht="13.35" customHeight="1" x14ac:dyDescent="0.2">
      <c r="A1852" s="357"/>
      <c r="B1852" s="14"/>
      <c r="C1852" s="302"/>
      <c r="D1852" s="302"/>
      <c r="E1852" s="484"/>
      <c r="F1852" s="63"/>
      <c r="G1852" s="63"/>
      <c r="H1852" s="8"/>
      <c r="I1852" s="6"/>
      <c r="J1852" s="6"/>
      <c r="K1852" s="4"/>
      <c r="L1852" s="364"/>
      <c r="O1852" s="464"/>
      <c r="P1852" s="370"/>
      <c r="S1852" s="464"/>
      <c r="T1852" s="370"/>
      <c r="W1852" s="464"/>
      <c r="X1852" s="370"/>
      <c r="AA1852" s="464"/>
    </row>
    <row r="1853" spans="1:27" ht="13.35" customHeight="1" x14ac:dyDescent="0.2">
      <c r="A1853" s="357"/>
      <c r="B1853" s="14"/>
      <c r="C1853" s="302"/>
      <c r="D1853" s="302"/>
      <c r="E1853" s="484" t="s">
        <v>791</v>
      </c>
      <c r="F1853" s="63"/>
      <c r="G1853" s="63"/>
      <c r="H1853" s="8">
        <v>71054</v>
      </c>
      <c r="I1853" s="6"/>
      <c r="J1853" s="6"/>
      <c r="K1853" s="165">
        <v>71054</v>
      </c>
      <c r="L1853" s="364">
        <v>0</v>
      </c>
      <c r="M1853" s="21">
        <v>0</v>
      </c>
      <c r="N1853" s="293">
        <v>71054</v>
      </c>
      <c r="O1853" s="398"/>
      <c r="P1853" s="370">
        <v>0</v>
      </c>
      <c r="Q1853" s="294">
        <v>0</v>
      </c>
      <c r="R1853" s="293">
        <v>0</v>
      </c>
      <c r="S1853" s="398"/>
      <c r="T1853" s="370">
        <v>0</v>
      </c>
      <c r="U1853" s="294">
        <v>0</v>
      </c>
      <c r="V1853" s="293">
        <v>0</v>
      </c>
      <c r="W1853" s="398"/>
      <c r="X1853" s="370">
        <v>0</v>
      </c>
      <c r="Y1853" s="294">
        <v>0</v>
      </c>
      <c r="Z1853" s="293">
        <v>0</v>
      </c>
      <c r="AA1853" s="398"/>
    </row>
    <row r="1854" spans="1:27" ht="12" customHeight="1" x14ac:dyDescent="0.25">
      <c r="A1854" s="357"/>
      <c r="B1854" s="14"/>
      <c r="C1854" s="292"/>
      <c r="D1854" s="292"/>
      <c r="E1854" s="479" t="s">
        <v>381</v>
      </c>
      <c r="F1854" s="343"/>
      <c r="G1854" s="343"/>
      <c r="H1854" s="343">
        <f>SUM(H1771:H1853)</f>
        <v>3703212</v>
      </c>
      <c r="I1854" s="261"/>
      <c r="J1854" s="261"/>
      <c r="K1854" s="344">
        <f>SUM(K1771:K1853)</f>
        <v>3600485</v>
      </c>
      <c r="L1854" s="420"/>
      <c r="M1854" s="421"/>
      <c r="N1854" s="407">
        <f>SUM(N1771:N1853)</f>
        <v>3780698</v>
      </c>
      <c r="O1854" s="408"/>
      <c r="P1854" s="423"/>
      <c r="Q1854" s="422"/>
      <c r="R1854" s="407">
        <f>SUM(R1771:R1853)</f>
        <v>3804478</v>
      </c>
      <c r="S1854" s="408"/>
      <c r="T1854" s="423"/>
      <c r="U1854" s="422"/>
      <c r="V1854" s="407">
        <f>SUM(V1771:V1853)</f>
        <v>4045124</v>
      </c>
      <c r="W1854" s="408"/>
      <c r="X1854" s="423"/>
      <c r="Y1854" s="422"/>
      <c r="Z1854" s="407">
        <f>SUM(Z1771:Z1853)</f>
        <v>3879755</v>
      </c>
      <c r="AA1854" s="408"/>
    </row>
    <row r="1855" spans="1:27" ht="6.75" customHeight="1" x14ac:dyDescent="0.25">
      <c r="A1855" s="357"/>
      <c r="B1855" s="14"/>
      <c r="C1855" s="292"/>
      <c r="D1855" s="292"/>
      <c r="E1855" s="315"/>
      <c r="F1855" s="289"/>
      <c r="G1855" s="289"/>
      <c r="H1855" s="289"/>
      <c r="I1855" s="172"/>
      <c r="J1855" s="172"/>
      <c r="K1855" s="291"/>
      <c r="L1855" s="438"/>
      <c r="M1855" s="558"/>
      <c r="N1855" s="317"/>
      <c r="O1855" s="439"/>
      <c r="P1855" s="441"/>
      <c r="Q1855" s="440"/>
      <c r="R1855" s="317"/>
      <c r="S1855" s="439"/>
      <c r="T1855" s="441"/>
      <c r="U1855" s="440"/>
      <c r="V1855" s="317"/>
      <c r="W1855" s="439"/>
      <c r="X1855" s="441"/>
      <c r="Y1855" s="440"/>
      <c r="Z1855" s="317"/>
      <c r="AA1855" s="439"/>
    </row>
    <row r="1856" spans="1:27" ht="20.25" x14ac:dyDescent="0.55000000000000004">
      <c r="A1856" s="357"/>
      <c r="B1856" s="14"/>
      <c r="C1856" s="302"/>
      <c r="D1856" s="302"/>
      <c r="E1856" s="376" t="s">
        <v>1333</v>
      </c>
      <c r="F1856" s="295"/>
      <c r="G1856" s="295"/>
      <c r="H1856" s="295"/>
      <c r="I1856" s="296"/>
      <c r="J1856" s="296"/>
      <c r="K1856" s="297"/>
      <c r="L1856" s="364"/>
      <c r="O1856" s="398"/>
      <c r="P1856" s="370"/>
      <c r="S1856" s="398"/>
      <c r="T1856" s="370"/>
      <c r="W1856" s="398"/>
      <c r="X1856" s="370"/>
      <c r="AA1856" s="398"/>
    </row>
    <row r="1857" spans="1:27" ht="15" x14ac:dyDescent="0.2">
      <c r="A1857" s="357"/>
      <c r="B1857" s="14"/>
      <c r="C1857" s="302"/>
      <c r="D1857" s="302"/>
      <c r="E1857" s="281" t="s">
        <v>1441</v>
      </c>
      <c r="F1857" s="295"/>
      <c r="G1857" s="295"/>
      <c r="H1857" s="295"/>
      <c r="I1857" s="296"/>
      <c r="J1857" s="296"/>
      <c r="K1857" s="297"/>
      <c r="L1857" s="364"/>
      <c r="N1857" s="293">
        <f>COUNTIFS($C$1772:$C$1853,"&gt;0",N1772:N1853,"&gt;0")</f>
        <v>66</v>
      </c>
      <c r="O1857" s="398"/>
      <c r="P1857" s="370"/>
      <c r="R1857" s="293">
        <f>COUNTIFS($C$1772:$C$1853,"&gt;0",R1772:R1853,"&gt;0")</f>
        <v>65</v>
      </c>
      <c r="S1857" s="398"/>
      <c r="T1857" s="370"/>
      <c r="V1857" s="293">
        <f>COUNTIFS($C$1772:$C$1853,"&gt;0",V1772:V1853,"&gt;0")</f>
        <v>70</v>
      </c>
      <c r="W1857" s="398"/>
      <c r="X1857" s="370"/>
      <c r="Z1857" s="293">
        <f>COUNTIFS($C$1772:$C$1853,"&gt;0",Z1772:Z1853,"&gt;0")</f>
        <v>69</v>
      </c>
      <c r="AA1857" s="398"/>
    </row>
    <row r="1858" spans="1:27" ht="15" x14ac:dyDescent="0.2">
      <c r="A1858" s="359"/>
      <c r="B1858" s="20"/>
      <c r="C1858" s="303"/>
      <c r="D1858" s="303"/>
      <c r="E1858" s="377" t="s">
        <v>1332</v>
      </c>
      <c r="F1858" s="298"/>
      <c r="G1858" s="298"/>
      <c r="H1858" s="298"/>
      <c r="I1858" s="299"/>
      <c r="J1858" s="299"/>
      <c r="K1858" s="300"/>
      <c r="L1858" s="366"/>
      <c r="M1858" s="307"/>
      <c r="N1858" s="308">
        <f>COUNTIFS($C$1772:$C$1853,"**",N1772:N1853,"&gt;0")</f>
        <v>0</v>
      </c>
      <c r="O1858" s="424"/>
      <c r="P1858" s="372"/>
      <c r="Q1858" s="326"/>
      <c r="R1858" s="308">
        <f>COUNTIFS($C$1772:$C$1853,"**",R1772:R1853,"&gt;0")</f>
        <v>0</v>
      </c>
      <c r="S1858" s="424"/>
      <c r="T1858" s="372"/>
      <c r="U1858" s="326"/>
      <c r="V1858" s="308">
        <f>COUNTIFS($C$1772:$C$1853,"**",V1772:V1853,"&gt;0")</f>
        <v>0</v>
      </c>
      <c r="W1858" s="424"/>
      <c r="X1858" s="372"/>
      <c r="Y1858" s="326"/>
      <c r="Z1858" s="308">
        <f>COUNTIFS($C$1772:$C$1853,"**",Z1772:Z1853,"&gt;0")</f>
        <v>0</v>
      </c>
      <c r="AA1858" s="424"/>
    </row>
    <row r="1859" spans="1:27" ht="10.5" customHeight="1" x14ac:dyDescent="0.2">
      <c r="A1859" s="360"/>
      <c r="B1859" s="285"/>
      <c r="C1859" s="309"/>
      <c r="D1859" s="309"/>
      <c r="E1859" s="274"/>
      <c r="F1859" s="273"/>
      <c r="G1859" s="273"/>
      <c r="H1859" s="273"/>
      <c r="I1859" s="171"/>
      <c r="J1859" s="171"/>
      <c r="K1859" s="310"/>
      <c r="L1859" s="369"/>
      <c r="M1859" s="171"/>
      <c r="N1859" s="310"/>
      <c r="O1859" s="401"/>
      <c r="P1859" s="374"/>
      <c r="Q1859" s="311"/>
      <c r="R1859" s="310"/>
      <c r="S1859" s="401"/>
      <c r="T1859" s="374"/>
      <c r="U1859" s="311"/>
      <c r="V1859" s="310"/>
      <c r="W1859" s="401"/>
      <c r="X1859" s="374"/>
      <c r="Y1859" s="311"/>
      <c r="Z1859" s="310"/>
      <c r="AA1859" s="401"/>
    </row>
    <row r="1860" spans="1:27" ht="15.75" x14ac:dyDescent="0.25">
      <c r="A1860" s="322" t="s">
        <v>43</v>
      </c>
      <c r="B1860" s="14"/>
      <c r="C1860" s="302"/>
      <c r="D1860" s="302"/>
      <c r="E1860" s="288"/>
      <c r="F1860" s="8"/>
      <c r="G1860" s="8"/>
      <c r="H1860" s="8"/>
      <c r="I1860" s="4"/>
      <c r="J1860" s="4"/>
      <c r="K1860" s="4"/>
      <c r="L1860" s="12"/>
      <c r="M1860" s="13"/>
      <c r="N1860" s="13"/>
      <c r="O1860" s="398"/>
      <c r="P1860" s="404"/>
      <c r="Q1860" s="403"/>
      <c r="R1860" s="414"/>
      <c r="S1860" s="398"/>
      <c r="T1860" s="404"/>
      <c r="U1860" s="403"/>
      <c r="V1860" s="414"/>
      <c r="W1860" s="398"/>
      <c r="X1860" s="404"/>
      <c r="Y1860" s="403"/>
      <c r="Z1860" s="414"/>
      <c r="AA1860" s="398"/>
    </row>
    <row r="1861" spans="1:27" ht="15" x14ac:dyDescent="0.25">
      <c r="A1861" s="357"/>
      <c r="B1861" s="286" t="s">
        <v>1260</v>
      </c>
      <c r="C1861" s="302"/>
      <c r="D1861" s="302"/>
      <c r="E1861" s="288"/>
      <c r="F1861" s="8"/>
      <c r="G1861" s="8"/>
      <c r="H1861" s="8"/>
      <c r="I1861" s="4"/>
      <c r="J1861" s="4"/>
      <c r="K1861" s="4"/>
      <c r="L1861" s="12"/>
      <c r="M1861" s="13"/>
      <c r="N1861" s="13"/>
      <c r="O1861" s="398"/>
      <c r="P1861" s="404"/>
      <c r="Q1861" s="403"/>
      <c r="R1861" s="414"/>
      <c r="S1861" s="398"/>
      <c r="T1861" s="404"/>
      <c r="U1861" s="403"/>
      <c r="V1861" s="414"/>
      <c r="W1861" s="398"/>
      <c r="X1861" s="404"/>
      <c r="Y1861" s="403"/>
      <c r="Z1861" s="414"/>
      <c r="AA1861" s="398"/>
    </row>
    <row r="1862" spans="1:27" ht="14.1" customHeight="1" x14ac:dyDescent="0.2">
      <c r="A1862" s="357"/>
      <c r="B1862" s="14"/>
      <c r="C1862" s="302">
        <v>100</v>
      </c>
      <c r="D1862" s="302">
        <v>130210101</v>
      </c>
      <c r="E1862" s="288" t="s">
        <v>1584</v>
      </c>
      <c r="F1862" s="8"/>
      <c r="G1862" s="8"/>
      <c r="H1862" s="8">
        <v>73000</v>
      </c>
      <c r="I1862" s="18" t="s">
        <v>1136</v>
      </c>
      <c r="J1862" s="4"/>
      <c r="K1862" s="165">
        <v>73000</v>
      </c>
      <c r="L1862" s="364" t="s">
        <v>1136</v>
      </c>
      <c r="M1862" s="13"/>
      <c r="N1862" s="293">
        <v>73000</v>
      </c>
      <c r="O1862" s="398" t="s">
        <v>1124</v>
      </c>
      <c r="P1862" s="370" t="s">
        <v>1136</v>
      </c>
      <c r="Q1862" s="403"/>
      <c r="R1862" s="293">
        <v>76650</v>
      </c>
      <c r="S1862" s="398" t="s">
        <v>1124</v>
      </c>
      <c r="T1862" s="370" t="s">
        <v>1136</v>
      </c>
      <c r="U1862" s="403"/>
      <c r="V1862" s="293">
        <v>76650</v>
      </c>
      <c r="W1862" s="398" t="s">
        <v>1124</v>
      </c>
      <c r="X1862" s="370" t="s">
        <v>1136</v>
      </c>
      <c r="Y1862" s="403"/>
      <c r="Z1862" s="293">
        <v>76650</v>
      </c>
      <c r="AA1862" s="398" t="s">
        <v>1124</v>
      </c>
    </row>
    <row r="1863" spans="1:27" ht="14.1" customHeight="1" x14ac:dyDescent="0.2">
      <c r="A1863" s="357"/>
      <c r="B1863" s="14"/>
      <c r="C1863" s="302">
        <v>20000</v>
      </c>
      <c r="D1863" s="302"/>
      <c r="E1863" s="288" t="s">
        <v>1327</v>
      </c>
      <c r="F1863" s="8"/>
      <c r="G1863" s="8"/>
      <c r="H1863" s="8"/>
      <c r="J1863" s="4"/>
      <c r="L1863" s="364"/>
      <c r="M1863" s="13"/>
      <c r="O1863" s="398"/>
      <c r="P1863" s="370"/>
      <c r="Q1863" s="403"/>
      <c r="R1863" s="293">
        <v>48000</v>
      </c>
      <c r="S1863" s="398" t="s">
        <v>1089</v>
      </c>
      <c r="T1863" s="370">
        <v>7</v>
      </c>
      <c r="U1863" s="403">
        <v>1</v>
      </c>
      <c r="V1863" s="293">
        <v>49134</v>
      </c>
      <c r="W1863" s="398">
        <v>3144</v>
      </c>
      <c r="X1863" s="370">
        <v>7</v>
      </c>
      <c r="Y1863" s="403">
        <v>1</v>
      </c>
      <c r="Z1863" s="293">
        <v>49134</v>
      </c>
      <c r="AA1863" s="398">
        <v>3144</v>
      </c>
    </row>
    <row r="1864" spans="1:27" ht="6" customHeight="1" x14ac:dyDescent="0.2">
      <c r="A1864" s="357"/>
      <c r="B1864" s="14"/>
      <c r="C1864" s="302"/>
      <c r="D1864" s="302"/>
      <c r="E1864" s="288"/>
      <c r="F1864" s="8"/>
      <c r="G1864" s="8"/>
      <c r="H1864" s="8"/>
      <c r="L1864" s="364"/>
      <c r="O1864" s="398"/>
      <c r="P1864" s="370"/>
      <c r="S1864" s="398"/>
      <c r="T1864" s="370"/>
      <c r="W1864" s="398"/>
      <c r="X1864" s="370"/>
      <c r="AA1864" s="398"/>
    </row>
    <row r="1865" spans="1:27" ht="15" x14ac:dyDescent="0.25">
      <c r="A1865" s="357"/>
      <c r="B1865" s="14"/>
      <c r="C1865" s="302"/>
      <c r="D1865" s="302"/>
      <c r="E1865" s="479" t="s">
        <v>381</v>
      </c>
      <c r="F1865" s="343"/>
      <c r="G1865" s="343"/>
      <c r="H1865" s="343">
        <f>SUM(H1862:H1864)</f>
        <v>73000</v>
      </c>
      <c r="I1865" s="261"/>
      <c r="J1865" s="261"/>
      <c r="K1865" s="344">
        <f>SUM(K1862:K1864)</f>
        <v>73000</v>
      </c>
      <c r="L1865" s="420"/>
      <c r="M1865" s="421"/>
      <c r="N1865" s="407">
        <f>SUM(N1862:N1864)</f>
        <v>73000</v>
      </c>
      <c r="O1865" s="408"/>
      <c r="P1865" s="423"/>
      <c r="Q1865" s="422"/>
      <c r="R1865" s="407">
        <f>SUM(R1862:R1864)</f>
        <v>124650</v>
      </c>
      <c r="S1865" s="408"/>
      <c r="T1865" s="423"/>
      <c r="U1865" s="422"/>
      <c r="V1865" s="407">
        <f>SUM(V1862:V1864)</f>
        <v>125784</v>
      </c>
      <c r="W1865" s="408"/>
      <c r="X1865" s="423"/>
      <c r="Y1865" s="422"/>
      <c r="Z1865" s="407">
        <f>SUM(Z1862:Z1864)</f>
        <v>125784</v>
      </c>
      <c r="AA1865" s="408"/>
    </row>
    <row r="1866" spans="1:27" x14ac:dyDescent="0.2">
      <c r="A1866" s="357"/>
      <c r="B1866" s="14"/>
      <c r="C1866" s="302"/>
      <c r="D1866" s="302"/>
      <c r="E1866" s="288"/>
      <c r="F1866" s="292"/>
      <c r="G1866" s="292"/>
      <c r="H1866" s="292"/>
      <c r="I1866" s="21"/>
      <c r="J1866" s="21"/>
      <c r="K1866" s="293"/>
      <c r="L1866" s="364"/>
      <c r="O1866" s="398"/>
      <c r="P1866" s="370"/>
      <c r="S1866" s="398"/>
      <c r="T1866" s="370"/>
      <c r="W1866" s="398"/>
      <c r="X1866" s="370"/>
      <c r="AA1866" s="398"/>
    </row>
    <row r="1867" spans="1:27" ht="20.25" x14ac:dyDescent="0.55000000000000004">
      <c r="A1867" s="357"/>
      <c r="B1867" s="14"/>
      <c r="C1867" s="302"/>
      <c r="D1867" s="302"/>
      <c r="E1867" s="376" t="s">
        <v>1333</v>
      </c>
      <c r="F1867" s="295"/>
      <c r="G1867" s="295"/>
      <c r="H1867" s="295"/>
      <c r="I1867" s="296"/>
      <c r="J1867" s="296"/>
      <c r="K1867" s="297"/>
      <c r="L1867" s="364"/>
      <c r="O1867" s="398"/>
      <c r="P1867" s="370"/>
      <c r="S1867" s="398"/>
      <c r="T1867" s="370"/>
      <c r="W1867" s="398"/>
      <c r="X1867" s="370"/>
      <c r="AA1867" s="398"/>
    </row>
    <row r="1868" spans="1:27" ht="15" x14ac:dyDescent="0.2">
      <c r="A1868" s="357"/>
      <c r="B1868" s="14"/>
      <c r="C1868" s="302"/>
      <c r="D1868" s="302"/>
      <c r="E1868" s="281" t="s">
        <v>1441</v>
      </c>
      <c r="F1868" s="295"/>
      <c r="G1868" s="295"/>
      <c r="H1868" s="295"/>
      <c r="I1868" s="296"/>
      <c r="J1868" s="296"/>
      <c r="K1868" s="297"/>
      <c r="L1868" s="364"/>
      <c r="N1868" s="293">
        <f>COUNTIFS($C$1862:$C$1864,"&gt;0",N1862:N1864,"&gt;0")</f>
        <v>1</v>
      </c>
      <c r="O1868" s="398"/>
      <c r="P1868" s="370"/>
      <c r="R1868" s="293">
        <f>COUNTIFS($C$1862:$C$1864,"&gt;0",R1862:R1864,"&gt;0")</f>
        <v>2</v>
      </c>
      <c r="S1868" s="398"/>
      <c r="T1868" s="370"/>
      <c r="V1868" s="293">
        <f>COUNTIFS($C$1862:$C$1864,"&gt;0",V1862:V1864,"&gt;0")</f>
        <v>2</v>
      </c>
      <c r="W1868" s="398"/>
      <c r="X1868" s="370"/>
      <c r="Z1868" s="293">
        <f>COUNTIFS($C$1862:$C$1864,"&gt;0",Z1862:Z1864,"&gt;0")</f>
        <v>2</v>
      </c>
      <c r="AA1868" s="398"/>
    </row>
    <row r="1869" spans="1:27" ht="15" x14ac:dyDescent="0.2">
      <c r="A1869" s="359"/>
      <c r="B1869" s="20"/>
      <c r="C1869" s="303"/>
      <c r="D1869" s="303"/>
      <c r="E1869" s="377" t="s">
        <v>1332</v>
      </c>
      <c r="F1869" s="298"/>
      <c r="G1869" s="298"/>
      <c r="H1869" s="298"/>
      <c r="I1869" s="299"/>
      <c r="J1869" s="299"/>
      <c r="K1869" s="300"/>
      <c r="L1869" s="366"/>
      <c r="M1869" s="307"/>
      <c r="N1869" s="308">
        <f>COUNTIFS($C$1862:$C$1864,"**",N1862:N1864,"&gt;0")</f>
        <v>0</v>
      </c>
      <c r="O1869" s="424"/>
      <c r="P1869" s="372"/>
      <c r="Q1869" s="326"/>
      <c r="R1869" s="308">
        <f>COUNTIFS($C$1862:$C$1864,"**",R1862:R1864,"&gt;0")</f>
        <v>0</v>
      </c>
      <c r="S1869" s="424"/>
      <c r="T1869" s="372"/>
      <c r="U1869" s="326"/>
      <c r="V1869" s="308">
        <f>COUNTIFS($C$1862:$C$1864,"**",V1862:V1864,"&gt;0")</f>
        <v>0</v>
      </c>
      <c r="W1869" s="424"/>
      <c r="X1869" s="372"/>
      <c r="Y1869" s="326"/>
      <c r="Z1869" s="308">
        <f>COUNTIFS($C$1862:$C$1864,"**",Z1862:Z1864,"&gt;0")</f>
        <v>0</v>
      </c>
      <c r="AA1869" s="424"/>
    </row>
    <row r="1870" spans="1:27" ht="11.25" customHeight="1" x14ac:dyDescent="0.2">
      <c r="A1870" s="360"/>
      <c r="B1870" s="285"/>
      <c r="C1870" s="309"/>
      <c r="D1870" s="309"/>
      <c r="E1870" s="274"/>
      <c r="F1870" s="273"/>
      <c r="G1870" s="273"/>
      <c r="H1870" s="273"/>
      <c r="I1870" s="171"/>
      <c r="J1870" s="171"/>
      <c r="K1870" s="310"/>
      <c r="L1870" s="369"/>
      <c r="M1870" s="171"/>
      <c r="N1870" s="310"/>
      <c r="O1870" s="401"/>
      <c r="P1870" s="374"/>
      <c r="Q1870" s="311"/>
      <c r="R1870" s="310"/>
      <c r="S1870" s="401"/>
      <c r="T1870" s="374"/>
      <c r="U1870" s="311"/>
      <c r="V1870" s="310"/>
      <c r="W1870" s="401"/>
      <c r="X1870" s="374"/>
      <c r="Y1870" s="311"/>
      <c r="Z1870" s="310"/>
      <c r="AA1870" s="401"/>
    </row>
    <row r="1871" spans="1:27" ht="15.75" x14ac:dyDescent="0.25">
      <c r="A1871" s="322" t="s">
        <v>95</v>
      </c>
      <c r="B1871" s="14"/>
      <c r="C1871" s="302"/>
      <c r="D1871" s="302"/>
      <c r="E1871" s="288"/>
      <c r="F1871" s="8"/>
      <c r="G1871" s="8"/>
      <c r="H1871" s="8"/>
      <c r="I1871" s="4"/>
      <c r="J1871" s="4"/>
      <c r="K1871" s="4"/>
      <c r="L1871" s="12"/>
      <c r="M1871" s="13"/>
      <c r="N1871" s="13"/>
      <c r="O1871" s="398"/>
      <c r="P1871" s="404"/>
      <c r="Q1871" s="403"/>
      <c r="R1871" s="414"/>
      <c r="S1871" s="398"/>
      <c r="T1871" s="404"/>
      <c r="U1871" s="403"/>
      <c r="V1871" s="414"/>
      <c r="W1871" s="398"/>
      <c r="X1871" s="404"/>
      <c r="Y1871" s="403"/>
      <c r="Z1871" s="414"/>
      <c r="AA1871" s="398"/>
    </row>
    <row r="1872" spans="1:27" ht="15" x14ac:dyDescent="0.25">
      <c r="A1872" s="357"/>
      <c r="B1872" s="286" t="s">
        <v>1260</v>
      </c>
      <c r="C1872" s="302"/>
      <c r="D1872" s="302"/>
      <c r="E1872" s="288"/>
      <c r="F1872" s="8"/>
      <c r="G1872" s="8"/>
      <c r="H1872" s="8"/>
      <c r="I1872" s="4"/>
      <c r="J1872" s="4"/>
      <c r="K1872" s="4"/>
      <c r="L1872" s="12"/>
      <c r="M1872" s="13"/>
      <c r="N1872" s="13"/>
      <c r="O1872" s="398"/>
      <c r="P1872" s="404"/>
      <c r="Q1872" s="403"/>
      <c r="R1872" s="414"/>
      <c r="S1872" s="398"/>
      <c r="T1872" s="404"/>
      <c r="U1872" s="403"/>
      <c r="V1872" s="414"/>
      <c r="W1872" s="398"/>
      <c r="X1872" s="404"/>
      <c r="Y1872" s="403"/>
      <c r="Z1872" s="414"/>
      <c r="AA1872" s="398"/>
    </row>
    <row r="1873" spans="1:27" ht="14.1" customHeight="1" x14ac:dyDescent="0.2">
      <c r="A1873" s="357"/>
      <c r="B1873" s="288"/>
      <c r="C1873" s="302">
        <v>100</v>
      </c>
      <c r="D1873" s="302">
        <v>130310101</v>
      </c>
      <c r="E1873" s="288" t="s">
        <v>979</v>
      </c>
      <c r="F1873" s="8"/>
      <c r="G1873" s="8"/>
      <c r="H1873" s="8">
        <v>65000</v>
      </c>
      <c r="I1873" s="18" t="s">
        <v>1135</v>
      </c>
      <c r="J1873" s="4"/>
      <c r="K1873" s="165">
        <v>65000</v>
      </c>
      <c r="L1873" s="364" t="s">
        <v>1135</v>
      </c>
      <c r="M1873" s="13"/>
      <c r="N1873" s="293">
        <v>70000</v>
      </c>
      <c r="O1873" s="398" t="s">
        <v>1124</v>
      </c>
      <c r="P1873" s="370" t="s">
        <v>1135</v>
      </c>
      <c r="Q1873" s="403"/>
      <c r="R1873" s="293">
        <v>73000</v>
      </c>
      <c r="S1873" s="398" t="s">
        <v>1124</v>
      </c>
      <c r="T1873" s="370" t="s">
        <v>1135</v>
      </c>
      <c r="U1873" s="403"/>
      <c r="V1873" s="293">
        <v>73000</v>
      </c>
      <c r="W1873" s="398" t="s">
        <v>1124</v>
      </c>
      <c r="X1873" s="370" t="s">
        <v>1135</v>
      </c>
      <c r="Y1873" s="403"/>
      <c r="Z1873" s="293">
        <v>73000</v>
      </c>
      <c r="AA1873" s="398" t="s">
        <v>1124</v>
      </c>
    </row>
    <row r="1874" spans="1:27" ht="14.1" customHeight="1" x14ac:dyDescent="0.2">
      <c r="A1874" s="357"/>
      <c r="B1874" s="14"/>
      <c r="C1874" s="302">
        <v>130</v>
      </c>
      <c r="D1874" s="302">
        <v>130310102</v>
      </c>
      <c r="E1874" s="288" t="s">
        <v>629</v>
      </c>
      <c r="F1874" s="8">
        <v>6</v>
      </c>
      <c r="G1874" s="8">
        <v>8</v>
      </c>
      <c r="H1874" s="8">
        <v>57409</v>
      </c>
      <c r="I1874" s="18">
        <v>6</v>
      </c>
      <c r="J1874" s="18">
        <v>8</v>
      </c>
      <c r="K1874" s="165">
        <v>57409</v>
      </c>
      <c r="L1874" s="364">
        <v>6</v>
      </c>
      <c r="M1874" s="21">
        <v>8</v>
      </c>
      <c r="N1874" s="293">
        <v>57409</v>
      </c>
      <c r="O1874" s="398">
        <v>3144</v>
      </c>
      <c r="P1874" s="370">
        <v>6</v>
      </c>
      <c r="Q1874" s="294">
        <v>8</v>
      </c>
      <c r="R1874" s="293">
        <v>63213</v>
      </c>
      <c r="S1874" s="398">
        <v>3144</v>
      </c>
      <c r="T1874" s="370">
        <v>6</v>
      </c>
      <c r="U1874" s="294">
        <v>8</v>
      </c>
      <c r="V1874" s="293">
        <v>63213</v>
      </c>
      <c r="W1874" s="398">
        <v>3144</v>
      </c>
      <c r="X1874" s="370">
        <v>6</v>
      </c>
      <c r="Y1874" s="294">
        <v>8</v>
      </c>
      <c r="Z1874" s="293">
        <v>63213</v>
      </c>
      <c r="AA1874" s="398">
        <v>3144</v>
      </c>
    </row>
    <row r="1875" spans="1:27" ht="14.1" customHeight="1" x14ac:dyDescent="0.2">
      <c r="A1875" s="357"/>
      <c r="B1875" s="14"/>
      <c r="C1875" s="302">
        <v>170</v>
      </c>
      <c r="D1875" s="302">
        <v>130310103</v>
      </c>
      <c r="E1875" s="288" t="s">
        <v>629</v>
      </c>
      <c r="F1875" s="8">
        <v>6</v>
      </c>
      <c r="G1875" s="8">
        <v>5</v>
      </c>
      <c r="H1875" s="8">
        <v>49579</v>
      </c>
      <c r="I1875" s="18">
        <v>6</v>
      </c>
      <c r="J1875" s="18">
        <v>5</v>
      </c>
      <c r="K1875" s="165">
        <v>49579</v>
      </c>
      <c r="L1875" s="364">
        <v>6</v>
      </c>
      <c r="M1875" s="21">
        <v>5</v>
      </c>
      <c r="N1875" s="293">
        <v>49579</v>
      </c>
      <c r="O1875" s="398">
        <v>3144</v>
      </c>
      <c r="P1875" s="370">
        <v>6</v>
      </c>
      <c r="Q1875" s="294">
        <v>5</v>
      </c>
      <c r="R1875" s="293">
        <v>54592</v>
      </c>
      <c r="S1875" s="398">
        <v>3144</v>
      </c>
      <c r="T1875" s="370">
        <v>6</v>
      </c>
      <c r="U1875" s="294">
        <v>5</v>
      </c>
      <c r="V1875" s="293">
        <v>54592</v>
      </c>
      <c r="W1875" s="398">
        <v>3144</v>
      </c>
      <c r="X1875" s="370">
        <v>6</v>
      </c>
      <c r="Y1875" s="294">
        <v>5</v>
      </c>
      <c r="Z1875" s="293">
        <v>54592</v>
      </c>
      <c r="AA1875" s="398">
        <v>3144</v>
      </c>
    </row>
    <row r="1876" spans="1:27" ht="14.1" customHeight="1" x14ac:dyDescent="0.2">
      <c r="A1876" s="357"/>
      <c r="B1876" s="14"/>
      <c r="C1876" s="302">
        <v>180</v>
      </c>
      <c r="D1876" s="302">
        <v>130310104</v>
      </c>
      <c r="E1876" s="288" t="s">
        <v>629</v>
      </c>
      <c r="F1876" s="8">
        <v>6</v>
      </c>
      <c r="G1876" s="8">
        <v>5</v>
      </c>
      <c r="H1876" s="8">
        <v>49579</v>
      </c>
      <c r="I1876" s="18">
        <v>6</v>
      </c>
      <c r="J1876" s="18">
        <v>5</v>
      </c>
      <c r="K1876" s="165">
        <v>49579</v>
      </c>
      <c r="L1876" s="364">
        <v>6</v>
      </c>
      <c r="M1876" s="21">
        <v>5</v>
      </c>
      <c r="N1876" s="293">
        <v>49579</v>
      </c>
      <c r="O1876" s="398">
        <v>3144</v>
      </c>
      <c r="P1876" s="370">
        <v>6</v>
      </c>
      <c r="Q1876" s="294">
        <v>5</v>
      </c>
      <c r="R1876" s="293">
        <v>54592</v>
      </c>
      <c r="S1876" s="398">
        <v>3144</v>
      </c>
      <c r="T1876" s="370">
        <v>6</v>
      </c>
      <c r="U1876" s="294">
        <v>2</v>
      </c>
      <c r="V1876" s="293">
        <v>47122</v>
      </c>
      <c r="W1876" s="398">
        <v>3144</v>
      </c>
      <c r="X1876" s="370">
        <v>6</v>
      </c>
      <c r="Y1876" s="294">
        <v>5</v>
      </c>
      <c r="Z1876" s="293">
        <v>47122</v>
      </c>
      <c r="AA1876" s="398">
        <v>3144</v>
      </c>
    </row>
    <row r="1877" spans="1:27" ht="14.1" customHeight="1" x14ac:dyDescent="0.2">
      <c r="A1877" s="357"/>
      <c r="B1877" s="14"/>
      <c r="C1877" s="302">
        <v>210</v>
      </c>
      <c r="D1877" s="302">
        <v>130310105</v>
      </c>
      <c r="E1877" s="288" t="s">
        <v>629</v>
      </c>
      <c r="F1877" s="8">
        <v>6</v>
      </c>
      <c r="G1877" s="8">
        <v>8</v>
      </c>
      <c r="H1877" s="8">
        <v>57409</v>
      </c>
      <c r="I1877" s="18">
        <v>6</v>
      </c>
      <c r="J1877" s="18">
        <v>8</v>
      </c>
      <c r="K1877" s="165">
        <v>57409</v>
      </c>
      <c r="L1877" s="364">
        <v>6</v>
      </c>
      <c r="M1877" s="21">
        <v>8</v>
      </c>
      <c r="N1877" s="293">
        <v>57409</v>
      </c>
      <c r="O1877" s="398">
        <v>3144</v>
      </c>
      <c r="P1877" s="370">
        <v>6</v>
      </c>
      <c r="Q1877" s="294">
        <v>8</v>
      </c>
      <c r="R1877" s="293">
        <v>63213</v>
      </c>
      <c r="S1877" s="398">
        <v>3144</v>
      </c>
      <c r="T1877" s="370">
        <v>6</v>
      </c>
      <c r="U1877" s="294">
        <v>8</v>
      </c>
      <c r="V1877" s="293">
        <v>63213</v>
      </c>
      <c r="W1877" s="398">
        <v>3144</v>
      </c>
      <c r="X1877" s="370">
        <v>6</v>
      </c>
      <c r="Y1877" s="294">
        <v>8</v>
      </c>
      <c r="Z1877" s="293">
        <v>63213</v>
      </c>
      <c r="AA1877" s="398">
        <v>3144</v>
      </c>
    </row>
    <row r="1878" spans="1:27" ht="14.1" customHeight="1" x14ac:dyDescent="0.2">
      <c r="A1878" s="357"/>
      <c r="B1878" s="14"/>
      <c r="C1878" s="302">
        <v>250</v>
      </c>
      <c r="D1878" s="302">
        <v>130310106</v>
      </c>
      <c r="E1878" s="288" t="s">
        <v>629</v>
      </c>
      <c r="F1878" s="8">
        <v>6</v>
      </c>
      <c r="G1878" s="8">
        <v>3</v>
      </c>
      <c r="H1878" s="8">
        <v>44885</v>
      </c>
      <c r="I1878" s="18">
        <v>6</v>
      </c>
      <c r="J1878" s="18">
        <v>3</v>
      </c>
      <c r="K1878" s="165">
        <v>44885</v>
      </c>
      <c r="L1878" s="364">
        <v>6</v>
      </c>
      <c r="M1878" s="21">
        <v>3</v>
      </c>
      <c r="N1878" s="293">
        <v>44885</v>
      </c>
      <c r="O1878" s="398">
        <v>3144</v>
      </c>
      <c r="P1878" s="370">
        <v>6</v>
      </c>
      <c r="Q1878" s="294">
        <v>3</v>
      </c>
      <c r="R1878" s="293">
        <v>49423</v>
      </c>
      <c r="S1878" s="398">
        <v>3144</v>
      </c>
      <c r="T1878" s="370">
        <v>6</v>
      </c>
      <c r="U1878" s="294">
        <v>3</v>
      </c>
      <c r="V1878" s="293">
        <v>49423</v>
      </c>
      <c r="W1878" s="398">
        <v>3144</v>
      </c>
      <c r="X1878" s="370">
        <v>6</v>
      </c>
      <c r="Y1878" s="294">
        <v>3</v>
      </c>
      <c r="Z1878" s="293">
        <v>49423</v>
      </c>
      <c r="AA1878" s="398">
        <v>3144</v>
      </c>
    </row>
    <row r="1879" spans="1:27" ht="14.1" customHeight="1" x14ac:dyDescent="0.2">
      <c r="A1879" s="357"/>
      <c r="B1879" s="14"/>
      <c r="C1879" s="302" t="s">
        <v>664</v>
      </c>
      <c r="D1879" s="302"/>
      <c r="E1879" s="288" t="s">
        <v>880</v>
      </c>
      <c r="F1879" s="8"/>
      <c r="G1879" s="8"/>
      <c r="H1879" s="8">
        <v>15000</v>
      </c>
      <c r="I1879" s="4"/>
      <c r="J1879" s="4"/>
      <c r="K1879" s="165">
        <v>15000</v>
      </c>
      <c r="L1879" s="364" t="s">
        <v>316</v>
      </c>
      <c r="M1879" s="21">
        <v>0</v>
      </c>
      <c r="N1879" s="293">
        <v>15000</v>
      </c>
      <c r="O1879" s="398" t="s">
        <v>596</v>
      </c>
      <c r="P1879" s="370" t="s">
        <v>316</v>
      </c>
      <c r="Q1879" s="294">
        <v>0</v>
      </c>
      <c r="R1879" s="293">
        <v>15000</v>
      </c>
      <c r="S1879" s="398" t="s">
        <v>596</v>
      </c>
      <c r="T1879" s="370" t="s">
        <v>316</v>
      </c>
      <c r="U1879" s="294">
        <v>0</v>
      </c>
      <c r="V1879" s="293">
        <v>20000</v>
      </c>
      <c r="W1879" s="398" t="s">
        <v>596</v>
      </c>
      <c r="X1879" s="370" t="s">
        <v>316</v>
      </c>
      <c r="Y1879" s="294">
        <v>0</v>
      </c>
      <c r="Z1879" s="293">
        <v>20400</v>
      </c>
      <c r="AA1879" s="398" t="s">
        <v>596</v>
      </c>
    </row>
    <row r="1880" spans="1:27" ht="14.1" customHeight="1" x14ac:dyDescent="0.2">
      <c r="A1880" s="357"/>
      <c r="B1880" s="14"/>
      <c r="C1880" s="302" t="s">
        <v>663</v>
      </c>
      <c r="D1880" s="19"/>
      <c r="E1880" s="288" t="s">
        <v>453</v>
      </c>
      <c r="F1880" s="8"/>
      <c r="G1880" s="8"/>
      <c r="H1880" s="8">
        <v>16009</v>
      </c>
      <c r="I1880" s="4"/>
      <c r="J1880" s="4"/>
      <c r="K1880" s="165">
        <v>16009</v>
      </c>
      <c r="L1880" s="364">
        <v>0</v>
      </c>
      <c r="M1880" s="21">
        <v>0</v>
      </c>
      <c r="N1880" s="293">
        <v>19129</v>
      </c>
      <c r="O1880" s="398" t="s">
        <v>596</v>
      </c>
      <c r="P1880" s="370">
        <v>0</v>
      </c>
      <c r="Q1880" s="294">
        <v>0</v>
      </c>
      <c r="R1880" s="293">
        <v>19129</v>
      </c>
      <c r="S1880" s="398" t="s">
        <v>596</v>
      </c>
      <c r="T1880" s="370">
        <v>0</v>
      </c>
      <c r="U1880" s="294">
        <v>0</v>
      </c>
      <c r="V1880" s="293">
        <v>19129</v>
      </c>
      <c r="W1880" s="398" t="s">
        <v>596</v>
      </c>
      <c r="X1880" s="370">
        <v>0</v>
      </c>
      <c r="Y1880" s="294">
        <v>0</v>
      </c>
      <c r="Z1880" s="293">
        <v>19512</v>
      </c>
      <c r="AA1880" s="398" t="s">
        <v>596</v>
      </c>
    </row>
    <row r="1881" spans="1:27" ht="14.1" customHeight="1" x14ac:dyDescent="0.2">
      <c r="A1881" s="357"/>
      <c r="B1881" s="14"/>
      <c r="C1881" s="302">
        <v>15001</v>
      </c>
      <c r="D1881" s="302">
        <v>130310108</v>
      </c>
      <c r="E1881" s="288" t="s">
        <v>193</v>
      </c>
      <c r="F1881" s="8"/>
      <c r="G1881" s="8"/>
      <c r="H1881" s="8">
        <v>1</v>
      </c>
      <c r="I1881" s="4"/>
      <c r="J1881" s="4"/>
      <c r="K1881" s="165">
        <v>1</v>
      </c>
      <c r="L1881" s="364">
        <v>0</v>
      </c>
      <c r="M1881" s="21">
        <v>0</v>
      </c>
      <c r="N1881" s="293">
        <v>1</v>
      </c>
      <c r="O1881" s="398" t="s">
        <v>1089</v>
      </c>
      <c r="P1881" s="370">
        <v>0</v>
      </c>
      <c r="Q1881" s="294">
        <v>0</v>
      </c>
      <c r="R1881" s="293">
        <v>1</v>
      </c>
      <c r="S1881" s="398" t="s">
        <v>1089</v>
      </c>
      <c r="T1881" s="370">
        <v>0</v>
      </c>
      <c r="U1881" s="294">
        <v>0</v>
      </c>
      <c r="V1881" s="293">
        <v>1</v>
      </c>
      <c r="W1881" s="398" t="s">
        <v>1089</v>
      </c>
      <c r="X1881" s="370">
        <v>0</v>
      </c>
      <c r="Y1881" s="294">
        <v>0</v>
      </c>
      <c r="Z1881" s="293">
        <v>0</v>
      </c>
      <c r="AA1881" s="398" t="s">
        <v>1089</v>
      </c>
    </row>
    <row r="1882" spans="1:27" ht="14.1" customHeight="1" x14ac:dyDescent="0.2">
      <c r="A1882" s="357"/>
      <c r="B1882" s="14"/>
      <c r="C1882" s="302">
        <v>15002</v>
      </c>
      <c r="D1882" s="302">
        <v>130310109</v>
      </c>
      <c r="E1882" s="288" t="s">
        <v>193</v>
      </c>
      <c r="F1882" s="8"/>
      <c r="G1882" s="8"/>
      <c r="H1882" s="8">
        <v>1</v>
      </c>
      <c r="I1882" s="4"/>
      <c r="J1882" s="4"/>
      <c r="K1882" s="165">
        <v>1</v>
      </c>
      <c r="L1882" s="364">
        <v>0</v>
      </c>
      <c r="M1882" s="21">
        <v>0</v>
      </c>
      <c r="N1882" s="293">
        <v>1</v>
      </c>
      <c r="O1882" s="398" t="s">
        <v>1089</v>
      </c>
      <c r="P1882" s="370">
        <v>0</v>
      </c>
      <c r="Q1882" s="294">
        <v>0</v>
      </c>
      <c r="R1882" s="293">
        <v>1</v>
      </c>
      <c r="S1882" s="398" t="s">
        <v>1089</v>
      </c>
      <c r="T1882" s="370">
        <v>0</v>
      </c>
      <c r="U1882" s="294">
        <v>0</v>
      </c>
      <c r="V1882" s="293">
        <v>1</v>
      </c>
      <c r="W1882" s="398" t="s">
        <v>1089</v>
      </c>
      <c r="X1882" s="370">
        <v>0</v>
      </c>
      <c r="Y1882" s="294">
        <v>0</v>
      </c>
      <c r="Z1882" s="293">
        <v>0</v>
      </c>
      <c r="AA1882" s="398" t="s">
        <v>1089</v>
      </c>
    </row>
    <row r="1883" spans="1:27" ht="14.1" customHeight="1" x14ac:dyDescent="0.2">
      <c r="A1883" s="357"/>
      <c r="B1883" s="14"/>
      <c r="C1883" s="302">
        <v>16002</v>
      </c>
      <c r="D1883" s="302">
        <v>130310107</v>
      </c>
      <c r="E1883" s="288" t="s">
        <v>653</v>
      </c>
      <c r="F1883" s="8">
        <v>6</v>
      </c>
      <c r="G1883" s="8">
        <v>1</v>
      </c>
      <c r="H1883" s="8">
        <v>40703</v>
      </c>
      <c r="I1883" s="18">
        <v>6</v>
      </c>
      <c r="J1883" s="18">
        <v>2</v>
      </c>
      <c r="K1883" s="165">
        <v>42796</v>
      </c>
      <c r="L1883" s="364">
        <v>6</v>
      </c>
      <c r="M1883" s="21">
        <v>2</v>
      </c>
      <c r="N1883" s="293">
        <v>42796</v>
      </c>
      <c r="O1883" s="398">
        <v>3144</v>
      </c>
      <c r="P1883" s="370">
        <v>6</v>
      </c>
      <c r="Q1883" s="294">
        <v>2</v>
      </c>
      <c r="R1883" s="293">
        <v>47123</v>
      </c>
      <c r="S1883" s="398">
        <v>3144</v>
      </c>
      <c r="T1883" s="370">
        <v>6</v>
      </c>
      <c r="U1883" s="294">
        <v>2</v>
      </c>
      <c r="V1883" s="293">
        <v>47123</v>
      </c>
      <c r="W1883" s="398">
        <v>3144</v>
      </c>
      <c r="X1883" s="370">
        <v>6</v>
      </c>
      <c r="Y1883" s="294">
        <v>2</v>
      </c>
      <c r="Z1883" s="293">
        <v>47123</v>
      </c>
      <c r="AA1883" s="398">
        <v>3144</v>
      </c>
    </row>
    <row r="1884" spans="1:27" ht="14.1" customHeight="1" x14ac:dyDescent="0.2">
      <c r="A1884" s="357"/>
      <c r="B1884" s="14"/>
      <c r="C1884" s="302"/>
      <c r="D1884" s="302"/>
      <c r="E1884" s="288"/>
      <c r="F1884" s="8"/>
      <c r="G1884" s="8"/>
      <c r="H1884" s="8"/>
      <c r="I1884" s="4"/>
      <c r="J1884" s="4"/>
      <c r="K1884" s="4"/>
      <c r="L1884" s="12"/>
      <c r="M1884" s="13"/>
      <c r="N1884" s="13"/>
      <c r="O1884" s="398"/>
      <c r="P1884" s="404"/>
      <c r="Q1884" s="403"/>
      <c r="R1884" s="414"/>
      <c r="S1884" s="398"/>
      <c r="T1884" s="404"/>
      <c r="U1884" s="403"/>
      <c r="V1884" s="414"/>
      <c r="W1884" s="398"/>
      <c r="X1884" s="404"/>
      <c r="Y1884" s="403"/>
      <c r="Z1884" s="414">
        <v>0</v>
      </c>
      <c r="AA1884" s="398"/>
    </row>
    <row r="1885" spans="1:27" ht="6.75" customHeight="1" x14ac:dyDescent="0.2">
      <c r="A1885" s="357"/>
      <c r="B1885" s="14"/>
      <c r="C1885" s="302"/>
      <c r="D1885" s="302"/>
      <c r="E1885" s="288"/>
      <c r="F1885" s="8"/>
      <c r="G1885" s="8"/>
      <c r="H1885" s="8"/>
      <c r="L1885" s="364"/>
      <c r="O1885" s="398"/>
      <c r="P1885" s="370"/>
      <c r="S1885" s="398"/>
      <c r="T1885" s="370"/>
      <c r="W1885" s="398"/>
      <c r="X1885" s="370"/>
      <c r="AA1885" s="398"/>
    </row>
    <row r="1886" spans="1:27" ht="15" customHeight="1" x14ac:dyDescent="0.25">
      <c r="A1886" s="357"/>
      <c r="B1886" s="14"/>
      <c r="C1886" s="302"/>
      <c r="D1886" s="302"/>
      <c r="E1886" s="479" t="s">
        <v>381</v>
      </c>
      <c r="F1886" s="343"/>
      <c r="G1886" s="343"/>
      <c r="H1886" s="343">
        <f>SUM(H1873:H1885)</f>
        <v>395575</v>
      </c>
      <c r="I1886" s="261"/>
      <c r="J1886" s="261"/>
      <c r="K1886" s="344">
        <f>SUM(K1873:K1885)</f>
        <v>397668</v>
      </c>
      <c r="L1886" s="420"/>
      <c r="M1886" s="421"/>
      <c r="N1886" s="407">
        <f>SUM(N1873:N1885)</f>
        <v>405788</v>
      </c>
      <c r="O1886" s="408"/>
      <c r="P1886" s="423"/>
      <c r="Q1886" s="422"/>
      <c r="R1886" s="407">
        <f>SUM(R1873:R1885)</f>
        <v>439287</v>
      </c>
      <c r="S1886" s="408"/>
      <c r="T1886" s="423"/>
      <c r="U1886" s="422"/>
      <c r="V1886" s="407">
        <f>SUM(V1873:V1885)</f>
        <v>436817</v>
      </c>
      <c r="W1886" s="408"/>
      <c r="X1886" s="423"/>
      <c r="Y1886" s="422"/>
      <c r="Z1886" s="407">
        <f>SUM(Z1873:Z1885)</f>
        <v>437598</v>
      </c>
      <c r="AA1886" s="408"/>
    </row>
    <row r="1887" spans="1:27" ht="15" customHeight="1" x14ac:dyDescent="0.2">
      <c r="A1887" s="357"/>
      <c r="B1887" s="14"/>
      <c r="C1887" s="302"/>
      <c r="D1887" s="302"/>
      <c r="E1887" s="288"/>
      <c r="F1887" s="8"/>
      <c r="G1887" s="8"/>
      <c r="H1887" s="8"/>
      <c r="I1887" s="4"/>
      <c r="J1887" s="4"/>
      <c r="K1887" s="4"/>
      <c r="L1887" s="12"/>
      <c r="M1887" s="13"/>
      <c r="N1887" s="414"/>
      <c r="O1887" s="398"/>
      <c r="P1887" s="404"/>
      <c r="Q1887" s="403"/>
      <c r="R1887" s="414"/>
      <c r="S1887" s="398"/>
      <c r="T1887" s="404"/>
      <c r="U1887" s="403"/>
      <c r="V1887" s="414"/>
      <c r="W1887" s="398"/>
      <c r="X1887" s="404"/>
      <c r="Y1887" s="403"/>
      <c r="Z1887" s="414"/>
      <c r="AA1887" s="398"/>
    </row>
    <row r="1888" spans="1:27" ht="20.25" x14ac:dyDescent="0.55000000000000004">
      <c r="A1888" s="357"/>
      <c r="B1888" s="14"/>
      <c r="C1888" s="302"/>
      <c r="D1888" s="302"/>
      <c r="E1888" s="376" t="s">
        <v>1333</v>
      </c>
      <c r="F1888" s="295"/>
      <c r="G1888" s="295"/>
      <c r="H1888" s="295"/>
      <c r="I1888" s="296"/>
      <c r="J1888" s="296"/>
      <c r="K1888" s="297"/>
      <c r="L1888" s="364"/>
      <c r="O1888" s="398"/>
      <c r="P1888" s="370"/>
      <c r="S1888" s="398"/>
      <c r="T1888" s="370"/>
      <c r="W1888" s="398"/>
      <c r="X1888" s="370"/>
      <c r="AA1888" s="398"/>
    </row>
    <row r="1889" spans="1:27" ht="15" x14ac:dyDescent="0.2">
      <c r="A1889" s="357"/>
      <c r="B1889" s="14"/>
      <c r="C1889" s="288"/>
      <c r="D1889" s="288"/>
      <c r="E1889" s="281" t="s">
        <v>1441</v>
      </c>
      <c r="F1889" s="295"/>
      <c r="G1889" s="295"/>
      <c r="H1889" s="295"/>
      <c r="I1889" s="296"/>
      <c r="J1889" s="296"/>
      <c r="K1889" s="297"/>
      <c r="L1889" s="364"/>
      <c r="N1889" s="293">
        <f>COUNTIFS($C$1873:$C$1885,"&gt;0",N1873:N1885,"&gt;0")</f>
        <v>9</v>
      </c>
      <c r="O1889" s="398"/>
      <c r="P1889" s="370"/>
      <c r="R1889" s="293">
        <f>COUNTIFS($C$1873:$C$1885,"&gt;0",R1873:R1885,"&gt;0")</f>
        <v>9</v>
      </c>
      <c r="S1889" s="398"/>
      <c r="T1889" s="370"/>
      <c r="V1889" s="293">
        <f>COUNTIFS($C$1873:$C$1885,"&gt;0",V1873:V1885,"&gt;0")</f>
        <v>9</v>
      </c>
      <c r="W1889" s="398"/>
      <c r="X1889" s="370"/>
      <c r="Z1889" s="293">
        <f>COUNTIFS($C$1873:$C$1885,"&gt;0",Z1873:Z1885,"&gt;0")</f>
        <v>7</v>
      </c>
      <c r="AA1889" s="398"/>
    </row>
    <row r="1890" spans="1:27" ht="15" x14ac:dyDescent="0.2">
      <c r="A1890" s="359"/>
      <c r="B1890" s="20"/>
      <c r="C1890" s="303"/>
      <c r="D1890" s="303"/>
      <c r="E1890" s="377" t="s">
        <v>1332</v>
      </c>
      <c r="F1890" s="298"/>
      <c r="G1890" s="298"/>
      <c r="H1890" s="298"/>
      <c r="I1890" s="299"/>
      <c r="J1890" s="299"/>
      <c r="K1890" s="300"/>
      <c r="L1890" s="366"/>
      <c r="M1890" s="307"/>
      <c r="N1890" s="308">
        <f>COUNTIFS($C$1873:$C$1885,"**",N1873:N1885,"&gt;0")</f>
        <v>2</v>
      </c>
      <c r="O1890" s="424"/>
      <c r="P1890" s="372"/>
      <c r="Q1890" s="326"/>
      <c r="R1890" s="308">
        <f>COUNTIFS($C$1873:$C$1885,"**",R1873:R1885,"&gt;0")</f>
        <v>2</v>
      </c>
      <c r="S1890" s="424"/>
      <c r="T1890" s="372"/>
      <c r="U1890" s="326"/>
      <c r="V1890" s="308">
        <f>COUNTIFS($C$1873:$C$1885,"**",V1873:V1885,"&gt;0")</f>
        <v>2</v>
      </c>
      <c r="W1890" s="424"/>
      <c r="X1890" s="372"/>
      <c r="Y1890" s="326"/>
      <c r="Z1890" s="308">
        <f>COUNTIFS($C$1873:$C$1885,"**",Z1873:Z1885,"&gt;0")</f>
        <v>2</v>
      </c>
      <c r="AA1890" s="424"/>
    </row>
    <row r="1891" spans="1:27" x14ac:dyDescent="0.2">
      <c r="A1891" s="360"/>
      <c r="B1891" s="285"/>
      <c r="C1891" s="309"/>
      <c r="D1891" s="309"/>
      <c r="E1891" s="274"/>
      <c r="F1891" s="257"/>
      <c r="G1891" s="257"/>
      <c r="H1891" s="257"/>
      <c r="I1891" s="270"/>
      <c r="J1891" s="270"/>
      <c r="K1891" s="270"/>
      <c r="L1891" s="10"/>
      <c r="M1891" s="11"/>
      <c r="N1891" s="11"/>
      <c r="O1891" s="401"/>
      <c r="P1891" s="426"/>
      <c r="Q1891" s="425"/>
      <c r="R1891" s="427"/>
      <c r="S1891" s="401"/>
      <c r="T1891" s="426"/>
      <c r="U1891" s="425"/>
      <c r="V1891" s="427"/>
      <c r="W1891" s="401"/>
      <c r="X1891" s="426"/>
      <c r="Y1891" s="425"/>
      <c r="Z1891" s="427"/>
      <c r="AA1891" s="401"/>
    </row>
    <row r="1892" spans="1:27" ht="15.75" x14ac:dyDescent="0.25">
      <c r="A1892" s="322" t="s">
        <v>462</v>
      </c>
      <c r="B1892" s="14"/>
      <c r="C1892" s="302"/>
      <c r="D1892" s="302"/>
      <c r="E1892" s="288"/>
      <c r="F1892" s="8"/>
      <c r="G1892" s="8"/>
      <c r="H1892" s="8"/>
      <c r="I1892" s="4"/>
      <c r="J1892" s="4"/>
      <c r="K1892" s="4"/>
      <c r="L1892" s="12"/>
      <c r="M1892" s="13"/>
      <c r="N1892" s="13"/>
      <c r="O1892" s="398"/>
      <c r="P1892" s="404"/>
      <c r="Q1892" s="403"/>
      <c r="R1892" s="414"/>
      <c r="S1892" s="398"/>
      <c r="T1892" s="404"/>
      <c r="U1892" s="403"/>
      <c r="V1892" s="414"/>
      <c r="W1892" s="398"/>
      <c r="X1892" s="404"/>
      <c r="Y1892" s="403"/>
      <c r="Z1892" s="414"/>
      <c r="AA1892" s="398"/>
    </row>
    <row r="1893" spans="1:27" ht="15" x14ac:dyDescent="0.25">
      <c r="A1893" s="357"/>
      <c r="B1893" s="286" t="s">
        <v>1260</v>
      </c>
      <c r="C1893" s="302"/>
      <c r="D1893" s="302"/>
      <c r="E1893" s="288"/>
      <c r="F1893" s="8"/>
      <c r="G1893" s="8"/>
      <c r="H1893" s="8"/>
      <c r="I1893" s="4"/>
      <c r="J1893" s="4"/>
      <c r="K1893" s="4"/>
      <c r="L1893" s="12"/>
      <c r="M1893" s="13"/>
      <c r="N1893" s="13"/>
      <c r="O1893" s="398"/>
      <c r="P1893" s="404"/>
      <c r="Q1893" s="403"/>
      <c r="R1893" s="414"/>
      <c r="S1893" s="398"/>
      <c r="T1893" s="404"/>
      <c r="U1893" s="403"/>
      <c r="V1893" s="414"/>
      <c r="W1893" s="398"/>
      <c r="X1893" s="404"/>
      <c r="Y1893" s="403"/>
      <c r="Z1893" s="414"/>
      <c r="AA1893" s="398"/>
    </row>
    <row r="1894" spans="1:27" x14ac:dyDescent="0.2">
      <c r="A1894" s="357"/>
      <c r="B1894" s="288"/>
      <c r="C1894" s="302">
        <v>100</v>
      </c>
      <c r="D1894" s="302">
        <v>130432601</v>
      </c>
      <c r="E1894" s="288" t="s">
        <v>632</v>
      </c>
      <c r="F1894" s="8"/>
      <c r="G1894" s="8"/>
      <c r="H1894" s="8">
        <v>85000</v>
      </c>
      <c r="I1894" s="18" t="s">
        <v>1131</v>
      </c>
      <c r="J1894" s="4"/>
      <c r="K1894" s="165">
        <v>85000</v>
      </c>
      <c r="L1894" s="364" t="s">
        <v>1131</v>
      </c>
      <c r="M1894" s="13"/>
      <c r="N1894" s="293">
        <v>105000</v>
      </c>
      <c r="O1894" s="398" t="s">
        <v>1124</v>
      </c>
      <c r="P1894" s="370" t="s">
        <v>1131</v>
      </c>
      <c r="Q1894" s="403"/>
      <c r="R1894" s="293">
        <v>110250</v>
      </c>
      <c r="S1894" s="398" t="s">
        <v>1124</v>
      </c>
      <c r="T1894" s="370" t="s">
        <v>1131</v>
      </c>
      <c r="U1894" s="403"/>
      <c r="V1894" s="293">
        <v>110250</v>
      </c>
      <c r="W1894" s="398" t="s">
        <v>1124</v>
      </c>
      <c r="X1894" s="370" t="s">
        <v>1131</v>
      </c>
      <c r="Y1894" s="403"/>
      <c r="Z1894" s="293">
        <v>0</v>
      </c>
      <c r="AA1894" s="398" t="s">
        <v>1124</v>
      </c>
    </row>
    <row r="1895" spans="1:27" ht="8.1" customHeight="1" x14ac:dyDescent="0.2">
      <c r="A1895" s="357"/>
      <c r="B1895" s="14"/>
      <c r="C1895" s="302"/>
      <c r="D1895" s="302"/>
      <c r="E1895" s="288"/>
      <c r="F1895" s="8"/>
      <c r="G1895" s="8"/>
      <c r="H1895" s="8"/>
      <c r="L1895" s="364"/>
      <c r="O1895" s="398"/>
      <c r="P1895" s="370"/>
      <c r="S1895" s="398"/>
      <c r="T1895" s="370"/>
      <c r="W1895" s="398"/>
      <c r="X1895" s="370"/>
      <c r="AA1895" s="398"/>
    </row>
    <row r="1896" spans="1:27" ht="15" x14ac:dyDescent="0.25">
      <c r="A1896" s="357"/>
      <c r="B1896" s="14"/>
      <c r="C1896" s="292"/>
      <c r="D1896" s="292"/>
      <c r="E1896" s="479" t="s">
        <v>381</v>
      </c>
      <c r="F1896" s="343"/>
      <c r="G1896" s="343"/>
      <c r="H1896" s="343">
        <f>SUM(H1893:H1895)</f>
        <v>85000</v>
      </c>
      <c r="I1896" s="261"/>
      <c r="J1896" s="261"/>
      <c r="K1896" s="344">
        <f>SUM(K1893:K1895)</f>
        <v>85000</v>
      </c>
      <c r="L1896" s="420"/>
      <c r="M1896" s="421"/>
      <c r="N1896" s="407">
        <f>SUM(N1893:N1895)</f>
        <v>105000</v>
      </c>
      <c r="O1896" s="408"/>
      <c r="P1896" s="423"/>
      <c r="Q1896" s="422"/>
      <c r="R1896" s="407">
        <f>SUM(R1893:R1895)</f>
        <v>110250</v>
      </c>
      <c r="S1896" s="408"/>
      <c r="T1896" s="423"/>
      <c r="U1896" s="422"/>
      <c r="V1896" s="407">
        <f>SUM(V1893:V1895)</f>
        <v>110250</v>
      </c>
      <c r="W1896" s="408"/>
      <c r="X1896" s="423"/>
      <c r="Y1896" s="422"/>
      <c r="Z1896" s="407">
        <f>SUM(Z1893:Z1895)</f>
        <v>0</v>
      </c>
      <c r="AA1896" s="408"/>
    </row>
    <row r="1897" spans="1:27" x14ac:dyDescent="0.2">
      <c r="A1897" s="357"/>
      <c r="B1897" s="14"/>
      <c r="C1897" s="302"/>
      <c r="D1897" s="302"/>
      <c r="E1897" s="288"/>
      <c r="F1897" s="8"/>
      <c r="G1897" s="8"/>
      <c r="H1897" s="8"/>
      <c r="I1897" s="4"/>
      <c r="J1897" s="4"/>
      <c r="K1897" s="4"/>
      <c r="L1897" s="12"/>
      <c r="M1897" s="13"/>
      <c r="N1897" s="13"/>
      <c r="O1897" s="398"/>
      <c r="P1897" s="404"/>
      <c r="Q1897" s="403"/>
      <c r="R1897" s="414"/>
      <c r="S1897" s="398"/>
      <c r="T1897" s="404"/>
      <c r="U1897" s="403"/>
      <c r="V1897" s="414"/>
      <c r="W1897" s="398"/>
      <c r="X1897" s="404"/>
      <c r="Y1897" s="403"/>
      <c r="Z1897" s="414"/>
      <c r="AA1897" s="398"/>
    </row>
    <row r="1898" spans="1:27" ht="20.25" x14ac:dyDescent="0.55000000000000004">
      <c r="A1898" s="357"/>
      <c r="B1898" s="14"/>
      <c r="C1898" s="302"/>
      <c r="D1898" s="302"/>
      <c r="E1898" s="376" t="s">
        <v>1333</v>
      </c>
      <c r="F1898" s="295"/>
      <c r="G1898" s="295"/>
      <c r="H1898" s="295"/>
      <c r="I1898" s="296"/>
      <c r="J1898" s="296"/>
      <c r="K1898" s="297"/>
      <c r="L1898" s="364"/>
      <c r="O1898" s="398"/>
      <c r="P1898" s="370"/>
      <c r="S1898" s="398"/>
      <c r="T1898" s="370"/>
      <c r="W1898" s="398"/>
      <c r="X1898" s="370"/>
      <c r="AA1898" s="398"/>
    </row>
    <row r="1899" spans="1:27" ht="15" x14ac:dyDescent="0.2">
      <c r="A1899" s="357"/>
      <c r="B1899" s="14"/>
      <c r="C1899" s="302"/>
      <c r="D1899" s="302"/>
      <c r="E1899" s="281" t="s">
        <v>1441</v>
      </c>
      <c r="F1899" s="295"/>
      <c r="G1899" s="295"/>
      <c r="H1899" s="295"/>
      <c r="I1899" s="296"/>
      <c r="J1899" s="296"/>
      <c r="K1899" s="297"/>
      <c r="L1899" s="364"/>
      <c r="N1899" s="293">
        <f>COUNTIFS($C$1894:$C$1895,"&gt;0",N1894:N1895,"&gt;0")</f>
        <v>1</v>
      </c>
      <c r="O1899" s="398"/>
      <c r="P1899" s="370"/>
      <c r="R1899" s="293">
        <f>COUNTIFS($C$1894:$C$1895,"&gt;0",R1894:R1895,"&gt;0")</f>
        <v>1</v>
      </c>
      <c r="S1899" s="398"/>
      <c r="T1899" s="370"/>
      <c r="V1899" s="293">
        <f>COUNTIFS($C$1894:$C$1895,"&gt;0",V1894:V1895,"&gt;0")</f>
        <v>1</v>
      </c>
      <c r="W1899" s="398"/>
      <c r="X1899" s="370"/>
      <c r="Z1899" s="293">
        <f>COUNTIFS($C$1894:$C$1895,"&gt;0",Z1894:Z1895,"&gt;0")</f>
        <v>0</v>
      </c>
      <c r="AA1899" s="398"/>
    </row>
    <row r="1900" spans="1:27" ht="15" x14ac:dyDescent="0.2">
      <c r="A1900" s="357"/>
      <c r="B1900" s="14"/>
      <c r="C1900" s="302"/>
      <c r="D1900" s="302"/>
      <c r="E1900" s="281" t="s">
        <v>1332</v>
      </c>
      <c r="F1900" s="295"/>
      <c r="G1900" s="295"/>
      <c r="H1900" s="295"/>
      <c r="I1900" s="296"/>
      <c r="J1900" s="296"/>
      <c r="K1900" s="297"/>
      <c r="L1900" s="364"/>
      <c r="N1900" s="293">
        <f>COUNTIFS($C$1894:$C$1895,"**",N1894:N1895,"&gt;0")</f>
        <v>0</v>
      </c>
      <c r="O1900" s="398"/>
      <c r="P1900" s="370"/>
      <c r="R1900" s="293">
        <f>COUNTIFS($C$1894:$C$1895,"**",R1894:R1895,"&gt;0")</f>
        <v>0</v>
      </c>
      <c r="S1900" s="398"/>
      <c r="T1900" s="370"/>
      <c r="V1900" s="293">
        <f>COUNTIFS($C$1894:$C$1895,"**",V1894:V1895,"&gt;0")</f>
        <v>0</v>
      </c>
      <c r="W1900" s="398"/>
      <c r="X1900" s="370"/>
      <c r="Z1900" s="293">
        <f>COUNTIFS($C$1894:$C$1895,"**",Z1894:Z1895,"&gt;0")</f>
        <v>0</v>
      </c>
      <c r="AA1900" s="398"/>
    </row>
    <row r="1901" spans="1:27" x14ac:dyDescent="0.2">
      <c r="A1901" s="357"/>
      <c r="B1901" s="14"/>
      <c r="C1901" s="302"/>
      <c r="D1901" s="302"/>
      <c r="E1901" s="288"/>
      <c r="F1901" s="8"/>
      <c r="G1901" s="8"/>
      <c r="H1901" s="8"/>
      <c r="I1901" s="4"/>
      <c r="J1901" s="4"/>
      <c r="K1901" s="4"/>
      <c r="L1901" s="12"/>
      <c r="M1901" s="13"/>
      <c r="N1901" s="13"/>
      <c r="O1901" s="398"/>
      <c r="P1901" s="404"/>
      <c r="Q1901" s="403"/>
      <c r="R1901" s="414"/>
      <c r="S1901" s="398"/>
      <c r="T1901" s="404"/>
      <c r="U1901" s="403"/>
      <c r="V1901" s="414"/>
      <c r="W1901" s="398"/>
      <c r="X1901" s="404"/>
      <c r="Y1901" s="403"/>
      <c r="Z1901" s="414"/>
      <c r="AA1901" s="398"/>
    </row>
    <row r="1902" spans="1:27" x14ac:dyDescent="0.2">
      <c r="A1902" s="359"/>
      <c r="B1902" s="20"/>
      <c r="C1902" s="303"/>
      <c r="D1902" s="303"/>
      <c r="E1902" s="304"/>
      <c r="F1902" s="22"/>
      <c r="G1902" s="22"/>
      <c r="H1902" s="22"/>
      <c r="I1902" s="3"/>
      <c r="J1902" s="3"/>
      <c r="K1902" s="3"/>
      <c r="L1902" s="428"/>
      <c r="M1902" s="429"/>
      <c r="N1902" s="429"/>
      <c r="O1902" s="424"/>
      <c r="P1902" s="431"/>
      <c r="Q1902" s="430"/>
      <c r="R1902" s="432"/>
      <c r="S1902" s="424"/>
      <c r="T1902" s="431"/>
      <c r="U1902" s="430"/>
      <c r="V1902" s="432"/>
      <c r="W1902" s="424"/>
      <c r="X1902" s="431"/>
      <c r="Y1902" s="430"/>
      <c r="Z1902" s="432"/>
      <c r="AA1902" s="424"/>
    </row>
    <row r="1903" spans="1:27" ht="15.75" x14ac:dyDescent="0.25">
      <c r="A1903" s="321" t="s">
        <v>117</v>
      </c>
      <c r="B1903" s="285"/>
      <c r="C1903" s="309"/>
      <c r="D1903" s="309"/>
      <c r="E1903" s="274"/>
      <c r="F1903" s="257"/>
      <c r="G1903" s="257"/>
      <c r="H1903" s="257"/>
      <c r="I1903" s="270"/>
      <c r="J1903" s="270"/>
      <c r="K1903" s="270"/>
      <c r="L1903" s="10"/>
      <c r="M1903" s="11"/>
      <c r="N1903" s="11"/>
      <c r="O1903" s="401"/>
      <c r="P1903" s="426"/>
      <c r="Q1903" s="425"/>
      <c r="R1903" s="427"/>
      <c r="S1903" s="401"/>
      <c r="T1903" s="426"/>
      <c r="U1903" s="425"/>
      <c r="V1903" s="427"/>
      <c r="W1903" s="401"/>
      <c r="X1903" s="426"/>
      <c r="Y1903" s="425"/>
      <c r="Z1903" s="427"/>
      <c r="AA1903" s="401"/>
    </row>
    <row r="1904" spans="1:27" ht="15" x14ac:dyDescent="0.25">
      <c r="A1904" s="357"/>
      <c r="B1904" s="286" t="s">
        <v>1260</v>
      </c>
      <c r="C1904" s="302"/>
      <c r="D1904" s="302"/>
      <c r="E1904" s="288"/>
      <c r="F1904" s="8"/>
      <c r="G1904" s="8"/>
      <c r="H1904" s="8"/>
      <c r="I1904" s="4"/>
      <c r="J1904" s="4"/>
      <c r="K1904" s="4"/>
      <c r="L1904" s="12"/>
      <c r="M1904" s="13"/>
      <c r="N1904" s="13"/>
      <c r="O1904" s="398"/>
      <c r="P1904" s="404"/>
      <c r="Q1904" s="403"/>
      <c r="R1904" s="414"/>
      <c r="S1904" s="398"/>
      <c r="T1904" s="404"/>
      <c r="U1904" s="403"/>
      <c r="V1904" s="414"/>
      <c r="W1904" s="398"/>
      <c r="X1904" s="404"/>
      <c r="Y1904" s="403"/>
      <c r="Z1904" s="414"/>
      <c r="AA1904" s="398"/>
    </row>
    <row r="1905" spans="1:27" ht="14.1" customHeight="1" x14ac:dyDescent="0.2">
      <c r="A1905" s="357"/>
      <c r="B1905" s="14"/>
      <c r="C1905" s="302">
        <v>100</v>
      </c>
      <c r="D1905" s="302">
        <v>1305101001</v>
      </c>
      <c r="E1905" s="288" t="s">
        <v>111</v>
      </c>
      <c r="F1905" s="8">
        <v>12</v>
      </c>
      <c r="G1905" s="8">
        <v>4</v>
      </c>
      <c r="H1905" s="8">
        <v>83374</v>
      </c>
      <c r="I1905" s="4"/>
      <c r="J1905" s="4"/>
      <c r="K1905" s="165">
        <v>83374</v>
      </c>
      <c r="L1905" s="364">
        <v>12</v>
      </c>
      <c r="M1905" s="21">
        <v>4</v>
      </c>
      <c r="N1905" s="293">
        <v>83374</v>
      </c>
      <c r="O1905" s="398">
        <v>3144</v>
      </c>
      <c r="P1905" s="370">
        <v>12</v>
      </c>
      <c r="Q1905" s="294">
        <v>4</v>
      </c>
      <c r="R1905" s="293">
        <v>91804</v>
      </c>
      <c r="S1905" s="398">
        <v>3144</v>
      </c>
      <c r="T1905" s="370">
        <v>12</v>
      </c>
      <c r="U1905" s="294">
        <v>4</v>
      </c>
      <c r="V1905" s="293">
        <v>91804</v>
      </c>
      <c r="W1905" s="398">
        <v>3144</v>
      </c>
      <c r="X1905" s="370">
        <v>12</v>
      </c>
      <c r="Y1905" s="294">
        <v>4</v>
      </c>
      <c r="Z1905" s="293">
        <v>91804</v>
      </c>
      <c r="AA1905" s="398">
        <v>3144</v>
      </c>
    </row>
    <row r="1906" spans="1:27" ht="8.1" customHeight="1" x14ac:dyDescent="0.2">
      <c r="A1906" s="357"/>
      <c r="B1906" s="14"/>
      <c r="C1906" s="302"/>
      <c r="D1906" s="302"/>
      <c r="E1906" s="288"/>
      <c r="F1906" s="8"/>
      <c r="G1906" s="8"/>
      <c r="H1906" s="8"/>
      <c r="L1906" s="364"/>
      <c r="O1906" s="398"/>
      <c r="P1906" s="370"/>
      <c r="S1906" s="398"/>
      <c r="T1906" s="370"/>
      <c r="W1906" s="398"/>
      <c r="X1906" s="370"/>
      <c r="AA1906" s="398"/>
    </row>
    <row r="1907" spans="1:27" ht="15" x14ac:dyDescent="0.25">
      <c r="A1907" s="357"/>
      <c r="B1907" s="14"/>
      <c r="C1907" s="302"/>
      <c r="D1907" s="302"/>
      <c r="E1907" s="479" t="s">
        <v>381</v>
      </c>
      <c r="F1907" s="343"/>
      <c r="G1907" s="343"/>
      <c r="H1907" s="343">
        <f>SUM(H1904:H1905)</f>
        <v>83374</v>
      </c>
      <c r="I1907" s="261"/>
      <c r="J1907" s="261"/>
      <c r="K1907" s="344">
        <f>SUM(K1904:K1905)</f>
        <v>83374</v>
      </c>
      <c r="L1907" s="420"/>
      <c r="M1907" s="421"/>
      <c r="N1907" s="407">
        <f>SUM(N1904:N1905)</f>
        <v>83374</v>
      </c>
      <c r="O1907" s="408"/>
      <c r="P1907" s="423"/>
      <c r="Q1907" s="422"/>
      <c r="R1907" s="407">
        <f>SUM(R1904:R1905)</f>
        <v>91804</v>
      </c>
      <c r="S1907" s="408"/>
      <c r="T1907" s="423"/>
      <c r="U1907" s="422"/>
      <c r="V1907" s="407">
        <f>SUM(V1904:V1905)</f>
        <v>91804</v>
      </c>
      <c r="W1907" s="408"/>
      <c r="X1907" s="423"/>
      <c r="Y1907" s="422"/>
      <c r="Z1907" s="407">
        <f>SUM(Z1904:Z1905)</f>
        <v>91804</v>
      </c>
      <c r="AA1907" s="408"/>
    </row>
    <row r="1908" spans="1:27" x14ac:dyDescent="0.2">
      <c r="A1908" s="357"/>
      <c r="B1908" s="14"/>
      <c r="C1908" s="302"/>
      <c r="D1908" s="302"/>
      <c r="E1908" s="288"/>
      <c r="F1908" s="292"/>
      <c r="G1908" s="292"/>
      <c r="H1908" s="292"/>
      <c r="I1908" s="21"/>
      <c r="J1908" s="21"/>
      <c r="K1908" s="293"/>
      <c r="L1908" s="364"/>
      <c r="O1908" s="398"/>
      <c r="P1908" s="370"/>
      <c r="S1908" s="398"/>
      <c r="T1908" s="370"/>
      <c r="W1908" s="398"/>
      <c r="X1908" s="370"/>
      <c r="AA1908" s="398"/>
    </row>
    <row r="1909" spans="1:27" ht="20.25" x14ac:dyDescent="0.55000000000000004">
      <c r="A1909" s="357"/>
      <c r="B1909" s="14"/>
      <c r="C1909" s="302"/>
      <c r="D1909" s="302"/>
      <c r="E1909" s="376" t="s">
        <v>1333</v>
      </c>
      <c r="F1909" s="295"/>
      <c r="G1909" s="295"/>
      <c r="H1909" s="295"/>
      <c r="I1909" s="296"/>
      <c r="J1909" s="296"/>
      <c r="K1909" s="297"/>
      <c r="L1909" s="364"/>
      <c r="O1909" s="398"/>
      <c r="P1909" s="370"/>
      <c r="S1909" s="398"/>
      <c r="T1909" s="370"/>
      <c r="W1909" s="398"/>
      <c r="X1909" s="370"/>
      <c r="AA1909" s="398"/>
    </row>
    <row r="1910" spans="1:27" ht="15" x14ac:dyDescent="0.2">
      <c r="A1910" s="357"/>
      <c r="B1910" s="14"/>
      <c r="C1910" s="302"/>
      <c r="D1910" s="302"/>
      <c r="E1910" s="281" t="s">
        <v>1441</v>
      </c>
      <c r="F1910" s="295"/>
      <c r="G1910" s="295"/>
      <c r="H1910" s="295"/>
      <c r="I1910" s="296"/>
      <c r="J1910" s="296"/>
      <c r="K1910" s="297"/>
      <c r="L1910" s="364"/>
      <c r="N1910" s="293">
        <f>COUNTIFS($C$1905:$C$1906,"&gt;0",N1905:N1906,"&gt;0")</f>
        <v>1</v>
      </c>
      <c r="O1910" s="398"/>
      <c r="P1910" s="370"/>
      <c r="R1910" s="293">
        <f>COUNTIFS($C$1905:$C$1906,"&gt;0",R1905:R1906,"&gt;0")</f>
        <v>1</v>
      </c>
      <c r="S1910" s="398"/>
      <c r="T1910" s="370"/>
      <c r="V1910" s="293">
        <f>COUNTIFS($C$1905:$C$1906,"&gt;0",V1905:V1906,"&gt;0")</f>
        <v>1</v>
      </c>
      <c r="W1910" s="398"/>
      <c r="X1910" s="370"/>
      <c r="Z1910" s="293">
        <f>COUNTIFS($C$1905:$C$1906,"&gt;0",Z1905:Z1906,"&gt;0")</f>
        <v>1</v>
      </c>
      <c r="AA1910" s="398"/>
    </row>
    <row r="1911" spans="1:27" ht="15" x14ac:dyDescent="0.2">
      <c r="A1911" s="357"/>
      <c r="B1911" s="14"/>
      <c r="C1911" s="302"/>
      <c r="D1911" s="302"/>
      <c r="E1911" s="281" t="s">
        <v>1332</v>
      </c>
      <c r="F1911" s="295"/>
      <c r="G1911" s="295"/>
      <c r="H1911" s="295"/>
      <c r="I1911" s="296"/>
      <c r="J1911" s="296"/>
      <c r="K1911" s="297"/>
      <c r="L1911" s="364"/>
      <c r="N1911" s="293">
        <f>COUNTIFS($C$1905:$C$1906,"**",N1905:N1906,"&gt;0")</f>
        <v>0</v>
      </c>
      <c r="O1911" s="398"/>
      <c r="P1911" s="370"/>
      <c r="R1911" s="293">
        <f>COUNTIFS($C$1905:$C$1906,"**",R1905:R1906,"&gt;0")</f>
        <v>0</v>
      </c>
      <c r="S1911" s="398"/>
      <c r="T1911" s="370"/>
      <c r="V1911" s="293">
        <f>COUNTIFS($C$1905:$C$1906,"**",V1905:V1906,"&gt;0")</f>
        <v>0</v>
      </c>
      <c r="W1911" s="398"/>
      <c r="X1911" s="370"/>
      <c r="Z1911" s="293">
        <f>COUNTIFS($C$1905:$C$1906,"**",Z1905:Z1906,"&gt;0")</f>
        <v>0</v>
      </c>
      <c r="AA1911" s="398"/>
    </row>
    <row r="1912" spans="1:27" x14ac:dyDescent="0.2">
      <c r="A1912" s="357"/>
      <c r="B1912" s="14"/>
      <c r="C1912" s="302"/>
      <c r="D1912" s="302"/>
      <c r="E1912" s="288"/>
      <c r="F1912" s="8"/>
      <c r="G1912" s="8"/>
      <c r="H1912" s="8"/>
      <c r="I1912" s="4"/>
      <c r="J1912" s="4"/>
      <c r="K1912" s="4"/>
      <c r="L1912" s="12"/>
      <c r="M1912" s="13"/>
      <c r="N1912" s="13"/>
      <c r="O1912" s="398"/>
      <c r="P1912" s="404"/>
      <c r="Q1912" s="403"/>
      <c r="R1912" s="414"/>
      <c r="S1912" s="398"/>
      <c r="T1912" s="404"/>
      <c r="U1912" s="403"/>
      <c r="V1912" s="414"/>
      <c r="W1912" s="398"/>
      <c r="X1912" s="404"/>
      <c r="Y1912" s="403"/>
      <c r="Z1912" s="414"/>
      <c r="AA1912" s="398"/>
    </row>
    <row r="1913" spans="1:27" x14ac:dyDescent="0.2">
      <c r="A1913" s="359"/>
      <c r="B1913" s="20"/>
      <c r="C1913" s="303"/>
      <c r="D1913" s="303"/>
      <c r="E1913" s="304"/>
      <c r="F1913" s="22"/>
      <c r="G1913" s="22"/>
      <c r="H1913" s="22"/>
      <c r="I1913" s="3"/>
      <c r="J1913" s="3"/>
      <c r="K1913" s="3"/>
      <c r="L1913" s="428"/>
      <c r="M1913" s="429"/>
      <c r="N1913" s="429"/>
      <c r="O1913" s="424"/>
      <c r="P1913" s="431"/>
      <c r="Q1913" s="430"/>
      <c r="R1913" s="432"/>
      <c r="S1913" s="424"/>
      <c r="T1913" s="431"/>
      <c r="U1913" s="430"/>
      <c r="V1913" s="432"/>
      <c r="W1913" s="424"/>
      <c r="X1913" s="431"/>
      <c r="Y1913" s="430"/>
      <c r="Z1913" s="432"/>
      <c r="AA1913" s="424"/>
    </row>
    <row r="1914" spans="1:27" ht="15.75" x14ac:dyDescent="0.25">
      <c r="A1914" s="321" t="s">
        <v>68</v>
      </c>
      <c r="B1914" s="285"/>
      <c r="C1914" s="309"/>
      <c r="D1914" s="309"/>
      <c r="E1914" s="274"/>
      <c r="F1914" s="257"/>
      <c r="G1914" s="257"/>
      <c r="H1914" s="257"/>
      <c r="I1914" s="270"/>
      <c r="J1914" s="270"/>
      <c r="K1914" s="270"/>
      <c r="L1914" s="10"/>
      <c r="M1914" s="11"/>
      <c r="N1914" s="11"/>
      <c r="O1914" s="401"/>
      <c r="P1914" s="426"/>
      <c r="Q1914" s="425"/>
      <c r="R1914" s="427"/>
      <c r="S1914" s="401"/>
      <c r="T1914" s="426"/>
      <c r="U1914" s="425"/>
      <c r="V1914" s="427"/>
      <c r="W1914" s="401"/>
      <c r="X1914" s="426"/>
      <c r="Y1914" s="425"/>
      <c r="Z1914" s="427"/>
      <c r="AA1914" s="401"/>
    </row>
    <row r="1915" spans="1:27" ht="15" x14ac:dyDescent="0.25">
      <c r="A1915" s="357"/>
      <c r="B1915" s="286" t="s">
        <v>1260</v>
      </c>
      <c r="C1915" s="302"/>
      <c r="D1915" s="302"/>
      <c r="E1915" s="288"/>
      <c r="F1915" s="8"/>
      <c r="G1915" s="8"/>
      <c r="H1915" s="8"/>
      <c r="I1915" s="4"/>
      <c r="J1915" s="4"/>
      <c r="K1915" s="4"/>
      <c r="L1915" s="12"/>
      <c r="M1915" s="13"/>
      <c r="N1915" s="13"/>
      <c r="O1915" s="398"/>
      <c r="P1915" s="404"/>
      <c r="Q1915" s="403"/>
      <c r="R1915" s="414"/>
      <c r="S1915" s="398"/>
      <c r="T1915" s="404"/>
      <c r="U1915" s="403"/>
      <c r="V1915" s="414"/>
      <c r="W1915" s="398"/>
      <c r="X1915" s="404"/>
      <c r="Y1915" s="403"/>
      <c r="Z1915" s="414"/>
      <c r="AA1915" s="398"/>
    </row>
    <row r="1916" spans="1:27" ht="14.1" customHeight="1" x14ac:dyDescent="0.2">
      <c r="A1916" s="357"/>
      <c r="B1916" s="288"/>
      <c r="C1916" s="302">
        <v>100</v>
      </c>
      <c r="D1916" s="302">
        <v>130810101</v>
      </c>
      <c r="E1916" s="288" t="s">
        <v>945</v>
      </c>
      <c r="F1916" s="8"/>
      <c r="G1916" s="8"/>
      <c r="H1916" s="8">
        <v>125000</v>
      </c>
      <c r="I1916" s="18" t="s">
        <v>1132</v>
      </c>
      <c r="J1916" s="4"/>
      <c r="K1916" s="165">
        <v>125000</v>
      </c>
      <c r="L1916" s="364" t="s">
        <v>1132</v>
      </c>
      <c r="M1916" s="13"/>
      <c r="N1916" s="293">
        <v>125000</v>
      </c>
      <c r="O1916" s="398" t="s">
        <v>1124</v>
      </c>
      <c r="P1916" s="370" t="s">
        <v>1132</v>
      </c>
      <c r="Q1916" s="403"/>
      <c r="R1916" s="293">
        <v>125000</v>
      </c>
      <c r="S1916" s="398" t="s">
        <v>1124</v>
      </c>
      <c r="T1916" s="370" t="s">
        <v>1132</v>
      </c>
      <c r="U1916" s="403"/>
      <c r="V1916" s="293">
        <v>125000</v>
      </c>
      <c r="W1916" s="398" t="s">
        <v>1124</v>
      </c>
      <c r="X1916" s="370" t="s">
        <v>1132</v>
      </c>
      <c r="Y1916" s="403"/>
      <c r="Z1916" s="293">
        <v>125000</v>
      </c>
      <c r="AA1916" s="398" t="s">
        <v>1124</v>
      </c>
    </row>
    <row r="1917" spans="1:27" ht="14.1" customHeight="1" x14ac:dyDescent="0.2">
      <c r="A1917" s="357"/>
      <c r="B1917" s="14"/>
      <c r="C1917" s="302">
        <v>110</v>
      </c>
      <c r="D1917" s="302">
        <v>130810102</v>
      </c>
      <c r="E1917" s="288" t="s">
        <v>90</v>
      </c>
      <c r="F1917" s="8">
        <v>13</v>
      </c>
      <c r="G1917" s="8">
        <v>7</v>
      </c>
      <c r="H1917" s="8">
        <v>106596</v>
      </c>
      <c r="I1917" s="18">
        <v>13</v>
      </c>
      <c r="J1917" s="18">
        <v>7</v>
      </c>
      <c r="K1917" s="165">
        <v>106596</v>
      </c>
      <c r="L1917" s="364">
        <v>13</v>
      </c>
      <c r="M1917" s="21">
        <v>5</v>
      </c>
      <c r="N1917" s="293">
        <v>96684</v>
      </c>
      <c r="O1917" s="398">
        <v>3144</v>
      </c>
      <c r="P1917" s="370">
        <v>13</v>
      </c>
      <c r="Q1917" s="294">
        <v>5</v>
      </c>
      <c r="R1917" s="293">
        <v>106459</v>
      </c>
      <c r="S1917" s="398">
        <v>3144</v>
      </c>
      <c r="T1917" s="370">
        <v>13</v>
      </c>
      <c r="U1917" s="294">
        <v>5</v>
      </c>
      <c r="V1917" s="293">
        <v>106459</v>
      </c>
      <c r="W1917" s="398">
        <v>3144</v>
      </c>
      <c r="X1917" s="370">
        <v>13</v>
      </c>
      <c r="Y1917" s="294">
        <v>5</v>
      </c>
      <c r="Z1917" s="293">
        <v>106459</v>
      </c>
      <c r="AA1917" s="398">
        <v>3144</v>
      </c>
    </row>
    <row r="1918" spans="1:27" ht="14.1" customHeight="1" x14ac:dyDescent="0.2">
      <c r="A1918" s="357"/>
      <c r="B1918" s="14"/>
      <c r="C1918" s="302">
        <v>125</v>
      </c>
      <c r="D1918" s="302">
        <v>130810105</v>
      </c>
      <c r="E1918" s="288" t="s">
        <v>888</v>
      </c>
      <c r="F1918" s="8">
        <v>7</v>
      </c>
      <c r="G1918" s="8">
        <v>3</v>
      </c>
      <c r="H1918" s="8">
        <v>48517</v>
      </c>
      <c r="I1918" s="18">
        <v>7</v>
      </c>
      <c r="J1918" s="18">
        <v>3</v>
      </c>
      <c r="K1918" s="165">
        <v>48517</v>
      </c>
      <c r="L1918" s="364">
        <v>7</v>
      </c>
      <c r="M1918" s="21">
        <v>3</v>
      </c>
      <c r="N1918" s="293">
        <v>49317</v>
      </c>
      <c r="O1918" s="398">
        <v>3144</v>
      </c>
      <c r="P1918" s="370">
        <v>7</v>
      </c>
      <c r="Q1918" s="294">
        <v>3</v>
      </c>
      <c r="R1918" s="293">
        <v>54303</v>
      </c>
      <c r="S1918" s="398">
        <v>3144</v>
      </c>
      <c r="T1918" s="370">
        <v>7</v>
      </c>
      <c r="U1918" s="294">
        <v>2</v>
      </c>
      <c r="V1918" s="293">
        <v>51648</v>
      </c>
      <c r="W1918" s="398">
        <v>3144</v>
      </c>
      <c r="X1918" s="370">
        <v>7</v>
      </c>
      <c r="Y1918" s="294">
        <v>2</v>
      </c>
      <c r="Z1918" s="293">
        <v>51648</v>
      </c>
      <c r="AA1918" s="398">
        <v>3144</v>
      </c>
    </row>
    <row r="1919" spans="1:27" ht="14.1" customHeight="1" x14ac:dyDescent="0.2">
      <c r="A1919" s="357"/>
      <c r="B1919" s="14"/>
      <c r="C1919" s="302">
        <v>220</v>
      </c>
      <c r="D1919" s="302">
        <v>130810104</v>
      </c>
      <c r="E1919" s="288" t="s">
        <v>929</v>
      </c>
      <c r="F1919" s="8">
        <v>9</v>
      </c>
      <c r="G1919" s="8">
        <v>7</v>
      </c>
      <c r="H1919" s="8">
        <v>72937</v>
      </c>
      <c r="I1919" s="18">
        <v>9</v>
      </c>
      <c r="J1919" s="18">
        <v>7</v>
      </c>
      <c r="K1919" s="165">
        <v>72937</v>
      </c>
      <c r="L1919" s="364">
        <v>9</v>
      </c>
      <c r="M1919" s="21">
        <v>7</v>
      </c>
      <c r="N1919" s="293">
        <v>72937</v>
      </c>
      <c r="O1919" s="398">
        <v>3144</v>
      </c>
      <c r="P1919" s="370">
        <v>9</v>
      </c>
      <c r="Q1919" s="294">
        <v>7</v>
      </c>
      <c r="R1919" s="293">
        <v>80311</v>
      </c>
      <c r="S1919" s="398">
        <v>3144</v>
      </c>
      <c r="T1919" s="370">
        <v>9</v>
      </c>
      <c r="U1919" s="294">
        <v>7</v>
      </c>
      <c r="V1919" s="293">
        <v>80311</v>
      </c>
      <c r="W1919" s="398">
        <v>3144</v>
      </c>
      <c r="X1919" s="370">
        <v>9</v>
      </c>
      <c r="Y1919" s="294">
        <v>7</v>
      </c>
      <c r="Z1919" s="293">
        <v>80311</v>
      </c>
      <c r="AA1919" s="398">
        <v>3144</v>
      </c>
    </row>
    <row r="1920" spans="1:27" ht="14.1" customHeight="1" x14ac:dyDescent="0.2">
      <c r="A1920" s="357"/>
      <c r="B1920" s="14"/>
      <c r="C1920" s="302">
        <v>7170</v>
      </c>
      <c r="D1920" s="302">
        <v>130810112</v>
      </c>
      <c r="E1920" s="288" t="s">
        <v>874</v>
      </c>
      <c r="F1920" s="8">
        <v>3</v>
      </c>
      <c r="G1920" s="8"/>
      <c r="H1920" s="8">
        <v>105000</v>
      </c>
      <c r="I1920" s="18" t="s">
        <v>1138</v>
      </c>
      <c r="J1920" s="4"/>
      <c r="K1920" s="165">
        <v>105000</v>
      </c>
      <c r="L1920" s="364" t="s">
        <v>1138</v>
      </c>
      <c r="M1920" s="13"/>
      <c r="N1920" s="293">
        <v>105000</v>
      </c>
      <c r="O1920" s="398" t="s">
        <v>1124</v>
      </c>
      <c r="P1920" s="370" t="s">
        <v>1138</v>
      </c>
      <c r="Q1920" s="403"/>
      <c r="R1920" s="293">
        <v>110250</v>
      </c>
      <c r="S1920" s="398" t="s">
        <v>1124</v>
      </c>
      <c r="T1920" s="370" t="s">
        <v>1138</v>
      </c>
      <c r="U1920" s="403"/>
      <c r="V1920" s="293">
        <v>90000</v>
      </c>
      <c r="W1920" s="398" t="s">
        <v>1124</v>
      </c>
      <c r="X1920" s="370" t="s">
        <v>1138</v>
      </c>
      <c r="Y1920" s="403"/>
      <c r="Z1920" s="293">
        <v>0</v>
      </c>
      <c r="AA1920" s="398" t="s">
        <v>1124</v>
      </c>
    </row>
    <row r="1921" spans="1:27" ht="14.1" customHeight="1" x14ac:dyDescent="0.2">
      <c r="A1921" s="357"/>
      <c r="B1921" s="14"/>
      <c r="C1921" s="302">
        <v>410</v>
      </c>
      <c r="D1921" s="302">
        <v>172410110</v>
      </c>
      <c r="E1921" s="288" t="s">
        <v>920</v>
      </c>
      <c r="F1921" s="8">
        <v>6</v>
      </c>
      <c r="G1921" s="8">
        <v>3</v>
      </c>
      <c r="H1921" s="8">
        <v>44885</v>
      </c>
      <c r="I1921" s="18">
        <v>6</v>
      </c>
      <c r="J1921" s="18">
        <v>3</v>
      </c>
      <c r="K1921" s="165">
        <v>44885</v>
      </c>
      <c r="L1921" s="364" t="s">
        <v>316</v>
      </c>
      <c r="M1921" s="21">
        <v>0</v>
      </c>
      <c r="N1921" s="293">
        <v>44885</v>
      </c>
      <c r="O1921" s="398">
        <v>3144</v>
      </c>
      <c r="P1921" s="370" t="s">
        <v>316</v>
      </c>
      <c r="Q1921" s="294">
        <v>0</v>
      </c>
      <c r="R1921" s="293">
        <v>49423</v>
      </c>
      <c r="S1921" s="398">
        <v>3144</v>
      </c>
      <c r="T1921" s="370" t="s">
        <v>316</v>
      </c>
      <c r="U1921" s="294">
        <v>0</v>
      </c>
      <c r="V1921" s="293">
        <v>49423</v>
      </c>
      <c r="W1921" s="398">
        <v>3144</v>
      </c>
      <c r="X1921" s="370" t="s">
        <v>316</v>
      </c>
      <c r="Y1921" s="294">
        <v>0</v>
      </c>
      <c r="Z1921" s="293">
        <v>0</v>
      </c>
      <c r="AA1921" s="398">
        <v>3144</v>
      </c>
    </row>
    <row r="1922" spans="1:27" ht="14.1" customHeight="1" x14ac:dyDescent="0.2">
      <c r="A1922" s="357"/>
      <c r="B1922" s="14"/>
      <c r="C1922" s="302">
        <v>15001</v>
      </c>
      <c r="D1922" s="302">
        <v>130810106</v>
      </c>
      <c r="E1922" s="288" t="s">
        <v>118</v>
      </c>
      <c r="F1922" s="8">
        <v>11</v>
      </c>
      <c r="G1922" s="8">
        <v>3</v>
      </c>
      <c r="H1922" s="8">
        <v>72544</v>
      </c>
      <c r="I1922" s="18">
        <v>11</v>
      </c>
      <c r="J1922" s="18">
        <v>3</v>
      </c>
      <c r="K1922" s="165">
        <v>72544</v>
      </c>
      <c r="L1922" s="364">
        <v>11</v>
      </c>
      <c r="M1922" s="21">
        <v>3</v>
      </c>
      <c r="N1922" s="293">
        <v>72544</v>
      </c>
      <c r="O1922" s="398">
        <v>3144</v>
      </c>
      <c r="P1922" s="370">
        <v>11</v>
      </c>
      <c r="Q1922" s="294">
        <v>1</v>
      </c>
      <c r="R1922" s="293">
        <v>72118</v>
      </c>
      <c r="S1922" s="398">
        <v>3144</v>
      </c>
      <c r="T1922" s="370">
        <v>11</v>
      </c>
      <c r="U1922" s="294">
        <v>1</v>
      </c>
      <c r="V1922" s="293">
        <v>72118</v>
      </c>
      <c r="W1922" s="398">
        <v>3144</v>
      </c>
      <c r="X1922" s="370">
        <v>11</v>
      </c>
      <c r="Y1922" s="294">
        <v>1</v>
      </c>
      <c r="Z1922" s="293">
        <v>72118</v>
      </c>
      <c r="AA1922" s="398">
        <v>3144</v>
      </c>
    </row>
    <row r="1923" spans="1:27" ht="14.1" customHeight="1" x14ac:dyDescent="0.2">
      <c r="A1923" s="357"/>
      <c r="B1923" s="14"/>
      <c r="C1923" s="302">
        <v>15002</v>
      </c>
      <c r="D1923" s="302">
        <v>130810112</v>
      </c>
      <c r="E1923" s="288" t="s">
        <v>119</v>
      </c>
      <c r="F1923" s="8"/>
      <c r="G1923" s="8"/>
      <c r="H1923" s="8">
        <v>1</v>
      </c>
      <c r="I1923" s="4"/>
      <c r="J1923" s="4"/>
      <c r="K1923" s="165">
        <v>1</v>
      </c>
      <c r="L1923" s="364">
        <v>0</v>
      </c>
      <c r="M1923" s="21">
        <v>0</v>
      </c>
      <c r="N1923" s="293">
        <v>1</v>
      </c>
      <c r="O1923" s="398" t="s">
        <v>1089</v>
      </c>
      <c r="P1923" s="370">
        <v>0</v>
      </c>
      <c r="Q1923" s="294">
        <v>0</v>
      </c>
      <c r="R1923" s="293">
        <v>1</v>
      </c>
      <c r="S1923" s="398" t="s">
        <v>1089</v>
      </c>
      <c r="T1923" s="370">
        <v>0</v>
      </c>
      <c r="U1923" s="294">
        <v>0</v>
      </c>
      <c r="V1923" s="293">
        <v>1</v>
      </c>
      <c r="W1923" s="398" t="s">
        <v>1089</v>
      </c>
      <c r="X1923" s="370">
        <v>0</v>
      </c>
      <c r="Y1923" s="294">
        <v>0</v>
      </c>
      <c r="Z1923" s="293">
        <v>0</v>
      </c>
      <c r="AA1923" s="398" t="s">
        <v>1089</v>
      </c>
    </row>
    <row r="1924" spans="1:27" ht="14.1" customHeight="1" x14ac:dyDescent="0.2">
      <c r="A1924" s="357"/>
      <c r="B1924" s="14"/>
      <c r="C1924" s="302">
        <v>16001</v>
      </c>
      <c r="D1924" s="302">
        <v>130810107</v>
      </c>
      <c r="E1924" s="288" t="s">
        <v>937</v>
      </c>
      <c r="F1924" s="8">
        <v>7</v>
      </c>
      <c r="G1924" s="8">
        <v>1</v>
      </c>
      <c r="H1924" s="8">
        <v>36637</v>
      </c>
      <c r="I1924" s="18">
        <v>7</v>
      </c>
      <c r="J1924" s="18">
        <v>1</v>
      </c>
      <c r="K1924" s="165">
        <v>36637</v>
      </c>
      <c r="L1924" s="364">
        <v>7</v>
      </c>
      <c r="M1924" s="21">
        <v>1</v>
      </c>
      <c r="N1924" s="293">
        <v>39359</v>
      </c>
      <c r="O1924" s="398">
        <v>884</v>
      </c>
      <c r="P1924" s="370">
        <v>7</v>
      </c>
      <c r="Q1924" s="294">
        <v>1</v>
      </c>
      <c r="R1924" s="293">
        <v>40342</v>
      </c>
      <c r="S1924" s="398">
        <v>884</v>
      </c>
      <c r="T1924" s="370">
        <v>7</v>
      </c>
      <c r="U1924" s="294">
        <v>1</v>
      </c>
      <c r="V1924" s="293">
        <v>40342</v>
      </c>
      <c r="W1924" s="398">
        <v>884</v>
      </c>
      <c r="X1924" s="370">
        <v>7</v>
      </c>
      <c r="Y1924" s="294">
        <v>1</v>
      </c>
      <c r="Z1924" s="293">
        <v>40342</v>
      </c>
      <c r="AA1924" s="398">
        <v>884</v>
      </c>
    </row>
    <row r="1925" spans="1:27" ht="14.1" customHeight="1" x14ac:dyDescent="0.2">
      <c r="A1925" s="357"/>
      <c r="B1925" s="14"/>
      <c r="C1925" s="302">
        <v>16002</v>
      </c>
      <c r="D1925" s="302">
        <v>130810108</v>
      </c>
      <c r="E1925" s="288" t="s">
        <v>654</v>
      </c>
      <c r="F1925" s="8">
        <v>8</v>
      </c>
      <c r="G1925" s="8">
        <v>9</v>
      </c>
      <c r="H1925" s="8">
        <v>74150</v>
      </c>
      <c r="I1925" s="18">
        <v>8</v>
      </c>
      <c r="J1925" s="18">
        <v>9</v>
      </c>
      <c r="K1925" s="165">
        <v>74717</v>
      </c>
      <c r="L1925" s="364">
        <v>8</v>
      </c>
      <c r="M1925" s="21">
        <v>1</v>
      </c>
      <c r="N1925" s="293">
        <v>74717</v>
      </c>
      <c r="O1925" s="398">
        <v>3144</v>
      </c>
      <c r="P1925" s="370">
        <v>8</v>
      </c>
      <c r="Q1925" s="294">
        <v>9</v>
      </c>
      <c r="R1925" s="293">
        <v>81647</v>
      </c>
      <c r="S1925" s="398">
        <v>3144</v>
      </c>
      <c r="T1925" s="370">
        <v>8</v>
      </c>
      <c r="U1925" s="294">
        <v>9</v>
      </c>
      <c r="V1925" s="293">
        <v>81647</v>
      </c>
      <c r="W1925" s="398">
        <v>3144</v>
      </c>
      <c r="X1925" s="370">
        <v>8</v>
      </c>
      <c r="Y1925" s="294">
        <v>9</v>
      </c>
      <c r="Z1925" s="293">
        <v>0</v>
      </c>
      <c r="AA1925" s="398">
        <v>3144</v>
      </c>
    </row>
    <row r="1926" spans="1:27" ht="14.1" customHeight="1" x14ac:dyDescent="0.2">
      <c r="A1926" s="357"/>
      <c r="B1926" s="14"/>
      <c r="C1926" s="302">
        <v>16003</v>
      </c>
      <c r="D1926" s="302">
        <v>130810109</v>
      </c>
      <c r="E1926" s="288" t="s">
        <v>980</v>
      </c>
      <c r="F1926" s="8">
        <v>10</v>
      </c>
      <c r="G1926" s="8">
        <v>1</v>
      </c>
      <c r="H1926" s="8">
        <v>50559</v>
      </c>
      <c r="I1926" s="18">
        <v>10</v>
      </c>
      <c r="J1926" s="18">
        <v>1</v>
      </c>
      <c r="K1926" s="165">
        <v>59559</v>
      </c>
      <c r="L1926" s="364">
        <v>10</v>
      </c>
      <c r="M1926" s="21">
        <v>1</v>
      </c>
      <c r="N1926" s="293">
        <v>59559</v>
      </c>
      <c r="O1926" s="398">
        <v>3144</v>
      </c>
      <c r="P1926" s="370">
        <v>10</v>
      </c>
      <c r="Q1926" s="294">
        <v>1</v>
      </c>
      <c r="R1926" s="293">
        <v>65581</v>
      </c>
      <c r="S1926" s="398">
        <v>3144</v>
      </c>
      <c r="T1926" s="370">
        <v>10</v>
      </c>
      <c r="U1926" s="294">
        <v>1</v>
      </c>
      <c r="V1926" s="293">
        <v>65581</v>
      </c>
      <c r="W1926" s="398">
        <v>3144</v>
      </c>
      <c r="X1926" s="370">
        <v>10</v>
      </c>
      <c r="Y1926" s="294">
        <v>1</v>
      </c>
      <c r="Z1926" s="293">
        <v>65581</v>
      </c>
      <c r="AA1926" s="398">
        <v>3144</v>
      </c>
    </row>
    <row r="1927" spans="1:27" ht="14.1" customHeight="1" x14ac:dyDescent="0.2">
      <c r="A1927" s="357"/>
      <c r="B1927" s="14"/>
      <c r="C1927" s="302">
        <v>16004</v>
      </c>
      <c r="D1927" s="302">
        <v>130810111</v>
      </c>
      <c r="E1927" s="288" t="s">
        <v>923</v>
      </c>
      <c r="F1927" s="8">
        <v>9</v>
      </c>
      <c r="G1927" s="8">
        <v>6</v>
      </c>
      <c r="H1927" s="8">
        <v>69345</v>
      </c>
      <c r="I1927" s="18">
        <v>9</v>
      </c>
      <c r="J1927" s="18">
        <v>6</v>
      </c>
      <c r="K1927" s="165">
        <v>69345</v>
      </c>
      <c r="L1927" s="364">
        <v>9</v>
      </c>
      <c r="M1927" s="21">
        <v>6</v>
      </c>
      <c r="N1927" s="293">
        <v>69345</v>
      </c>
      <c r="O1927" s="398">
        <v>3144</v>
      </c>
      <c r="P1927" s="370">
        <v>9</v>
      </c>
      <c r="Q1927" s="294">
        <v>6</v>
      </c>
      <c r="R1927" s="293">
        <v>76348</v>
      </c>
      <c r="S1927" s="398">
        <v>3144</v>
      </c>
      <c r="T1927" s="370">
        <v>9</v>
      </c>
      <c r="U1927" s="294">
        <v>6</v>
      </c>
      <c r="V1927" s="293">
        <v>76348</v>
      </c>
      <c r="W1927" s="398">
        <v>3144</v>
      </c>
      <c r="X1927" s="370">
        <v>9</v>
      </c>
      <c r="Y1927" s="294">
        <v>6</v>
      </c>
      <c r="Z1927" s="293">
        <v>76348</v>
      </c>
      <c r="AA1927" s="398">
        <v>3144</v>
      </c>
    </row>
    <row r="1928" spans="1:27" ht="14.1" customHeight="1" x14ac:dyDescent="0.2">
      <c r="A1928" s="357"/>
      <c r="B1928" s="14"/>
      <c r="C1928" s="302">
        <v>16006</v>
      </c>
      <c r="D1928" s="302">
        <v>130810113</v>
      </c>
      <c r="E1928" s="288" t="s">
        <v>880</v>
      </c>
      <c r="F1928" s="8">
        <v>8</v>
      </c>
      <c r="G1928" s="8">
        <v>1</v>
      </c>
      <c r="H1928" s="8">
        <v>37883</v>
      </c>
      <c r="I1928" s="18">
        <v>8</v>
      </c>
      <c r="J1928" s="18">
        <v>5</v>
      </c>
      <c r="K1928" s="165">
        <v>41207</v>
      </c>
      <c r="L1928" s="364">
        <v>8</v>
      </c>
      <c r="M1928" s="21">
        <v>5</v>
      </c>
      <c r="N1928" s="293">
        <v>44268</v>
      </c>
      <c r="O1928" s="398">
        <v>884</v>
      </c>
      <c r="P1928" s="370">
        <v>8</v>
      </c>
      <c r="Q1928" s="294">
        <v>5</v>
      </c>
      <c r="R1928" s="293">
        <v>45375</v>
      </c>
      <c r="S1928" s="398">
        <v>884</v>
      </c>
      <c r="T1928" s="370">
        <v>8</v>
      </c>
      <c r="U1928" s="294">
        <v>5</v>
      </c>
      <c r="V1928" s="293">
        <v>0</v>
      </c>
      <c r="W1928" s="398">
        <v>884</v>
      </c>
      <c r="X1928" s="370">
        <v>8</v>
      </c>
      <c r="Y1928" s="294">
        <v>5</v>
      </c>
      <c r="Z1928" s="293">
        <v>0</v>
      </c>
      <c r="AA1928" s="398">
        <v>884</v>
      </c>
    </row>
    <row r="1929" spans="1:27" ht="14.1" customHeight="1" x14ac:dyDescent="0.2">
      <c r="A1929" s="357"/>
      <c r="B1929" s="14"/>
      <c r="C1929" s="302">
        <v>16007</v>
      </c>
      <c r="D1929" s="302"/>
      <c r="E1929" s="288" t="s">
        <v>403</v>
      </c>
      <c r="F1929" s="8"/>
      <c r="G1929" s="8"/>
      <c r="H1929" s="8"/>
      <c r="L1929" s="364"/>
      <c r="O1929" s="398"/>
      <c r="P1929" s="370"/>
      <c r="S1929" s="398"/>
      <c r="T1929" s="370">
        <v>9</v>
      </c>
      <c r="U1929" s="294">
        <v>5</v>
      </c>
      <c r="V1929" s="293">
        <v>46740</v>
      </c>
      <c r="W1929" s="398">
        <v>884</v>
      </c>
      <c r="X1929" s="370">
        <v>9</v>
      </c>
      <c r="Y1929" s="294">
        <v>5</v>
      </c>
      <c r="Z1929" s="293">
        <v>46740</v>
      </c>
      <c r="AA1929" s="398">
        <v>884</v>
      </c>
    </row>
    <row r="1930" spans="1:27" ht="14.1" customHeight="1" x14ac:dyDescent="0.2">
      <c r="A1930" s="357"/>
      <c r="B1930" s="14"/>
      <c r="C1930" s="302">
        <v>18001</v>
      </c>
      <c r="D1930" s="302">
        <v>130810114</v>
      </c>
      <c r="E1930" s="288" t="s">
        <v>842</v>
      </c>
      <c r="F1930" s="8"/>
      <c r="G1930" s="8"/>
      <c r="H1930" s="8"/>
      <c r="I1930" s="18">
        <v>8</v>
      </c>
      <c r="J1930" s="18">
        <v>1</v>
      </c>
      <c r="K1930" s="165">
        <v>46123</v>
      </c>
      <c r="L1930" s="364">
        <v>8</v>
      </c>
      <c r="M1930" s="21">
        <v>1</v>
      </c>
      <c r="N1930" s="293">
        <v>46123</v>
      </c>
      <c r="O1930" s="398">
        <v>884</v>
      </c>
      <c r="P1930" s="370">
        <v>12</v>
      </c>
      <c r="Q1930" s="294">
        <v>3</v>
      </c>
      <c r="R1930" s="293">
        <v>50275</v>
      </c>
      <c r="S1930" s="398">
        <v>884</v>
      </c>
      <c r="T1930" s="370">
        <v>12</v>
      </c>
      <c r="U1930" s="294">
        <v>1</v>
      </c>
      <c r="V1930" s="293">
        <v>47957</v>
      </c>
      <c r="W1930" s="398">
        <v>884</v>
      </c>
      <c r="X1930" s="370">
        <v>12</v>
      </c>
      <c r="Y1930" s="294">
        <v>1</v>
      </c>
      <c r="Z1930" s="293">
        <v>47957</v>
      </c>
      <c r="AA1930" s="398">
        <v>884</v>
      </c>
    </row>
    <row r="1931" spans="1:27" ht="14.1" customHeight="1" x14ac:dyDescent="0.2">
      <c r="A1931" s="357"/>
      <c r="B1931" s="14"/>
      <c r="C1931" s="302">
        <v>18002</v>
      </c>
      <c r="D1931" s="302">
        <v>130810115</v>
      </c>
      <c r="E1931" s="288" t="s">
        <v>169</v>
      </c>
      <c r="F1931" s="8"/>
      <c r="G1931" s="8"/>
      <c r="H1931" s="8"/>
      <c r="I1931" s="18">
        <v>8</v>
      </c>
      <c r="J1931" s="18">
        <v>1</v>
      </c>
      <c r="K1931" s="165">
        <v>37883</v>
      </c>
      <c r="L1931" s="364">
        <v>8</v>
      </c>
      <c r="M1931" s="21">
        <v>1</v>
      </c>
      <c r="N1931" s="293">
        <v>40697</v>
      </c>
      <c r="O1931" s="398">
        <v>884</v>
      </c>
      <c r="P1931" s="370">
        <v>8</v>
      </c>
      <c r="Q1931" s="294">
        <v>1</v>
      </c>
      <c r="R1931" s="293">
        <v>41715</v>
      </c>
      <c r="S1931" s="398">
        <v>884</v>
      </c>
      <c r="T1931" s="370">
        <v>8</v>
      </c>
      <c r="U1931" s="294">
        <v>1</v>
      </c>
      <c r="V1931" s="293">
        <v>0</v>
      </c>
      <c r="W1931" s="398">
        <v>884</v>
      </c>
      <c r="X1931" s="370">
        <v>8</v>
      </c>
      <c r="Y1931" s="294">
        <v>1</v>
      </c>
      <c r="Z1931" s="293">
        <v>0</v>
      </c>
      <c r="AA1931" s="398">
        <v>884</v>
      </c>
    </row>
    <row r="1932" spans="1:27" ht="14.1" customHeight="1" x14ac:dyDescent="0.2">
      <c r="A1932" s="357"/>
      <c r="B1932" s="14"/>
      <c r="C1932" s="302">
        <v>18003</v>
      </c>
      <c r="D1932" s="302"/>
      <c r="E1932" s="288" t="s">
        <v>403</v>
      </c>
      <c r="F1932" s="8"/>
      <c r="G1932" s="8"/>
      <c r="H1932" s="8"/>
      <c r="L1932" s="364"/>
      <c r="O1932" s="398"/>
      <c r="P1932" s="370"/>
      <c r="S1932" s="398"/>
      <c r="T1932" s="370">
        <v>9</v>
      </c>
      <c r="U1932" s="294">
        <v>1</v>
      </c>
      <c r="V1932" s="293">
        <v>43085</v>
      </c>
      <c r="W1932" s="398">
        <v>884</v>
      </c>
      <c r="X1932" s="370">
        <v>9</v>
      </c>
      <c r="Y1932" s="294">
        <v>1</v>
      </c>
      <c r="Z1932" s="293">
        <v>43085</v>
      </c>
      <c r="AA1932" s="398">
        <v>884</v>
      </c>
    </row>
    <row r="1933" spans="1:27" ht="14.1" customHeight="1" x14ac:dyDescent="0.2">
      <c r="A1933" s="357"/>
      <c r="B1933" s="14"/>
      <c r="C1933" s="302"/>
      <c r="D1933" s="302"/>
      <c r="E1933" s="288" t="s">
        <v>798</v>
      </c>
      <c r="F1933" s="8"/>
      <c r="G1933" s="8"/>
      <c r="H1933" s="8">
        <v>-23000</v>
      </c>
      <c r="I1933" s="4"/>
      <c r="J1933" s="4"/>
      <c r="K1933" s="165">
        <v>-23000</v>
      </c>
      <c r="L1933" s="12"/>
      <c r="M1933" s="13"/>
      <c r="N1933" s="293">
        <v>0</v>
      </c>
      <c r="O1933" s="398"/>
      <c r="P1933" s="404"/>
      <c r="Q1933" s="403"/>
      <c r="R1933" s="293">
        <v>0</v>
      </c>
      <c r="S1933" s="398"/>
      <c r="T1933" s="404"/>
      <c r="U1933" s="403"/>
      <c r="V1933" s="293">
        <v>0</v>
      </c>
      <c r="W1933" s="398"/>
      <c r="X1933" s="404"/>
      <c r="Y1933" s="403"/>
      <c r="Z1933" s="293">
        <v>0</v>
      </c>
      <c r="AA1933" s="398"/>
    </row>
    <row r="1934" spans="1:27" ht="14.1" hidden="1" customHeight="1" x14ac:dyDescent="0.2">
      <c r="A1934" s="357"/>
      <c r="B1934" s="14"/>
      <c r="C1934" s="302" t="s">
        <v>1116</v>
      </c>
      <c r="D1934" s="302"/>
      <c r="E1934" s="288" t="s">
        <v>937</v>
      </c>
      <c r="F1934" s="8"/>
      <c r="G1934" s="8"/>
      <c r="H1934" s="8"/>
      <c r="I1934" s="4"/>
      <c r="J1934" s="4"/>
      <c r="K1934" s="4"/>
      <c r="L1934" s="364">
        <v>7</v>
      </c>
      <c r="M1934" s="21">
        <v>1</v>
      </c>
      <c r="N1934" s="293">
        <v>0</v>
      </c>
      <c r="O1934" s="398">
        <v>884</v>
      </c>
      <c r="P1934" s="370">
        <v>7</v>
      </c>
      <c r="Q1934" s="294">
        <v>1</v>
      </c>
      <c r="R1934" s="293">
        <v>0</v>
      </c>
      <c r="S1934" s="398">
        <v>884</v>
      </c>
      <c r="T1934" s="370">
        <v>7</v>
      </c>
      <c r="U1934" s="294">
        <v>1</v>
      </c>
      <c r="V1934" s="293">
        <v>0</v>
      </c>
      <c r="W1934" s="398">
        <v>884</v>
      </c>
      <c r="X1934" s="370">
        <v>7</v>
      </c>
      <c r="Y1934" s="294">
        <v>1</v>
      </c>
      <c r="Z1934" s="293">
        <f>IF(V1934&lt;=1,V1934,ROUNDUP(V1934*(1+(VLOOKUP(AA1934,pay,3,0))),0.1))</f>
        <v>0</v>
      </c>
      <c r="AA1934" s="398">
        <v>884</v>
      </c>
    </row>
    <row r="1935" spans="1:27" ht="8.1" customHeight="1" x14ac:dyDescent="0.2">
      <c r="A1935" s="357"/>
      <c r="B1935" s="14"/>
      <c r="C1935" s="302"/>
      <c r="D1935" s="302"/>
      <c r="E1935" s="288"/>
      <c r="F1935" s="8"/>
      <c r="G1935" s="8"/>
      <c r="H1935" s="8"/>
      <c r="L1935" s="364"/>
      <c r="O1935" s="398"/>
      <c r="P1935" s="370"/>
      <c r="S1935" s="398"/>
      <c r="T1935" s="370"/>
      <c r="W1935" s="398"/>
      <c r="X1935" s="370"/>
      <c r="AA1935" s="398"/>
    </row>
    <row r="1936" spans="1:27" ht="15" x14ac:dyDescent="0.25">
      <c r="A1936" s="357"/>
      <c r="B1936" s="14"/>
      <c r="C1936" s="302"/>
      <c r="D1936" s="302"/>
      <c r="E1936" s="479" t="s">
        <v>381</v>
      </c>
      <c r="F1936" s="343"/>
      <c r="G1936" s="343"/>
      <c r="H1936" s="343">
        <f>SUM(H1916:H1935)</f>
        <v>821054</v>
      </c>
      <c r="I1936" s="261"/>
      <c r="J1936" s="261"/>
      <c r="K1936" s="344">
        <f>SUM(K1916:K1935)</f>
        <v>917951</v>
      </c>
      <c r="L1936" s="420"/>
      <c r="M1936" s="421"/>
      <c r="N1936" s="407">
        <f>SUM(N1916:N1935)</f>
        <v>940436</v>
      </c>
      <c r="O1936" s="408"/>
      <c r="P1936" s="423"/>
      <c r="Q1936" s="422"/>
      <c r="R1936" s="407">
        <f>SUM(R1916:R1935)</f>
        <v>999148</v>
      </c>
      <c r="S1936" s="408"/>
      <c r="T1936" s="423"/>
      <c r="U1936" s="422"/>
      <c r="V1936" s="407">
        <f>SUM(V1916:V1935)</f>
        <v>976660</v>
      </c>
      <c r="W1936" s="408"/>
      <c r="X1936" s="423"/>
      <c r="Y1936" s="422"/>
      <c r="Z1936" s="407">
        <f>SUM(Z1916:Z1935)</f>
        <v>755589</v>
      </c>
      <c r="AA1936" s="408"/>
    </row>
    <row r="1937" spans="1:27" x14ac:dyDescent="0.2">
      <c r="A1937" s="357"/>
      <c r="B1937" s="14"/>
      <c r="C1937" s="302"/>
      <c r="D1937" s="302"/>
      <c r="E1937" s="288"/>
      <c r="F1937" s="292"/>
      <c r="G1937" s="292"/>
      <c r="H1937" s="292"/>
      <c r="I1937" s="21"/>
      <c r="J1937" s="21"/>
      <c r="K1937" s="293"/>
      <c r="L1937" s="364"/>
      <c r="O1937" s="398"/>
      <c r="P1937" s="370"/>
      <c r="S1937" s="398"/>
      <c r="T1937" s="370"/>
      <c r="W1937" s="398"/>
      <c r="X1937" s="370"/>
      <c r="AA1937" s="398"/>
    </row>
    <row r="1938" spans="1:27" ht="20.25" x14ac:dyDescent="0.55000000000000004">
      <c r="A1938" s="357"/>
      <c r="B1938" s="14"/>
      <c r="C1938" s="302"/>
      <c r="D1938" s="302"/>
      <c r="E1938" s="376" t="s">
        <v>1333</v>
      </c>
      <c r="F1938" s="295"/>
      <c r="G1938" s="295"/>
      <c r="H1938" s="295"/>
      <c r="I1938" s="296"/>
      <c r="J1938" s="296"/>
      <c r="K1938" s="297"/>
      <c r="L1938" s="364"/>
      <c r="O1938" s="398"/>
      <c r="P1938" s="370"/>
      <c r="S1938" s="398"/>
      <c r="T1938" s="370"/>
      <c r="W1938" s="398"/>
      <c r="X1938" s="370"/>
      <c r="AA1938" s="398"/>
    </row>
    <row r="1939" spans="1:27" ht="15" x14ac:dyDescent="0.2">
      <c r="A1939" s="357"/>
      <c r="B1939" s="14"/>
      <c r="C1939" s="292"/>
      <c r="D1939" s="292"/>
      <c r="E1939" s="281" t="s">
        <v>1441</v>
      </c>
      <c r="F1939" s="295"/>
      <c r="G1939" s="295"/>
      <c r="H1939" s="295"/>
      <c r="I1939" s="296"/>
      <c r="J1939" s="296"/>
      <c r="K1939" s="297"/>
      <c r="L1939" s="364"/>
      <c r="N1939" s="293">
        <f>COUNTIFS($C$1916:$C$1935,"&gt;0",N1916:N1935,"&gt;0")</f>
        <v>15</v>
      </c>
      <c r="O1939" s="398"/>
      <c r="P1939" s="370"/>
      <c r="R1939" s="293">
        <f>COUNTIFS($C$1916:$C$1935,"&gt;0",R1916:R1935,"&gt;0")</f>
        <v>15</v>
      </c>
      <c r="S1939" s="398"/>
      <c r="T1939" s="370"/>
      <c r="V1939" s="293">
        <f>COUNTIFS($C$1916:$C$1935,"&gt;0",V1916:V1935,"&gt;0")</f>
        <v>15</v>
      </c>
      <c r="W1939" s="398"/>
      <c r="X1939" s="370"/>
      <c r="Z1939" s="293">
        <f>COUNTIFS($C$1916:$C$1935,"&gt;0",Z1916:Z1935,"&gt;0")</f>
        <v>11</v>
      </c>
      <c r="AA1939" s="398"/>
    </row>
    <row r="1940" spans="1:27" ht="15" x14ac:dyDescent="0.2">
      <c r="A1940" s="357"/>
      <c r="B1940" s="587"/>
      <c r="C1940" s="588"/>
      <c r="D1940" s="588"/>
      <c r="E1940" s="592" t="s">
        <v>1332</v>
      </c>
      <c r="F1940" s="617"/>
      <c r="G1940" s="617"/>
      <c r="H1940" s="617"/>
      <c r="I1940" s="618"/>
      <c r="J1940" s="618"/>
      <c r="K1940" s="619"/>
      <c r="L1940" s="364"/>
      <c r="M1940" s="578"/>
      <c r="N1940" s="579">
        <f>COUNTIFS($C$1916:$C$1935,"**",N1916:N1935,"&gt;0")</f>
        <v>0</v>
      </c>
      <c r="O1940" s="398"/>
      <c r="P1940" s="370"/>
      <c r="Q1940" s="593"/>
      <c r="R1940" s="579">
        <f>COUNTIFS($C$1916:$C$1935,"**",R1916:R1935,"&gt;0")</f>
        <v>0</v>
      </c>
      <c r="S1940" s="398"/>
      <c r="T1940" s="370"/>
      <c r="U1940" s="593"/>
      <c r="V1940" s="579">
        <f>COUNTIFS($C$1916:$C$1935,"**",V1916:V1935,"&gt;0")</f>
        <v>0</v>
      </c>
      <c r="W1940" s="398"/>
      <c r="X1940" s="370"/>
      <c r="Y1940" s="593"/>
      <c r="Z1940" s="579">
        <f>COUNTIFS($C$1916:$C$1935,"**",Z1916:Z1935,"&gt;0")</f>
        <v>0</v>
      </c>
      <c r="AA1940" s="398"/>
    </row>
    <row r="1941" spans="1:27" ht="15.75" x14ac:dyDescent="0.25">
      <c r="A1941" s="321" t="s">
        <v>1552</v>
      </c>
      <c r="B1941" s="285"/>
      <c r="C1941" s="309"/>
      <c r="D1941" s="309"/>
      <c r="E1941" s="274"/>
      <c r="F1941" s="257"/>
      <c r="G1941" s="257"/>
      <c r="H1941" s="257"/>
      <c r="I1941" s="270"/>
      <c r="J1941" s="270"/>
      <c r="K1941" s="270"/>
      <c r="L1941" s="10"/>
      <c r="M1941" s="11"/>
      <c r="N1941" s="11"/>
      <c r="O1941" s="401"/>
      <c r="P1941" s="426"/>
      <c r="Q1941" s="425"/>
      <c r="R1941" s="427"/>
      <c r="S1941" s="401"/>
      <c r="T1941" s="426"/>
      <c r="U1941" s="425"/>
      <c r="V1941" s="427"/>
      <c r="W1941" s="401"/>
      <c r="X1941" s="426"/>
      <c r="Y1941" s="425"/>
      <c r="Z1941" s="427"/>
      <c r="AA1941" s="401"/>
    </row>
    <row r="1942" spans="1:27" ht="15" x14ac:dyDescent="0.25">
      <c r="A1942" s="357"/>
      <c r="B1942" s="620" t="s">
        <v>1260</v>
      </c>
      <c r="C1942" s="588"/>
      <c r="D1942" s="588"/>
      <c r="E1942" s="589"/>
      <c r="F1942" s="590"/>
      <c r="G1942" s="590"/>
      <c r="H1942" s="590"/>
      <c r="I1942" s="591"/>
      <c r="J1942" s="591"/>
      <c r="K1942" s="591"/>
      <c r="L1942" s="12"/>
      <c r="M1942" s="581"/>
      <c r="N1942" s="581"/>
      <c r="O1942" s="398"/>
      <c r="P1942" s="404"/>
      <c r="Q1942" s="582"/>
      <c r="R1942" s="583"/>
      <c r="S1942" s="398"/>
      <c r="T1942" s="404"/>
      <c r="U1942" s="582"/>
      <c r="V1942" s="583"/>
      <c r="W1942" s="398"/>
      <c r="X1942" s="404"/>
      <c r="Y1942" s="582"/>
      <c r="Z1942" s="583"/>
      <c r="AA1942" s="398"/>
    </row>
    <row r="1943" spans="1:27" x14ac:dyDescent="0.2">
      <c r="A1943" s="357"/>
      <c r="B1943" s="589"/>
      <c r="C1943" s="588">
        <v>100</v>
      </c>
      <c r="D1943" s="588">
        <v>130810101</v>
      </c>
      <c r="E1943" s="589" t="s">
        <v>1554</v>
      </c>
      <c r="F1943" s="590"/>
      <c r="G1943" s="590"/>
      <c r="H1943" s="590"/>
      <c r="I1943" s="591"/>
      <c r="J1943" s="591"/>
      <c r="K1943" s="591"/>
      <c r="L1943" s="12"/>
      <c r="M1943" s="581"/>
      <c r="N1943" s="581"/>
      <c r="O1943" s="398"/>
      <c r="P1943" s="404"/>
      <c r="Q1943" s="582"/>
      <c r="R1943" s="583"/>
      <c r="S1943" s="398"/>
      <c r="T1943" s="404"/>
      <c r="U1943" s="582"/>
      <c r="V1943" s="583"/>
      <c r="W1943" s="398"/>
      <c r="X1943" s="370" t="s">
        <v>1131</v>
      </c>
      <c r="Y1943" s="582"/>
      <c r="Z1943" s="579">
        <v>110250</v>
      </c>
      <c r="AA1943" s="398" t="s">
        <v>1124</v>
      </c>
    </row>
    <row r="1944" spans="1:27" x14ac:dyDescent="0.2">
      <c r="A1944" s="357"/>
      <c r="B1944" s="587"/>
      <c r="C1944" s="588">
        <v>110</v>
      </c>
      <c r="D1944" s="588">
        <v>116012301</v>
      </c>
      <c r="E1944" s="589" t="s">
        <v>911</v>
      </c>
      <c r="F1944" s="590"/>
      <c r="G1944" s="590"/>
      <c r="H1944" s="590"/>
      <c r="I1944" s="591"/>
      <c r="J1944" s="591"/>
      <c r="K1944" s="591"/>
      <c r="L1944" s="12"/>
      <c r="M1944" s="581"/>
      <c r="N1944" s="581"/>
      <c r="O1944" s="398"/>
      <c r="P1944" s="404"/>
      <c r="Q1944" s="582"/>
      <c r="R1944" s="583"/>
      <c r="S1944" s="398"/>
      <c r="T1944" s="404"/>
      <c r="U1944" s="582"/>
      <c r="V1944" s="583"/>
      <c r="W1944" s="398"/>
      <c r="X1944" s="370">
        <v>10</v>
      </c>
      <c r="Y1944" s="593">
        <v>9</v>
      </c>
      <c r="Z1944" s="579">
        <v>97476</v>
      </c>
      <c r="AA1944" s="398">
        <v>3144</v>
      </c>
    </row>
    <row r="1945" spans="1:27" x14ac:dyDescent="0.2">
      <c r="A1945" s="357"/>
      <c r="B1945" s="587"/>
      <c r="C1945" s="588">
        <v>130</v>
      </c>
      <c r="D1945" s="588">
        <v>116010102</v>
      </c>
      <c r="E1945" s="589" t="s">
        <v>888</v>
      </c>
      <c r="F1945" s="590"/>
      <c r="G1945" s="590"/>
      <c r="H1945" s="590"/>
      <c r="I1945" s="591"/>
      <c r="J1945" s="591"/>
      <c r="K1945" s="591"/>
      <c r="L1945" s="12"/>
      <c r="M1945" s="581"/>
      <c r="N1945" s="581"/>
      <c r="O1945" s="398"/>
      <c r="P1945" s="404"/>
      <c r="Q1945" s="582"/>
      <c r="R1945" s="583"/>
      <c r="S1945" s="398"/>
      <c r="T1945" s="404"/>
      <c r="U1945" s="582"/>
      <c r="V1945" s="583"/>
      <c r="W1945" s="398"/>
      <c r="X1945" s="370">
        <v>7</v>
      </c>
      <c r="Y1945" s="593">
        <v>8</v>
      </c>
      <c r="Z1945" s="579">
        <v>69819</v>
      </c>
      <c r="AA1945" s="398">
        <v>3144</v>
      </c>
    </row>
    <row r="1946" spans="1:27" x14ac:dyDescent="0.2">
      <c r="A1946" s="357"/>
      <c r="B1946" s="587"/>
      <c r="C1946" s="588">
        <v>910</v>
      </c>
      <c r="D1946" s="588">
        <v>116012302</v>
      </c>
      <c r="E1946" s="589" t="s">
        <v>788</v>
      </c>
      <c r="F1946" s="590"/>
      <c r="G1946" s="590"/>
      <c r="H1946" s="590"/>
      <c r="I1946" s="591"/>
      <c r="J1946" s="591"/>
      <c r="K1946" s="591"/>
      <c r="L1946" s="12"/>
      <c r="M1946" s="581"/>
      <c r="N1946" s="581"/>
      <c r="O1946" s="398"/>
      <c r="P1946" s="404"/>
      <c r="Q1946" s="582"/>
      <c r="R1946" s="583"/>
      <c r="S1946" s="398"/>
      <c r="T1946" s="404"/>
      <c r="U1946" s="582"/>
      <c r="V1946" s="583"/>
      <c r="W1946" s="398"/>
      <c r="X1946" s="370">
        <v>8</v>
      </c>
      <c r="Y1946" s="593">
        <v>1</v>
      </c>
      <c r="Z1946" s="579">
        <v>54159</v>
      </c>
      <c r="AA1946" s="398">
        <v>3144</v>
      </c>
    </row>
    <row r="1947" spans="1:27" x14ac:dyDescent="0.2">
      <c r="A1947" s="357"/>
      <c r="B1947" s="587"/>
      <c r="C1947" s="588">
        <v>930</v>
      </c>
      <c r="D1947" s="588">
        <v>116012303</v>
      </c>
      <c r="E1947" s="589" t="s">
        <v>788</v>
      </c>
      <c r="F1947" s="590"/>
      <c r="G1947" s="590"/>
      <c r="H1947" s="590"/>
      <c r="I1947" s="591"/>
      <c r="J1947" s="591"/>
      <c r="K1947" s="591"/>
      <c r="L1947" s="12"/>
      <c r="M1947" s="581"/>
      <c r="N1947" s="581"/>
      <c r="O1947" s="398"/>
      <c r="P1947" s="404"/>
      <c r="Q1947" s="582"/>
      <c r="R1947" s="583"/>
      <c r="S1947" s="398"/>
      <c r="T1947" s="404"/>
      <c r="U1947" s="582"/>
      <c r="V1947" s="583"/>
      <c r="W1947" s="398"/>
      <c r="X1947" s="370">
        <v>8</v>
      </c>
      <c r="Y1947" s="593">
        <v>1</v>
      </c>
      <c r="Z1947" s="579">
        <v>54159</v>
      </c>
      <c r="AA1947" s="398">
        <v>3144</v>
      </c>
    </row>
    <row r="1948" spans="1:27" x14ac:dyDescent="0.2">
      <c r="A1948" s="357"/>
      <c r="B1948" s="587"/>
      <c r="C1948" s="588">
        <v>15001</v>
      </c>
      <c r="D1948" s="588">
        <v>116012304</v>
      </c>
      <c r="E1948" s="589" t="s">
        <v>956</v>
      </c>
      <c r="F1948" s="590"/>
      <c r="G1948" s="590"/>
      <c r="H1948" s="590"/>
      <c r="I1948" s="591"/>
      <c r="J1948" s="591"/>
      <c r="K1948" s="591"/>
      <c r="L1948" s="12"/>
      <c r="M1948" s="581"/>
      <c r="N1948" s="581"/>
      <c r="O1948" s="398"/>
      <c r="P1948" s="404"/>
      <c r="Q1948" s="582"/>
      <c r="R1948" s="583"/>
      <c r="S1948" s="398"/>
      <c r="T1948" s="404"/>
      <c r="U1948" s="582"/>
      <c r="V1948" s="583"/>
      <c r="W1948" s="398"/>
      <c r="X1948" s="370">
        <v>8</v>
      </c>
      <c r="Y1948" s="582">
        <v>9</v>
      </c>
      <c r="Z1948" s="579">
        <v>81647</v>
      </c>
      <c r="AA1948" s="398">
        <v>3144</v>
      </c>
    </row>
    <row r="1949" spans="1:27" x14ac:dyDescent="0.2">
      <c r="A1949" s="357"/>
      <c r="B1949" s="587"/>
      <c r="C1949" s="588" t="s">
        <v>661</v>
      </c>
      <c r="D1949" s="588"/>
      <c r="E1949" s="589" t="s">
        <v>235</v>
      </c>
      <c r="F1949" s="590"/>
      <c r="G1949" s="590"/>
      <c r="H1949" s="590"/>
      <c r="I1949" s="591"/>
      <c r="J1949" s="591"/>
      <c r="K1949" s="591"/>
      <c r="L1949" s="12"/>
      <c r="M1949" s="581"/>
      <c r="N1949" s="581"/>
      <c r="O1949" s="398"/>
      <c r="P1949" s="404"/>
      <c r="Q1949" s="582"/>
      <c r="R1949" s="583"/>
      <c r="S1949" s="398"/>
      <c r="T1949" s="404"/>
      <c r="U1949" s="582"/>
      <c r="V1949" s="583"/>
      <c r="W1949" s="398"/>
      <c r="X1949" s="370" t="s">
        <v>316</v>
      </c>
      <c r="Y1949" s="593">
        <v>0</v>
      </c>
      <c r="Z1949" s="579">
        <v>10302</v>
      </c>
      <c r="AA1949" s="398">
        <v>3144</v>
      </c>
    </row>
    <row r="1950" spans="1:27" x14ac:dyDescent="0.2">
      <c r="A1950" s="357"/>
      <c r="B1950" s="587"/>
      <c r="C1950" s="588"/>
      <c r="D1950" s="588"/>
      <c r="E1950" s="589"/>
      <c r="F1950" s="590"/>
      <c r="G1950" s="590"/>
      <c r="H1950" s="590"/>
      <c r="I1950" s="591"/>
      <c r="J1950" s="591"/>
      <c r="K1950" s="591"/>
      <c r="L1950" s="12"/>
      <c r="M1950" s="581"/>
      <c r="N1950" s="581"/>
      <c r="O1950" s="398"/>
      <c r="P1950" s="404"/>
      <c r="Q1950" s="582"/>
      <c r="R1950" s="583"/>
      <c r="S1950" s="398"/>
      <c r="T1950" s="404"/>
      <c r="U1950" s="582"/>
      <c r="V1950" s="583"/>
      <c r="W1950" s="398"/>
      <c r="X1950" s="370"/>
      <c r="Y1950" s="593"/>
      <c r="Z1950" s="579"/>
      <c r="AA1950" s="398"/>
    </row>
    <row r="1951" spans="1:27" ht="15" x14ac:dyDescent="0.25">
      <c r="A1951" s="357"/>
      <c r="B1951" s="587"/>
      <c r="C1951" s="588"/>
      <c r="D1951" s="588"/>
      <c r="E1951" s="479" t="s">
        <v>381</v>
      </c>
      <c r="F1951" s="257"/>
      <c r="G1951" s="257"/>
      <c r="H1951" s="257"/>
      <c r="I1951" s="270"/>
      <c r="J1951" s="270"/>
      <c r="K1951" s="270"/>
      <c r="L1951" s="10"/>
      <c r="M1951" s="11"/>
      <c r="N1951" s="11"/>
      <c r="O1951" s="401"/>
      <c r="P1951" s="426"/>
      <c r="Q1951" s="425"/>
      <c r="R1951" s="427"/>
      <c r="S1951" s="401"/>
      <c r="T1951" s="426"/>
      <c r="U1951" s="425"/>
      <c r="V1951" s="427"/>
      <c r="W1951" s="401"/>
      <c r="X1951" s="423"/>
      <c r="Y1951" s="422"/>
      <c r="Z1951" s="407">
        <f>SUM(Z1943:Z1950)</f>
        <v>477812</v>
      </c>
      <c r="AA1951" s="408"/>
    </row>
    <row r="1952" spans="1:27" ht="15" x14ac:dyDescent="0.25">
      <c r="A1952" s="357"/>
      <c r="B1952" s="620" t="s">
        <v>1281</v>
      </c>
      <c r="C1952" s="588"/>
      <c r="D1952" s="588"/>
      <c r="E1952" s="589"/>
      <c r="F1952" s="590"/>
      <c r="G1952" s="590"/>
      <c r="H1952" s="590"/>
      <c r="I1952" s="591"/>
      <c r="J1952" s="591"/>
      <c r="K1952" s="591"/>
      <c r="L1952" s="12"/>
      <c r="M1952" s="581"/>
      <c r="N1952" s="581"/>
      <c r="O1952" s="398"/>
      <c r="P1952" s="404"/>
      <c r="Q1952" s="582"/>
      <c r="R1952" s="583"/>
      <c r="S1952" s="398"/>
      <c r="T1952" s="404"/>
      <c r="U1952" s="582"/>
      <c r="V1952" s="583"/>
      <c r="W1952" s="398"/>
      <c r="X1952" s="441"/>
      <c r="Y1952" s="595"/>
      <c r="Z1952" s="596"/>
      <c r="AA1952" s="439"/>
    </row>
    <row r="1953" spans="1:27" x14ac:dyDescent="0.2">
      <c r="A1953" s="357"/>
      <c r="B1953" s="587"/>
      <c r="C1953" s="588">
        <v>840</v>
      </c>
      <c r="D1953" s="588">
        <v>116012201</v>
      </c>
      <c r="E1953" s="589" t="s">
        <v>617</v>
      </c>
      <c r="F1953" s="590"/>
      <c r="G1953" s="590"/>
      <c r="H1953" s="590"/>
      <c r="I1953" s="591"/>
      <c r="J1953" s="591"/>
      <c r="K1953" s="591"/>
      <c r="L1953" s="12"/>
      <c r="M1953" s="581"/>
      <c r="N1953" s="581"/>
      <c r="O1953" s="398"/>
      <c r="P1953" s="404"/>
      <c r="Q1953" s="582"/>
      <c r="R1953" s="583"/>
      <c r="S1953" s="398"/>
      <c r="T1953" s="404"/>
      <c r="U1953" s="582"/>
      <c r="V1953" s="583"/>
      <c r="W1953" s="398"/>
      <c r="X1953" s="370">
        <v>8</v>
      </c>
      <c r="Y1953" s="593">
        <v>1</v>
      </c>
      <c r="Z1953" s="579">
        <v>54159</v>
      </c>
      <c r="AA1953" s="398">
        <v>3144</v>
      </c>
    </row>
    <row r="1954" spans="1:27" x14ac:dyDescent="0.2">
      <c r="A1954" s="357"/>
      <c r="B1954" s="587"/>
      <c r="C1954" s="588">
        <v>2340</v>
      </c>
      <c r="D1954" s="588">
        <v>116012203</v>
      </c>
      <c r="E1954" s="589" t="s">
        <v>617</v>
      </c>
      <c r="F1954" s="590"/>
      <c r="G1954" s="590"/>
      <c r="H1954" s="590"/>
      <c r="I1954" s="591"/>
      <c r="J1954" s="591"/>
      <c r="K1954" s="591"/>
      <c r="L1954" s="12"/>
      <c r="M1954" s="581"/>
      <c r="N1954" s="581"/>
      <c r="O1954" s="398"/>
      <c r="P1954" s="404"/>
      <c r="Q1954" s="582"/>
      <c r="R1954" s="583"/>
      <c r="S1954" s="398"/>
      <c r="T1954" s="404"/>
      <c r="U1954" s="582"/>
      <c r="V1954" s="583"/>
      <c r="W1954" s="398"/>
      <c r="X1954" s="370">
        <v>8</v>
      </c>
      <c r="Y1954" s="593">
        <v>1</v>
      </c>
      <c r="Z1954" s="579">
        <v>54159</v>
      </c>
      <c r="AA1954" s="398">
        <v>3144</v>
      </c>
    </row>
    <row r="1955" spans="1:27" x14ac:dyDescent="0.2">
      <c r="A1955" s="357"/>
      <c r="B1955" s="587"/>
      <c r="C1955" s="588">
        <v>3000</v>
      </c>
      <c r="D1955" s="588">
        <v>116012204</v>
      </c>
      <c r="E1955" s="589" t="s">
        <v>512</v>
      </c>
      <c r="F1955" s="590"/>
      <c r="G1955" s="590"/>
      <c r="H1955" s="590"/>
      <c r="I1955" s="591"/>
      <c r="J1955" s="591"/>
      <c r="K1955" s="591"/>
      <c r="L1955" s="12"/>
      <c r="M1955" s="581"/>
      <c r="N1955" s="581"/>
      <c r="O1955" s="398"/>
      <c r="P1955" s="404"/>
      <c r="Q1955" s="582"/>
      <c r="R1955" s="583"/>
      <c r="S1955" s="398"/>
      <c r="T1955" s="404"/>
      <c r="U1955" s="582"/>
      <c r="V1955" s="583"/>
      <c r="W1955" s="398"/>
      <c r="X1955" s="370">
        <v>8</v>
      </c>
      <c r="Y1955" s="593">
        <v>9</v>
      </c>
      <c r="Z1955" s="579">
        <v>81647</v>
      </c>
      <c r="AA1955" s="398">
        <v>3144</v>
      </c>
    </row>
    <row r="1956" spans="1:27" x14ac:dyDescent="0.2">
      <c r="A1956" s="357"/>
      <c r="B1956" s="587"/>
      <c r="C1956" s="588">
        <v>3030</v>
      </c>
      <c r="D1956" s="588">
        <v>116012205</v>
      </c>
      <c r="E1956" s="589" t="s">
        <v>617</v>
      </c>
      <c r="F1956" s="590"/>
      <c r="G1956" s="590"/>
      <c r="H1956" s="590"/>
      <c r="I1956" s="591"/>
      <c r="J1956" s="591"/>
      <c r="K1956" s="591"/>
      <c r="L1956" s="12"/>
      <c r="M1956" s="581"/>
      <c r="N1956" s="581"/>
      <c r="O1956" s="398"/>
      <c r="P1956" s="404"/>
      <c r="Q1956" s="582"/>
      <c r="R1956" s="583"/>
      <c r="S1956" s="398"/>
      <c r="T1956" s="404"/>
      <c r="U1956" s="582"/>
      <c r="V1956" s="583"/>
      <c r="W1956" s="398"/>
      <c r="X1956" s="370">
        <v>8</v>
      </c>
      <c r="Y1956" s="593">
        <v>3</v>
      </c>
      <c r="Z1956" s="579">
        <v>59912</v>
      </c>
      <c r="AA1956" s="398">
        <v>3144</v>
      </c>
    </row>
    <row r="1957" spans="1:27" x14ac:dyDescent="0.2">
      <c r="A1957" s="357"/>
      <c r="B1957" s="587"/>
      <c r="C1957" s="588">
        <v>3035</v>
      </c>
      <c r="D1957" s="588">
        <v>116012206</v>
      </c>
      <c r="E1957" s="589" t="s">
        <v>617</v>
      </c>
      <c r="F1957" s="590"/>
      <c r="G1957" s="590"/>
      <c r="H1957" s="590"/>
      <c r="I1957" s="591"/>
      <c r="J1957" s="591"/>
      <c r="K1957" s="591"/>
      <c r="L1957" s="12"/>
      <c r="M1957" s="581"/>
      <c r="N1957" s="581"/>
      <c r="O1957" s="398"/>
      <c r="P1957" s="404"/>
      <c r="Q1957" s="582"/>
      <c r="R1957" s="583"/>
      <c r="S1957" s="398"/>
      <c r="T1957" s="404"/>
      <c r="U1957" s="582"/>
      <c r="V1957" s="583"/>
      <c r="W1957" s="398"/>
      <c r="X1957" s="370">
        <v>8</v>
      </c>
      <c r="Y1957" s="593">
        <v>1</v>
      </c>
      <c r="Z1957" s="579">
        <v>0</v>
      </c>
      <c r="AA1957" s="398">
        <v>3144</v>
      </c>
    </row>
    <row r="1958" spans="1:27" ht="15" x14ac:dyDescent="0.25">
      <c r="A1958" s="357"/>
      <c r="B1958" s="587"/>
      <c r="C1958" s="588"/>
      <c r="D1958" s="588"/>
      <c r="E1958" s="479" t="s">
        <v>381</v>
      </c>
      <c r="F1958" s="257"/>
      <c r="G1958" s="257"/>
      <c r="H1958" s="257"/>
      <c r="I1958" s="270"/>
      <c r="J1958" s="270"/>
      <c r="K1958" s="270"/>
      <c r="L1958" s="10"/>
      <c r="M1958" s="11"/>
      <c r="N1958" s="11"/>
      <c r="O1958" s="401"/>
      <c r="P1958" s="426"/>
      <c r="Q1958" s="425"/>
      <c r="R1958" s="427"/>
      <c r="S1958" s="401"/>
      <c r="T1958" s="426"/>
      <c r="U1958" s="425"/>
      <c r="V1958" s="427"/>
      <c r="W1958" s="401"/>
      <c r="X1958" s="423"/>
      <c r="Y1958" s="422"/>
      <c r="Z1958" s="407">
        <f>SUM(Z1953:Z1957)</f>
        <v>249877</v>
      </c>
      <c r="AA1958" s="408"/>
    </row>
    <row r="1959" spans="1:27" ht="15" x14ac:dyDescent="0.25">
      <c r="A1959" s="357"/>
      <c r="B1959" s="587"/>
      <c r="C1959" s="588"/>
      <c r="D1959" s="588"/>
      <c r="E1959" s="594"/>
      <c r="F1959" s="590"/>
      <c r="G1959" s="590"/>
      <c r="H1959" s="590"/>
      <c r="I1959" s="591"/>
      <c r="J1959" s="591"/>
      <c r="K1959" s="591"/>
      <c r="L1959" s="12"/>
      <c r="M1959" s="581"/>
      <c r="N1959" s="581"/>
      <c r="O1959" s="398"/>
      <c r="P1959" s="404"/>
      <c r="Q1959" s="582"/>
      <c r="R1959" s="583"/>
      <c r="S1959" s="398"/>
      <c r="T1959" s="404"/>
      <c r="U1959" s="582"/>
      <c r="V1959" s="583"/>
      <c r="W1959" s="398"/>
      <c r="X1959" s="441"/>
      <c r="Y1959" s="595"/>
      <c r="Z1959" s="596"/>
      <c r="AA1959" s="439"/>
    </row>
    <row r="1960" spans="1:27" ht="15" x14ac:dyDescent="0.25">
      <c r="A1960" s="357"/>
      <c r="B1960" s="620" t="s">
        <v>1283</v>
      </c>
      <c r="C1960" s="588"/>
      <c r="D1960" s="588"/>
      <c r="E1960" s="589"/>
      <c r="F1960" s="590"/>
      <c r="G1960" s="590"/>
      <c r="H1960" s="590"/>
      <c r="I1960" s="591"/>
      <c r="J1960" s="591"/>
      <c r="K1960" s="591"/>
      <c r="L1960" s="12"/>
      <c r="M1960" s="581"/>
      <c r="N1960" s="581"/>
      <c r="O1960" s="398"/>
      <c r="P1960" s="404"/>
      <c r="Q1960" s="582"/>
      <c r="R1960" s="583"/>
      <c r="S1960" s="398"/>
      <c r="T1960" s="404"/>
      <c r="U1960" s="582"/>
      <c r="V1960" s="583"/>
      <c r="W1960" s="398"/>
      <c r="X1960" s="441"/>
      <c r="Y1960" s="595"/>
      <c r="Z1960" s="596"/>
      <c r="AA1960" s="439"/>
    </row>
    <row r="1961" spans="1:27" ht="15" x14ac:dyDescent="0.25">
      <c r="A1961" s="357"/>
      <c r="B1961" s="587"/>
      <c r="C1961" s="588" t="s">
        <v>1589</v>
      </c>
      <c r="D1961" s="588"/>
      <c r="E1961" s="589" t="s">
        <v>476</v>
      </c>
      <c r="F1961" s="590"/>
      <c r="G1961" s="590"/>
      <c r="H1961" s="590"/>
      <c r="I1961" s="591"/>
      <c r="J1961" s="591"/>
      <c r="K1961" s="591"/>
      <c r="L1961" s="12"/>
      <c r="M1961" s="581"/>
      <c r="N1961" s="581"/>
      <c r="O1961" s="398"/>
      <c r="P1961" s="404"/>
      <c r="Q1961" s="582"/>
      <c r="R1961" s="583"/>
      <c r="S1961" s="398"/>
      <c r="T1961" s="404"/>
      <c r="U1961" s="582"/>
      <c r="V1961" s="583"/>
      <c r="W1961" s="398"/>
      <c r="X1961" s="441"/>
      <c r="Y1961" s="595"/>
      <c r="Z1961" s="596">
        <v>330000</v>
      </c>
      <c r="AA1961" s="439"/>
    </row>
    <row r="1962" spans="1:27" ht="15" x14ac:dyDescent="0.25">
      <c r="A1962" s="357"/>
      <c r="B1962" s="587"/>
      <c r="C1962" s="588"/>
      <c r="D1962" s="588"/>
      <c r="E1962" s="589"/>
      <c r="F1962" s="590"/>
      <c r="G1962" s="590"/>
      <c r="H1962" s="590"/>
      <c r="I1962" s="591"/>
      <c r="J1962" s="591"/>
      <c r="K1962" s="591"/>
      <c r="L1962" s="12"/>
      <c r="M1962" s="581"/>
      <c r="N1962" s="581"/>
      <c r="O1962" s="398"/>
      <c r="P1962" s="404"/>
      <c r="Q1962" s="582"/>
      <c r="R1962" s="583"/>
      <c r="S1962" s="398"/>
      <c r="T1962" s="404"/>
      <c r="U1962" s="582"/>
      <c r="V1962" s="583"/>
      <c r="W1962" s="398"/>
      <c r="X1962" s="441"/>
      <c r="Y1962" s="595"/>
      <c r="Z1962" s="596"/>
      <c r="AA1962" s="439"/>
    </row>
    <row r="1963" spans="1:27" ht="15" x14ac:dyDescent="0.25">
      <c r="A1963" s="357"/>
      <c r="B1963" s="587"/>
      <c r="C1963" s="588"/>
      <c r="D1963" s="588"/>
      <c r="E1963" s="479" t="s">
        <v>381</v>
      </c>
      <c r="F1963" s="257"/>
      <c r="G1963" s="257"/>
      <c r="H1963" s="257"/>
      <c r="I1963" s="270"/>
      <c r="J1963" s="270"/>
      <c r="K1963" s="270"/>
      <c r="L1963" s="10"/>
      <c r="M1963" s="11"/>
      <c r="N1963" s="11"/>
      <c r="O1963" s="401"/>
      <c r="P1963" s="426"/>
      <c r="Q1963" s="425"/>
      <c r="R1963" s="427"/>
      <c r="S1963" s="401"/>
      <c r="T1963" s="426"/>
      <c r="U1963" s="425"/>
      <c r="V1963" s="427"/>
      <c r="W1963" s="401"/>
      <c r="X1963" s="423"/>
      <c r="Y1963" s="422"/>
      <c r="Z1963" s="407">
        <f>SUM(Z1961:Z1962)</f>
        <v>330000</v>
      </c>
      <c r="AA1963" s="408"/>
    </row>
    <row r="1964" spans="1:27" ht="15" x14ac:dyDescent="0.25">
      <c r="A1964" s="357"/>
      <c r="B1964" s="587"/>
      <c r="C1964" s="588"/>
      <c r="D1964" s="588"/>
      <c r="E1964" s="594"/>
      <c r="F1964" s="590"/>
      <c r="G1964" s="590"/>
      <c r="H1964" s="590"/>
      <c r="I1964" s="591"/>
      <c r="J1964" s="591"/>
      <c r="K1964" s="591"/>
      <c r="L1964" s="12"/>
      <c r="M1964" s="581"/>
      <c r="N1964" s="581"/>
      <c r="O1964" s="398"/>
      <c r="P1964" s="404"/>
      <c r="Q1964" s="582"/>
      <c r="R1964" s="583"/>
      <c r="S1964" s="398"/>
      <c r="T1964" s="404"/>
      <c r="U1964" s="582"/>
      <c r="V1964" s="583"/>
      <c r="W1964" s="398"/>
      <c r="X1964" s="441"/>
      <c r="Y1964" s="595"/>
      <c r="Z1964" s="596"/>
      <c r="AA1964" s="439"/>
    </row>
    <row r="1965" spans="1:27" x14ac:dyDescent="0.2">
      <c r="A1965" s="357"/>
      <c r="B1965" s="587"/>
      <c r="C1965" s="588"/>
      <c r="D1965" s="588"/>
      <c r="E1965" s="589"/>
      <c r="F1965" s="590"/>
      <c r="G1965" s="590"/>
      <c r="H1965" s="590"/>
      <c r="I1965" s="591"/>
      <c r="J1965" s="591"/>
      <c r="K1965" s="591"/>
      <c r="L1965" s="12"/>
      <c r="M1965" s="581"/>
      <c r="N1965" s="581"/>
      <c r="O1965" s="398"/>
      <c r="P1965" s="404"/>
      <c r="Q1965" s="582"/>
      <c r="R1965" s="583"/>
      <c r="S1965" s="398"/>
      <c r="T1965" s="404"/>
      <c r="U1965" s="582"/>
      <c r="V1965" s="583"/>
      <c r="W1965" s="398"/>
      <c r="X1965" s="370"/>
      <c r="Y1965" s="593"/>
      <c r="Z1965" s="579"/>
      <c r="AA1965" s="398"/>
    </row>
    <row r="1966" spans="1:27" ht="19.5" x14ac:dyDescent="0.55000000000000004">
      <c r="A1966" s="357"/>
      <c r="B1966" s="587"/>
      <c r="C1966" s="588"/>
      <c r="D1966" s="588"/>
      <c r="E1966" s="626" t="s">
        <v>1333</v>
      </c>
      <c r="F1966" s="590"/>
      <c r="G1966" s="590"/>
      <c r="H1966" s="590"/>
      <c r="I1966" s="591"/>
      <c r="J1966" s="591"/>
      <c r="K1966" s="591"/>
      <c r="L1966" s="12"/>
      <c r="M1966" s="581"/>
      <c r="N1966" s="581"/>
      <c r="O1966" s="398"/>
      <c r="P1966" s="404"/>
      <c r="Q1966" s="582"/>
      <c r="R1966" s="583"/>
      <c r="S1966" s="398"/>
      <c r="T1966" s="404"/>
      <c r="U1966" s="582"/>
      <c r="V1966" s="583"/>
      <c r="W1966" s="398"/>
      <c r="X1966" s="370"/>
      <c r="Y1966" s="593"/>
      <c r="Z1966" s="579"/>
      <c r="AA1966" s="398"/>
    </row>
    <row r="1967" spans="1:27" x14ac:dyDescent="0.2">
      <c r="A1967" s="357"/>
      <c r="B1967" s="587"/>
      <c r="C1967" s="601"/>
      <c r="D1967" s="601"/>
      <c r="E1967" s="592" t="s">
        <v>1441</v>
      </c>
      <c r="F1967" s="590"/>
      <c r="G1967" s="590"/>
      <c r="H1967" s="590"/>
      <c r="I1967" s="591"/>
      <c r="J1967" s="591"/>
      <c r="K1967" s="591"/>
      <c r="L1967" s="12"/>
      <c r="M1967" s="581"/>
      <c r="N1967" s="581"/>
      <c r="O1967" s="398"/>
      <c r="P1967" s="404"/>
      <c r="Q1967" s="582"/>
      <c r="R1967" s="583"/>
      <c r="S1967" s="398"/>
      <c r="T1967" s="404"/>
      <c r="U1967" s="582"/>
      <c r="V1967" s="583"/>
      <c r="W1967" s="398"/>
      <c r="X1967" s="370"/>
      <c r="Y1967" s="593"/>
      <c r="Z1967" s="579">
        <f>COUNTIFS($C$1943:$C$1962,"&gt;0",Z1943:Z1962,"&gt;0")</f>
        <v>10</v>
      </c>
      <c r="AA1967" s="398"/>
    </row>
    <row r="1968" spans="1:27" x14ac:dyDescent="0.2">
      <c r="A1968" s="359"/>
      <c r="B1968" s="20"/>
      <c r="C1968" s="303"/>
      <c r="D1968" s="303"/>
      <c r="E1968" s="377" t="s">
        <v>1332</v>
      </c>
      <c r="F1968" s="22"/>
      <c r="G1968" s="22"/>
      <c r="H1968" s="22"/>
      <c r="I1968" s="3"/>
      <c r="J1968" s="3"/>
      <c r="K1968" s="3"/>
      <c r="L1968" s="428"/>
      <c r="M1968" s="429"/>
      <c r="N1968" s="429"/>
      <c r="O1968" s="424"/>
      <c r="P1968" s="431"/>
      <c r="Q1968" s="430"/>
      <c r="R1968" s="432"/>
      <c r="S1968" s="424"/>
      <c r="T1968" s="431"/>
      <c r="U1968" s="430"/>
      <c r="V1968" s="432"/>
      <c r="W1968" s="424"/>
      <c r="X1968" s="372"/>
      <c r="Y1968" s="326"/>
      <c r="Z1968" s="308">
        <f>COUNTIFS($C$1943:$C$1962,"**",Z1943:Z1962,"&gt;0")</f>
        <v>2</v>
      </c>
      <c r="AA1968" s="424"/>
    </row>
    <row r="1969" spans="1:27" x14ac:dyDescent="0.2">
      <c r="A1969" s="357"/>
      <c r="B1969" s="587"/>
      <c r="C1969" s="588"/>
      <c r="D1969" s="588"/>
      <c r="E1969" s="589"/>
      <c r="F1969" s="590"/>
      <c r="G1969" s="590"/>
      <c r="H1969" s="590"/>
      <c r="I1969" s="591"/>
      <c r="J1969" s="591"/>
      <c r="K1969" s="591"/>
      <c r="L1969" s="12"/>
      <c r="M1969" s="581"/>
      <c r="N1969" s="581"/>
      <c r="O1969" s="398"/>
      <c r="P1969" s="404"/>
      <c r="Q1969" s="582"/>
      <c r="R1969" s="583"/>
      <c r="S1969" s="398"/>
      <c r="T1969" s="404"/>
      <c r="U1969" s="582"/>
      <c r="V1969" s="583"/>
      <c r="W1969" s="398"/>
      <c r="X1969" s="404"/>
      <c r="Y1969" s="582"/>
      <c r="Z1969" s="583"/>
      <c r="AA1969" s="398"/>
    </row>
    <row r="1970" spans="1:27" x14ac:dyDescent="0.2">
      <c r="A1970" s="357"/>
      <c r="B1970" s="587"/>
      <c r="C1970" s="588"/>
      <c r="D1970" s="588"/>
      <c r="E1970" s="589"/>
      <c r="F1970" s="590"/>
      <c r="G1970" s="590"/>
      <c r="H1970" s="590"/>
      <c r="I1970" s="591"/>
      <c r="J1970" s="591"/>
      <c r="K1970" s="591"/>
      <c r="L1970" s="12"/>
      <c r="M1970" s="581"/>
      <c r="N1970" s="581"/>
      <c r="O1970" s="398"/>
      <c r="P1970" s="404"/>
      <c r="Q1970" s="582"/>
      <c r="R1970" s="583"/>
      <c r="S1970" s="398"/>
      <c r="T1970" s="404"/>
      <c r="U1970" s="582"/>
      <c r="V1970" s="583"/>
      <c r="W1970" s="398"/>
      <c r="X1970" s="404"/>
      <c r="Y1970" s="582"/>
      <c r="Z1970" s="583"/>
      <c r="AA1970" s="398"/>
    </row>
    <row r="1971" spans="1:27" ht="15.75" x14ac:dyDescent="0.25">
      <c r="A1971" s="322" t="s">
        <v>107</v>
      </c>
      <c r="B1971" s="14"/>
      <c r="C1971" s="302"/>
      <c r="D1971" s="302"/>
      <c r="E1971" s="288"/>
      <c r="F1971" s="8"/>
      <c r="G1971" s="8"/>
      <c r="H1971" s="8"/>
      <c r="I1971" s="4"/>
      <c r="J1971" s="4"/>
      <c r="K1971" s="4"/>
      <c r="L1971" s="12"/>
      <c r="M1971" s="13"/>
      <c r="N1971" s="13"/>
      <c r="O1971" s="398"/>
      <c r="P1971" s="404"/>
      <c r="Q1971" s="403"/>
      <c r="R1971" s="414"/>
      <c r="S1971" s="398"/>
      <c r="T1971" s="404"/>
      <c r="U1971" s="403"/>
      <c r="V1971" s="414"/>
      <c r="W1971" s="398"/>
      <c r="X1971" s="404"/>
      <c r="Y1971" s="403"/>
      <c r="Z1971" s="414"/>
      <c r="AA1971" s="398"/>
    </row>
    <row r="1972" spans="1:27" ht="15" x14ac:dyDescent="0.25">
      <c r="A1972" s="357"/>
      <c r="B1972" s="286" t="s">
        <v>1260</v>
      </c>
      <c r="C1972" s="302"/>
      <c r="D1972" s="302"/>
      <c r="E1972" s="288"/>
      <c r="F1972" s="8"/>
      <c r="G1972" s="8"/>
      <c r="H1972" s="8"/>
      <c r="I1972" s="4"/>
      <c r="J1972" s="4"/>
      <c r="K1972" s="4"/>
      <c r="L1972" s="12"/>
      <c r="M1972" s="13"/>
      <c r="N1972" s="13"/>
      <c r="O1972" s="398"/>
      <c r="P1972" s="404"/>
      <c r="Q1972" s="403"/>
      <c r="R1972" s="414"/>
      <c r="S1972" s="398"/>
      <c r="T1972" s="404"/>
      <c r="U1972" s="403"/>
      <c r="V1972" s="414"/>
      <c r="W1972" s="398"/>
      <c r="X1972" s="404"/>
      <c r="Y1972" s="403"/>
      <c r="Z1972" s="414"/>
      <c r="AA1972" s="398"/>
    </row>
    <row r="1973" spans="1:27" x14ac:dyDescent="0.2">
      <c r="A1973" s="357"/>
      <c r="B1973" s="288"/>
      <c r="C1973" s="302">
        <v>99</v>
      </c>
      <c r="D1973" s="302">
        <v>150110101</v>
      </c>
      <c r="E1973" s="288" t="s">
        <v>948</v>
      </c>
      <c r="F1973" s="8">
        <v>7</v>
      </c>
      <c r="G1973" s="8"/>
      <c r="H1973" s="8">
        <v>125000</v>
      </c>
      <c r="I1973" s="18" t="s">
        <v>670</v>
      </c>
      <c r="J1973" s="4"/>
      <c r="K1973" s="165">
        <v>125000</v>
      </c>
      <c r="L1973" s="364" t="s">
        <v>670</v>
      </c>
      <c r="M1973" s="13"/>
      <c r="N1973" s="293">
        <v>125000</v>
      </c>
      <c r="O1973" s="398" t="s">
        <v>1124</v>
      </c>
      <c r="P1973" s="370" t="s">
        <v>670</v>
      </c>
      <c r="Q1973" s="403"/>
      <c r="R1973" s="293">
        <v>134375</v>
      </c>
      <c r="S1973" s="398" t="s">
        <v>1124</v>
      </c>
      <c r="T1973" s="370" t="s">
        <v>670</v>
      </c>
      <c r="U1973" s="403"/>
      <c r="V1973" s="293">
        <v>134375</v>
      </c>
      <c r="W1973" s="398" t="s">
        <v>1124</v>
      </c>
      <c r="X1973" s="370" t="s">
        <v>670</v>
      </c>
      <c r="Y1973" s="403"/>
      <c r="Z1973" s="293">
        <v>0</v>
      </c>
      <c r="AA1973" s="398" t="s">
        <v>1124</v>
      </c>
    </row>
    <row r="1974" spans="1:27" ht="14.1" customHeight="1" x14ac:dyDescent="0.2">
      <c r="A1974" s="357"/>
      <c r="B1974" s="14"/>
      <c r="C1974" s="302">
        <v>110</v>
      </c>
      <c r="D1974" s="302">
        <v>150110104</v>
      </c>
      <c r="E1974" s="288" t="s">
        <v>496</v>
      </c>
      <c r="F1974" s="8">
        <v>10</v>
      </c>
      <c r="G1974" s="8">
        <v>9</v>
      </c>
      <c r="H1974" s="8">
        <v>88526</v>
      </c>
      <c r="I1974" s="18">
        <v>10</v>
      </c>
      <c r="J1974" s="18">
        <v>9</v>
      </c>
      <c r="K1974" s="165">
        <v>88526</v>
      </c>
      <c r="L1974" s="364">
        <v>10</v>
      </c>
      <c r="M1974" s="21">
        <v>9</v>
      </c>
      <c r="N1974" s="293">
        <v>88526</v>
      </c>
      <c r="O1974" s="398">
        <v>3144</v>
      </c>
      <c r="P1974" s="370">
        <v>10</v>
      </c>
      <c r="Q1974" s="294">
        <v>9</v>
      </c>
      <c r="R1974" s="293">
        <v>97476</v>
      </c>
      <c r="S1974" s="398">
        <v>3144</v>
      </c>
      <c r="T1974" s="370">
        <v>10</v>
      </c>
      <c r="U1974" s="294">
        <v>9</v>
      </c>
      <c r="V1974" s="293">
        <v>97476</v>
      </c>
      <c r="W1974" s="398">
        <v>3144</v>
      </c>
      <c r="X1974" s="370">
        <v>10</v>
      </c>
      <c r="Y1974" s="294">
        <v>9</v>
      </c>
      <c r="Z1974" s="293">
        <v>0</v>
      </c>
      <c r="AA1974" s="398">
        <v>3144</v>
      </c>
    </row>
    <row r="1975" spans="1:27" ht="14.1" customHeight="1" x14ac:dyDescent="0.2">
      <c r="A1975" s="357"/>
      <c r="B1975" s="14"/>
      <c r="C1975" s="302">
        <v>115</v>
      </c>
      <c r="D1975" s="302">
        <v>150110102</v>
      </c>
      <c r="E1975" s="288" t="s">
        <v>893</v>
      </c>
      <c r="F1975" s="8">
        <v>13</v>
      </c>
      <c r="G1975" s="8">
        <v>4</v>
      </c>
      <c r="H1975" s="8">
        <v>91983</v>
      </c>
      <c r="I1975" s="18">
        <v>13</v>
      </c>
      <c r="J1975" s="18">
        <v>4</v>
      </c>
      <c r="K1975" s="165">
        <v>91983</v>
      </c>
      <c r="L1975" s="364">
        <v>13</v>
      </c>
      <c r="M1975" s="21">
        <v>4</v>
      </c>
      <c r="N1975" s="293">
        <v>1</v>
      </c>
      <c r="O1975" s="398">
        <v>3144</v>
      </c>
      <c r="P1975" s="370">
        <v>13</v>
      </c>
      <c r="Q1975" s="294">
        <v>4</v>
      </c>
      <c r="R1975" s="293">
        <v>1</v>
      </c>
      <c r="S1975" s="398">
        <v>3144</v>
      </c>
      <c r="T1975" s="370">
        <v>13</v>
      </c>
      <c r="U1975" s="294">
        <v>4</v>
      </c>
      <c r="V1975" s="293">
        <v>1</v>
      </c>
      <c r="W1975" s="398">
        <v>3144</v>
      </c>
      <c r="X1975" s="370">
        <v>13</v>
      </c>
      <c r="Y1975" s="294">
        <v>4</v>
      </c>
      <c r="Z1975" s="293">
        <v>0</v>
      </c>
      <c r="AA1975" s="398">
        <v>3144</v>
      </c>
    </row>
    <row r="1976" spans="1:27" ht="14.1" customHeight="1" x14ac:dyDescent="0.2">
      <c r="A1976" s="357"/>
      <c r="B1976" s="14"/>
      <c r="C1976" s="302">
        <v>300</v>
      </c>
      <c r="D1976" s="302">
        <v>150110106</v>
      </c>
      <c r="E1976" s="288" t="s">
        <v>888</v>
      </c>
      <c r="F1976" s="8">
        <v>7</v>
      </c>
      <c r="G1976" s="8">
        <v>1</v>
      </c>
      <c r="H1976" s="8">
        <v>51927</v>
      </c>
      <c r="I1976" s="18">
        <v>7</v>
      </c>
      <c r="J1976" s="18">
        <v>1</v>
      </c>
      <c r="K1976" s="165">
        <v>51927</v>
      </c>
      <c r="L1976" s="364">
        <v>7</v>
      </c>
      <c r="M1976" s="21">
        <v>4</v>
      </c>
      <c r="N1976" s="293">
        <v>51927</v>
      </c>
      <c r="O1976" s="398">
        <v>3144</v>
      </c>
      <c r="P1976" s="370">
        <v>7</v>
      </c>
      <c r="Q1976" s="294">
        <v>4</v>
      </c>
      <c r="R1976" s="293">
        <v>57177</v>
      </c>
      <c r="S1976" s="398">
        <v>3144</v>
      </c>
      <c r="T1976" s="370">
        <v>7</v>
      </c>
      <c r="U1976" s="294">
        <v>4</v>
      </c>
      <c r="V1976" s="293">
        <v>57177</v>
      </c>
      <c r="W1976" s="398">
        <v>3144</v>
      </c>
      <c r="X1976" s="370">
        <v>7</v>
      </c>
      <c r="Y1976" s="294">
        <v>4</v>
      </c>
      <c r="Z1976" s="293">
        <v>0</v>
      </c>
      <c r="AA1976" s="398">
        <v>3144</v>
      </c>
    </row>
    <row r="1977" spans="1:27" ht="14.1" customHeight="1" x14ac:dyDescent="0.2">
      <c r="A1977" s="357"/>
      <c r="B1977" s="14"/>
      <c r="C1977" s="483">
        <v>1270</v>
      </c>
      <c r="D1977" s="302">
        <v>130110114</v>
      </c>
      <c r="E1977" s="488" t="s">
        <v>74</v>
      </c>
      <c r="F1977" s="8"/>
      <c r="G1977" s="8"/>
      <c r="H1977" s="8"/>
      <c r="L1977" s="364"/>
      <c r="O1977" s="398"/>
      <c r="P1977" s="370">
        <v>8</v>
      </c>
      <c r="Q1977" s="294">
        <v>1</v>
      </c>
      <c r="R1977" s="293">
        <v>41512</v>
      </c>
      <c r="S1977" s="398">
        <v>884</v>
      </c>
      <c r="T1977" s="370">
        <v>8</v>
      </c>
      <c r="U1977" s="294">
        <v>1</v>
      </c>
      <c r="V1977" s="293">
        <v>0</v>
      </c>
      <c r="W1977" s="398">
        <v>884</v>
      </c>
      <c r="X1977" s="370">
        <v>8</v>
      </c>
      <c r="Y1977" s="294">
        <v>1</v>
      </c>
      <c r="Z1977" s="293">
        <v>0</v>
      </c>
      <c r="AA1977" s="398">
        <v>884</v>
      </c>
    </row>
    <row r="1978" spans="1:27" ht="14.1" customHeight="1" x14ac:dyDescent="0.2">
      <c r="A1978" s="357"/>
      <c r="B1978" s="14"/>
      <c r="C1978" s="483">
        <v>1271</v>
      </c>
      <c r="D1978" s="302"/>
      <c r="E1978" s="488" t="s">
        <v>1476</v>
      </c>
      <c r="F1978" s="8"/>
      <c r="G1978" s="8"/>
      <c r="H1978" s="8"/>
      <c r="L1978" s="364"/>
      <c r="O1978" s="398"/>
      <c r="P1978" s="370"/>
      <c r="S1978" s="398"/>
      <c r="T1978" s="370">
        <v>8</v>
      </c>
      <c r="U1978" s="294">
        <v>8</v>
      </c>
      <c r="V1978" s="293">
        <v>49449</v>
      </c>
      <c r="W1978" s="398">
        <v>884</v>
      </c>
      <c r="X1978" s="370">
        <v>8</v>
      </c>
      <c r="Y1978" s="294">
        <v>8</v>
      </c>
      <c r="Z1978" s="293">
        <v>0</v>
      </c>
      <c r="AA1978" s="398">
        <v>884</v>
      </c>
    </row>
    <row r="1979" spans="1:27" ht="14.1" customHeight="1" x14ac:dyDescent="0.2">
      <c r="A1979" s="357"/>
      <c r="B1979" s="14"/>
      <c r="C1979" s="302">
        <v>17005</v>
      </c>
      <c r="D1979" s="302">
        <v>150110105</v>
      </c>
      <c r="E1979" s="288" t="s">
        <v>285</v>
      </c>
      <c r="F1979" s="8">
        <v>9</v>
      </c>
      <c r="G1979" s="8">
        <v>4</v>
      </c>
      <c r="H1979" s="8">
        <v>62690</v>
      </c>
      <c r="I1979" s="18">
        <v>9</v>
      </c>
      <c r="J1979" s="18">
        <v>4</v>
      </c>
      <c r="K1979" s="165">
        <v>62690</v>
      </c>
      <c r="L1979" s="364">
        <v>9</v>
      </c>
      <c r="M1979" s="21">
        <v>4</v>
      </c>
      <c r="N1979" s="293">
        <v>62690</v>
      </c>
      <c r="O1979" s="398">
        <v>3144</v>
      </c>
      <c r="P1979" s="370">
        <v>9</v>
      </c>
      <c r="Q1979" s="294">
        <v>4</v>
      </c>
      <c r="R1979" s="293">
        <v>69028</v>
      </c>
      <c r="S1979" s="398">
        <v>3144</v>
      </c>
      <c r="T1979" s="370">
        <v>9</v>
      </c>
      <c r="U1979" s="294">
        <v>4</v>
      </c>
      <c r="V1979" s="293">
        <v>69028</v>
      </c>
      <c r="W1979" s="398">
        <v>3144</v>
      </c>
      <c r="X1979" s="370">
        <v>9</v>
      </c>
      <c r="Y1979" s="294">
        <v>4</v>
      </c>
      <c r="Z1979" s="293">
        <v>0</v>
      </c>
      <c r="AA1979" s="398">
        <v>3144</v>
      </c>
    </row>
    <row r="1980" spans="1:27" ht="14.1" customHeight="1" x14ac:dyDescent="0.2">
      <c r="A1980" s="357"/>
      <c r="B1980" s="14"/>
      <c r="C1980" s="302">
        <v>3000</v>
      </c>
      <c r="D1980" s="302">
        <v>150110103</v>
      </c>
      <c r="E1980" s="288" t="s">
        <v>13</v>
      </c>
      <c r="F1980" s="8">
        <v>10</v>
      </c>
      <c r="G1980" s="8">
        <v>10</v>
      </c>
      <c r="H1980" s="8">
        <v>93897</v>
      </c>
      <c r="I1980" s="18">
        <v>10</v>
      </c>
      <c r="J1980" s="18">
        <v>10</v>
      </c>
      <c r="K1980" s="165">
        <v>93897</v>
      </c>
      <c r="L1980" s="364">
        <v>10</v>
      </c>
      <c r="M1980" s="21">
        <v>10</v>
      </c>
      <c r="N1980" s="293">
        <v>1</v>
      </c>
      <c r="O1980" s="398">
        <v>3144</v>
      </c>
      <c r="P1980" s="370">
        <v>10</v>
      </c>
      <c r="Q1980" s="294">
        <v>10</v>
      </c>
      <c r="R1980" s="293">
        <v>1</v>
      </c>
      <c r="S1980" s="398">
        <v>3144</v>
      </c>
      <c r="T1980" s="370">
        <v>10</v>
      </c>
      <c r="U1980" s="294">
        <v>10</v>
      </c>
      <c r="V1980" s="293">
        <v>1</v>
      </c>
      <c r="W1980" s="398">
        <v>3144</v>
      </c>
      <c r="X1980" s="370">
        <v>10</v>
      </c>
      <c r="Y1980" s="294">
        <v>10</v>
      </c>
      <c r="Z1980" s="293">
        <v>0</v>
      </c>
      <c r="AA1980" s="398">
        <v>3144</v>
      </c>
    </row>
    <row r="1981" spans="1:27" ht="14.1" customHeight="1" x14ac:dyDescent="0.2">
      <c r="A1981" s="357"/>
      <c r="B1981" s="14"/>
      <c r="C1981" s="302">
        <v>3040</v>
      </c>
      <c r="D1981" s="302">
        <v>150110109</v>
      </c>
      <c r="E1981" s="288" t="s">
        <v>651</v>
      </c>
      <c r="F1981" s="8">
        <v>8</v>
      </c>
      <c r="G1981" s="8">
        <v>1</v>
      </c>
      <c r="H1981" s="8">
        <v>37883</v>
      </c>
      <c r="I1981" s="18">
        <v>8</v>
      </c>
      <c r="J1981" s="18">
        <v>1</v>
      </c>
      <c r="K1981" s="165">
        <v>37883</v>
      </c>
      <c r="L1981" s="364">
        <v>8</v>
      </c>
      <c r="M1981" s="21">
        <v>1</v>
      </c>
      <c r="N1981" s="293">
        <v>40697</v>
      </c>
      <c r="O1981" s="398">
        <v>884</v>
      </c>
      <c r="P1981" s="370">
        <v>8</v>
      </c>
      <c r="Q1981" s="294">
        <v>1</v>
      </c>
      <c r="R1981" s="293">
        <v>41715</v>
      </c>
      <c r="S1981" s="398">
        <v>884</v>
      </c>
      <c r="T1981" s="370">
        <v>8</v>
      </c>
      <c r="U1981" s="294">
        <v>1</v>
      </c>
      <c r="V1981" s="293">
        <v>0</v>
      </c>
      <c r="W1981" s="398">
        <v>884</v>
      </c>
      <c r="X1981" s="370">
        <v>8</v>
      </c>
      <c r="Y1981" s="294">
        <v>1</v>
      </c>
      <c r="Z1981" s="293">
        <v>0</v>
      </c>
      <c r="AA1981" s="398">
        <v>884</v>
      </c>
    </row>
    <row r="1982" spans="1:27" ht="14.1" customHeight="1" x14ac:dyDescent="0.2">
      <c r="A1982" s="357"/>
      <c r="B1982" s="14"/>
      <c r="C1982" s="302">
        <v>3041</v>
      </c>
      <c r="D1982" s="302"/>
      <c r="E1982" s="288" t="s">
        <v>1479</v>
      </c>
      <c r="F1982" s="8"/>
      <c r="G1982" s="8"/>
      <c r="H1982" s="8"/>
      <c r="L1982" s="364"/>
      <c r="O1982" s="398"/>
      <c r="P1982" s="370"/>
      <c r="S1982" s="398"/>
      <c r="T1982" s="370">
        <v>9</v>
      </c>
      <c r="U1982" s="294">
        <v>1</v>
      </c>
      <c r="V1982" s="293">
        <v>43085</v>
      </c>
      <c r="W1982" s="398">
        <v>884</v>
      </c>
      <c r="X1982" s="370">
        <v>9</v>
      </c>
      <c r="Y1982" s="294">
        <v>1</v>
      </c>
      <c r="Z1982" s="293">
        <v>0</v>
      </c>
      <c r="AA1982" s="398">
        <v>884</v>
      </c>
    </row>
    <row r="1983" spans="1:27" ht="14.1" hidden="1" customHeight="1" x14ac:dyDescent="0.2">
      <c r="A1983" s="357"/>
      <c r="B1983" s="14"/>
      <c r="C1983" s="302" t="s">
        <v>1118</v>
      </c>
      <c r="D1983" s="302">
        <v>150110110</v>
      </c>
      <c r="E1983" s="288" t="s">
        <v>651</v>
      </c>
      <c r="F1983" s="8">
        <v>8</v>
      </c>
      <c r="G1983" s="8">
        <v>1</v>
      </c>
      <c r="H1983" s="8">
        <v>37833</v>
      </c>
      <c r="I1983" s="4"/>
      <c r="J1983" s="4"/>
      <c r="K1983" s="165">
        <v>0</v>
      </c>
      <c r="L1983" s="12"/>
      <c r="M1983" s="13"/>
      <c r="N1983" s="293">
        <v>0</v>
      </c>
      <c r="O1983" s="398">
        <v>884</v>
      </c>
      <c r="P1983" s="404"/>
      <c r="Q1983" s="403"/>
      <c r="R1983" s="293">
        <v>0</v>
      </c>
      <c r="S1983" s="398">
        <v>884</v>
      </c>
      <c r="T1983" s="404"/>
      <c r="U1983" s="403"/>
      <c r="V1983" s="293">
        <v>0</v>
      </c>
      <c r="W1983" s="398">
        <v>884</v>
      </c>
      <c r="X1983" s="404"/>
      <c r="Y1983" s="403"/>
      <c r="Z1983" s="293">
        <v>0</v>
      </c>
      <c r="AA1983" s="398">
        <v>884</v>
      </c>
    </row>
    <row r="1984" spans="1:27" ht="14.1" customHeight="1" x14ac:dyDescent="0.2">
      <c r="A1984" s="357"/>
      <c r="B1984" s="14"/>
      <c r="C1984" s="302">
        <v>3201</v>
      </c>
      <c r="D1984" s="302">
        <v>150110108</v>
      </c>
      <c r="E1984" s="288" t="s">
        <v>917</v>
      </c>
      <c r="F1984" s="8">
        <v>7</v>
      </c>
      <c r="G1984" s="8">
        <v>10</v>
      </c>
      <c r="H1984" s="8">
        <v>71032</v>
      </c>
      <c r="I1984" s="18">
        <v>7</v>
      </c>
      <c r="J1984" s="18">
        <v>10</v>
      </c>
      <c r="K1984" s="165">
        <v>71032</v>
      </c>
      <c r="L1984" s="364">
        <v>7</v>
      </c>
      <c r="M1984" s="21">
        <v>10</v>
      </c>
      <c r="N1984" s="293">
        <v>71032</v>
      </c>
      <c r="O1984" s="398">
        <v>3144</v>
      </c>
      <c r="P1984" s="370">
        <v>7</v>
      </c>
      <c r="Q1984" s="294">
        <v>10</v>
      </c>
      <c r="R1984" s="293">
        <v>0</v>
      </c>
      <c r="S1984" s="398">
        <v>3144</v>
      </c>
      <c r="T1984" s="370">
        <v>7</v>
      </c>
      <c r="U1984" s="294">
        <v>10</v>
      </c>
      <c r="V1984" s="293">
        <v>0</v>
      </c>
      <c r="W1984" s="398">
        <v>3144</v>
      </c>
      <c r="X1984" s="370">
        <v>7</v>
      </c>
      <c r="Y1984" s="294">
        <v>10</v>
      </c>
      <c r="Z1984" s="293">
        <v>0</v>
      </c>
      <c r="AA1984" s="398">
        <v>3144</v>
      </c>
    </row>
    <row r="1985" spans="1:27" ht="14.1" customHeight="1" x14ac:dyDescent="0.2">
      <c r="A1985" s="357"/>
      <c r="B1985" s="14"/>
      <c r="C1985" s="302">
        <v>3202</v>
      </c>
      <c r="D1985" s="302"/>
      <c r="E1985" s="288" t="s">
        <v>1306</v>
      </c>
      <c r="F1985" s="8"/>
      <c r="G1985" s="8"/>
      <c r="H1985" s="8"/>
      <c r="L1985" s="364"/>
      <c r="N1985" s="293">
        <v>0</v>
      </c>
      <c r="O1985" s="398"/>
      <c r="P1985" s="370">
        <v>9</v>
      </c>
      <c r="Q1985" s="294">
        <v>6</v>
      </c>
      <c r="R1985" s="293">
        <v>76355</v>
      </c>
      <c r="S1985" s="398">
        <v>3144</v>
      </c>
      <c r="T1985" s="370">
        <v>9</v>
      </c>
      <c r="U1985" s="294">
        <v>4</v>
      </c>
      <c r="V1985" s="293">
        <v>69028</v>
      </c>
      <c r="W1985" s="398">
        <v>3144</v>
      </c>
      <c r="X1985" s="370">
        <v>9</v>
      </c>
      <c r="Y1985" s="294">
        <v>6</v>
      </c>
      <c r="Z1985" s="293">
        <v>0</v>
      </c>
      <c r="AA1985" s="398">
        <v>3144</v>
      </c>
    </row>
    <row r="1986" spans="1:27" ht="14.1" customHeight="1" x14ac:dyDescent="0.2">
      <c r="A1986" s="357"/>
      <c r="B1986" s="14"/>
      <c r="C1986" s="302">
        <v>4000</v>
      </c>
      <c r="D1986" s="302">
        <v>150110107</v>
      </c>
      <c r="E1986" s="288" t="s">
        <v>1043</v>
      </c>
      <c r="F1986" s="8">
        <v>6</v>
      </c>
      <c r="G1986" s="8">
        <v>6</v>
      </c>
      <c r="H1986" s="8">
        <v>52187</v>
      </c>
      <c r="I1986" s="18">
        <v>6</v>
      </c>
      <c r="J1986" s="18">
        <v>6</v>
      </c>
      <c r="K1986" s="165">
        <v>52187</v>
      </c>
      <c r="L1986" s="364">
        <v>6</v>
      </c>
      <c r="M1986" s="21">
        <v>1</v>
      </c>
      <c r="N1986" s="293">
        <v>40703</v>
      </c>
      <c r="O1986" s="398">
        <v>3144</v>
      </c>
      <c r="P1986" s="370">
        <v>6</v>
      </c>
      <c r="Q1986" s="294">
        <v>1</v>
      </c>
      <c r="R1986" s="293">
        <v>44819</v>
      </c>
      <c r="S1986" s="398">
        <v>3144</v>
      </c>
      <c r="T1986" s="370">
        <v>6</v>
      </c>
      <c r="U1986" s="294">
        <v>1</v>
      </c>
      <c r="V1986" s="293">
        <v>0</v>
      </c>
      <c r="W1986" s="398">
        <v>3144</v>
      </c>
      <c r="X1986" s="370">
        <v>6</v>
      </c>
      <c r="Y1986" s="294">
        <v>1</v>
      </c>
      <c r="Z1986" s="293">
        <v>0</v>
      </c>
      <c r="AA1986" s="398">
        <v>3144</v>
      </c>
    </row>
    <row r="1987" spans="1:27" ht="14.1" customHeight="1" x14ac:dyDescent="0.2">
      <c r="A1987" s="357"/>
      <c r="B1987" s="14"/>
      <c r="C1987" s="302">
        <v>4001</v>
      </c>
      <c r="D1987" s="302"/>
      <c r="E1987" s="288" t="s">
        <v>1479</v>
      </c>
      <c r="F1987" s="8"/>
      <c r="G1987" s="8"/>
      <c r="H1987" s="8"/>
      <c r="L1987" s="364"/>
      <c r="O1987" s="398"/>
      <c r="P1987" s="370"/>
      <c r="S1987" s="398"/>
      <c r="T1987" s="370">
        <v>9</v>
      </c>
      <c r="U1987" s="294">
        <v>1</v>
      </c>
      <c r="V1987" s="293">
        <v>43085</v>
      </c>
      <c r="W1987" s="398">
        <v>884</v>
      </c>
      <c r="X1987" s="370">
        <v>9</v>
      </c>
      <c r="Y1987" s="294">
        <v>1</v>
      </c>
      <c r="Z1987" s="293">
        <v>0</v>
      </c>
      <c r="AA1987" s="398">
        <v>884</v>
      </c>
    </row>
    <row r="1988" spans="1:27" x14ac:dyDescent="0.2">
      <c r="A1988" s="357"/>
      <c r="B1988" s="14"/>
      <c r="C1988" s="302">
        <v>13001</v>
      </c>
      <c r="D1988" s="302"/>
      <c r="E1988" s="288" t="s">
        <v>272</v>
      </c>
      <c r="F1988" s="8">
        <v>10</v>
      </c>
      <c r="G1988" s="8">
        <v>1</v>
      </c>
      <c r="H1988" s="8">
        <v>40373</v>
      </c>
      <c r="I1988" s="18">
        <v>10</v>
      </c>
      <c r="J1988" s="18">
        <v>1</v>
      </c>
      <c r="K1988" s="165">
        <v>40373</v>
      </c>
      <c r="L1988" s="364">
        <v>10</v>
      </c>
      <c r="M1988" s="21">
        <v>1</v>
      </c>
      <c r="N1988" s="293">
        <v>43372</v>
      </c>
      <c r="O1988" s="398">
        <v>884</v>
      </c>
      <c r="P1988" s="370">
        <v>10</v>
      </c>
      <c r="Q1988" s="294">
        <v>1</v>
      </c>
      <c r="R1988" s="293">
        <v>44457</v>
      </c>
      <c r="S1988" s="398">
        <v>884</v>
      </c>
      <c r="T1988" s="370">
        <v>10</v>
      </c>
      <c r="U1988" s="294">
        <v>3</v>
      </c>
      <c r="V1988" s="293">
        <v>46286</v>
      </c>
      <c r="W1988" s="398">
        <v>884</v>
      </c>
      <c r="X1988" s="370">
        <v>10</v>
      </c>
      <c r="Y1988" s="294">
        <v>3</v>
      </c>
      <c r="Z1988" s="293">
        <v>0</v>
      </c>
      <c r="AA1988" s="398">
        <v>884</v>
      </c>
    </row>
    <row r="1989" spans="1:27" hidden="1" x14ac:dyDescent="0.2">
      <c r="A1989" s="357"/>
      <c r="B1989" s="14"/>
      <c r="C1989" s="302" t="s">
        <v>1117</v>
      </c>
      <c r="D1989" s="302"/>
      <c r="E1989" s="288" t="s">
        <v>651</v>
      </c>
      <c r="F1989" s="8"/>
      <c r="G1989" s="8"/>
      <c r="H1989" s="8"/>
      <c r="I1989" s="4"/>
      <c r="J1989" s="4"/>
      <c r="K1989" s="4"/>
      <c r="L1989" s="364">
        <v>8</v>
      </c>
      <c r="M1989" s="21">
        <v>1</v>
      </c>
      <c r="N1989" s="293">
        <v>0</v>
      </c>
      <c r="O1989" s="398"/>
      <c r="P1989" s="370">
        <v>8</v>
      </c>
      <c r="Q1989" s="294">
        <v>1</v>
      </c>
      <c r="R1989" s="293">
        <v>0</v>
      </c>
      <c r="S1989" s="398"/>
      <c r="T1989" s="370">
        <v>8</v>
      </c>
      <c r="U1989" s="294">
        <v>1</v>
      </c>
      <c r="V1989" s="293">
        <v>0</v>
      </c>
      <c r="W1989" s="398"/>
      <c r="X1989" s="370">
        <v>8</v>
      </c>
      <c r="Y1989" s="294">
        <v>1</v>
      </c>
      <c r="Z1989" s="293">
        <v>0</v>
      </c>
      <c r="AA1989" s="398"/>
    </row>
    <row r="1990" spans="1:27" x14ac:dyDescent="0.2">
      <c r="A1990" s="357"/>
      <c r="B1990" s="14"/>
      <c r="C1990" s="302"/>
      <c r="D1990" s="302"/>
      <c r="E1990" s="288"/>
      <c r="F1990" s="8"/>
      <c r="G1990" s="8"/>
      <c r="H1990" s="8"/>
      <c r="I1990" s="4"/>
      <c r="J1990" s="4"/>
      <c r="K1990" s="4"/>
      <c r="L1990" s="364"/>
      <c r="O1990" s="398"/>
      <c r="P1990" s="370"/>
      <c r="S1990" s="398"/>
      <c r="T1990" s="370"/>
      <c r="W1990" s="398"/>
      <c r="X1990" s="370"/>
      <c r="AA1990" s="398"/>
    </row>
    <row r="1991" spans="1:27" ht="14.1" customHeight="1" x14ac:dyDescent="0.25">
      <c r="A1991" s="357"/>
      <c r="B1991" s="14"/>
      <c r="C1991" s="302"/>
      <c r="D1991" s="302"/>
      <c r="E1991" s="479" t="s">
        <v>381</v>
      </c>
      <c r="F1991" s="343"/>
      <c r="G1991" s="343"/>
      <c r="H1991" s="343">
        <f>SUM(H1973:H1988)</f>
        <v>753331</v>
      </c>
      <c r="I1991" s="261"/>
      <c r="J1991" s="261"/>
      <c r="K1991" s="344">
        <f>SUM(K1973:K1988)</f>
        <v>715498</v>
      </c>
      <c r="L1991" s="420"/>
      <c r="M1991" s="421"/>
      <c r="N1991" s="407">
        <f>SUM(N1973:N1989)</f>
        <v>523949</v>
      </c>
      <c r="O1991" s="408"/>
      <c r="P1991" s="423"/>
      <c r="Q1991" s="422"/>
      <c r="R1991" s="407">
        <f>SUM(R1973:R1989)</f>
        <v>606916</v>
      </c>
      <c r="S1991" s="408"/>
      <c r="T1991" s="423"/>
      <c r="U1991" s="422"/>
      <c r="V1991" s="407">
        <f>SUM(V1973:V1989)</f>
        <v>608991</v>
      </c>
      <c r="W1991" s="408"/>
      <c r="X1991" s="423"/>
      <c r="Y1991" s="422"/>
      <c r="Z1991" s="407">
        <f>SUM(Z1973:Z1989)</f>
        <v>0</v>
      </c>
      <c r="AA1991" s="408"/>
    </row>
    <row r="1992" spans="1:27" ht="14.1" customHeight="1" x14ac:dyDescent="0.2">
      <c r="A1992" s="357"/>
      <c r="B1992" s="14"/>
      <c r="C1992" s="302"/>
      <c r="D1992" s="302"/>
      <c r="E1992" s="288"/>
      <c r="F1992" s="8"/>
      <c r="G1992" s="8"/>
      <c r="H1992" s="8"/>
      <c r="I1992" s="4"/>
      <c r="J1992" s="4"/>
      <c r="L1992" s="12"/>
      <c r="M1992" s="13"/>
      <c r="O1992" s="398"/>
      <c r="P1992" s="404"/>
      <c r="Q1992" s="403"/>
      <c r="S1992" s="398"/>
      <c r="T1992" s="404"/>
      <c r="U1992" s="403"/>
      <c r="W1992" s="398"/>
      <c r="X1992" s="404"/>
      <c r="Y1992" s="403"/>
      <c r="AA1992" s="398"/>
    </row>
    <row r="1993" spans="1:27" ht="14.1" customHeight="1" x14ac:dyDescent="0.25">
      <c r="A1993" s="357"/>
      <c r="B1993" s="14"/>
      <c r="C1993" s="302"/>
      <c r="D1993" s="302"/>
      <c r="E1993" s="375" t="s">
        <v>1441</v>
      </c>
      <c r="F1993" s="8"/>
      <c r="G1993" s="8"/>
      <c r="H1993" s="8"/>
      <c r="I1993" s="4"/>
      <c r="J1993" s="4"/>
      <c r="L1993" s="12"/>
      <c r="M1993" s="13"/>
      <c r="N1993" s="293">
        <f>COUNTIFS($C$1973:$C$1990,"&gt;0",N1973:N1990,"&gt;0")</f>
        <v>10</v>
      </c>
      <c r="O1993" s="398"/>
      <c r="P1993" s="404"/>
      <c r="Q1993" s="403"/>
      <c r="R1993" s="293">
        <f>COUNTIFS($C$1973:$C$1990,"&gt;0",R1973:R1990,"&gt;0")</f>
        <v>11</v>
      </c>
      <c r="S1993" s="398"/>
      <c r="T1993" s="404"/>
      <c r="U1993" s="403"/>
      <c r="V1993" s="293">
        <f>COUNTIFS($C$1973:$C$1990,"&gt;0",V1973:V1990,"&gt;0")</f>
        <v>11</v>
      </c>
      <c r="W1993" s="398"/>
      <c r="X1993" s="404"/>
      <c r="Y1993" s="403"/>
      <c r="Z1993" s="293">
        <f>COUNTIFS($C$1973:$C$1990,"&gt;0",Z1973:Z1990,"&gt;0")</f>
        <v>0</v>
      </c>
      <c r="AA1993" s="398"/>
    </row>
    <row r="1994" spans="1:27" ht="14.1" customHeight="1" x14ac:dyDescent="0.25">
      <c r="A1994" s="357"/>
      <c r="B1994" s="14"/>
      <c r="C1994" s="302"/>
      <c r="D1994" s="302"/>
      <c r="E1994" s="375" t="s">
        <v>1332</v>
      </c>
      <c r="F1994" s="8"/>
      <c r="G1994" s="8"/>
      <c r="H1994" s="8"/>
      <c r="I1994" s="4"/>
      <c r="J1994" s="4"/>
      <c r="L1994" s="12"/>
      <c r="M1994" s="13"/>
      <c r="N1994" s="293">
        <f>COUNTIFS($C$1973:$C$1990,"**",N1973:N1990,"&gt;0")</f>
        <v>0</v>
      </c>
      <c r="O1994" s="398"/>
      <c r="P1994" s="404"/>
      <c r="Q1994" s="403"/>
      <c r="R1994" s="293">
        <f>COUNTIFS($C$1973:$C$1990,"**",R1973:R1990,"&gt;0")</f>
        <v>0</v>
      </c>
      <c r="S1994" s="398"/>
      <c r="T1994" s="404"/>
      <c r="U1994" s="403"/>
      <c r="V1994" s="293">
        <f>COUNTIFS($C$1973:$C$1990,"**",V1973:V1990,"&gt;0")</f>
        <v>0</v>
      </c>
      <c r="W1994" s="398"/>
      <c r="X1994" s="404"/>
      <c r="Y1994" s="403"/>
      <c r="Z1994" s="293">
        <f>COUNTIFS($C$1973:$C$1990,"**",Z1973:Z1990,"&gt;0")</f>
        <v>0</v>
      </c>
      <c r="AA1994" s="398"/>
    </row>
    <row r="1995" spans="1:27" ht="14.25" customHeight="1" x14ac:dyDescent="0.2">
      <c r="A1995" s="362"/>
      <c r="C1995" s="19"/>
      <c r="D1995" s="19"/>
      <c r="E1995" s="19"/>
      <c r="F1995" s="4"/>
      <c r="G1995" s="4"/>
      <c r="H1995" s="4"/>
      <c r="I1995" s="4"/>
      <c r="J1995" s="4"/>
      <c r="K1995" s="4"/>
      <c r="L1995" s="12"/>
      <c r="M1995" s="13"/>
      <c r="N1995" s="13"/>
      <c r="O1995" s="398"/>
      <c r="P1995" s="404"/>
      <c r="Q1995" s="403"/>
      <c r="R1995" s="414"/>
      <c r="S1995" s="398"/>
      <c r="T1995" s="404"/>
      <c r="U1995" s="403"/>
      <c r="V1995" s="414"/>
      <c r="W1995" s="398"/>
      <c r="X1995" s="404"/>
      <c r="Y1995" s="403"/>
      <c r="Z1995" s="414"/>
      <c r="AA1995" s="398"/>
    </row>
    <row r="1996" spans="1:27" ht="15" x14ac:dyDescent="0.25">
      <c r="A1996" s="357"/>
      <c r="B1996" s="286" t="s">
        <v>1294</v>
      </c>
      <c r="C1996" s="302"/>
      <c r="D1996" s="302"/>
      <c r="E1996" s="288"/>
      <c r="F1996" s="8"/>
      <c r="G1996" s="8"/>
      <c r="H1996" s="8"/>
      <c r="I1996" s="4"/>
      <c r="J1996" s="4"/>
      <c r="K1996" s="4"/>
      <c r="L1996" s="12"/>
      <c r="M1996" s="13"/>
      <c r="N1996" s="13"/>
      <c r="O1996" s="398"/>
      <c r="P1996" s="404"/>
      <c r="Q1996" s="403"/>
      <c r="R1996" s="414"/>
      <c r="S1996" s="398"/>
      <c r="T1996" s="404"/>
      <c r="U1996" s="403"/>
      <c r="V1996" s="414"/>
      <c r="W1996" s="398"/>
      <c r="X1996" s="404"/>
      <c r="Y1996" s="403"/>
      <c r="Z1996" s="414"/>
      <c r="AA1996" s="398"/>
    </row>
    <row r="1997" spans="1:27" ht="14.1" customHeight="1" x14ac:dyDescent="0.2">
      <c r="A1997" s="357"/>
      <c r="B1997" s="288"/>
      <c r="C1997" s="302">
        <v>640</v>
      </c>
      <c r="D1997" s="302">
        <v>150121001</v>
      </c>
      <c r="E1997" s="288" t="s">
        <v>1585</v>
      </c>
      <c r="F1997" s="8">
        <v>7</v>
      </c>
      <c r="G1997" s="8">
        <v>10</v>
      </c>
      <c r="H1997" s="8">
        <v>71032</v>
      </c>
      <c r="I1997" s="18">
        <v>7</v>
      </c>
      <c r="J1997" s="18">
        <v>10</v>
      </c>
      <c r="K1997" s="165">
        <v>71032</v>
      </c>
      <c r="L1997" s="364">
        <v>7</v>
      </c>
      <c r="M1997" s="21">
        <v>10</v>
      </c>
      <c r="N1997" s="293">
        <v>71032</v>
      </c>
      <c r="O1997" s="398">
        <v>3144</v>
      </c>
      <c r="P1997" s="370">
        <v>7</v>
      </c>
      <c r="Q1997" s="294">
        <v>10</v>
      </c>
      <c r="R1997" s="293">
        <v>78213</v>
      </c>
      <c r="S1997" s="398">
        <v>3144</v>
      </c>
      <c r="T1997" s="370">
        <v>7</v>
      </c>
      <c r="U1997" s="294">
        <v>10</v>
      </c>
      <c r="V1997" s="293">
        <v>78213</v>
      </c>
      <c r="W1997" s="398">
        <v>3144</v>
      </c>
      <c r="X1997" s="370">
        <v>7</v>
      </c>
      <c r="Y1997" s="294">
        <v>10</v>
      </c>
      <c r="Z1997" s="293">
        <v>0</v>
      </c>
      <c r="AA1997" s="398">
        <v>3144</v>
      </c>
    </row>
    <row r="1998" spans="1:27" ht="14.1" customHeight="1" x14ac:dyDescent="0.2">
      <c r="A1998" s="357"/>
      <c r="B1998" s="14"/>
      <c r="C1998" s="302">
        <v>1100</v>
      </c>
      <c r="D1998" s="302">
        <v>150121003</v>
      </c>
      <c r="E1998" s="288" t="s">
        <v>1318</v>
      </c>
      <c r="F1998" s="8">
        <v>1</v>
      </c>
      <c r="G1998" s="8">
        <v>12</v>
      </c>
      <c r="H1998" s="8">
        <v>65416</v>
      </c>
      <c r="I1998" s="18">
        <v>1</v>
      </c>
      <c r="J1998" s="18">
        <v>12</v>
      </c>
      <c r="K1998" s="165">
        <v>67443</v>
      </c>
      <c r="L1998" s="364">
        <v>1</v>
      </c>
      <c r="M1998" s="21">
        <v>12</v>
      </c>
      <c r="N1998" s="293">
        <v>73986</v>
      </c>
      <c r="O1998" s="398">
        <v>424</v>
      </c>
      <c r="P1998" s="370">
        <v>1</v>
      </c>
      <c r="Q1998" s="294">
        <v>12</v>
      </c>
      <c r="R1998" s="293">
        <v>75651</v>
      </c>
      <c r="S1998" s="398">
        <v>424</v>
      </c>
      <c r="T1998" s="370">
        <v>1</v>
      </c>
      <c r="U1998" s="294">
        <v>12</v>
      </c>
      <c r="V1998" s="293">
        <v>75651</v>
      </c>
      <c r="W1998" s="398">
        <v>424</v>
      </c>
      <c r="X1998" s="370">
        <v>1</v>
      </c>
      <c r="Y1998" s="294">
        <v>12</v>
      </c>
      <c r="Z1998" s="293">
        <v>0</v>
      </c>
      <c r="AA1998" s="398">
        <v>424</v>
      </c>
    </row>
    <row r="1999" spans="1:27" ht="14.1" customHeight="1" x14ac:dyDescent="0.2">
      <c r="A1999" s="357"/>
      <c r="B1999" s="14"/>
      <c r="C1999" s="302">
        <v>1120</v>
      </c>
      <c r="D1999" s="302">
        <v>150121004</v>
      </c>
      <c r="E1999" s="288" t="s">
        <v>626</v>
      </c>
      <c r="F1999" s="8">
        <v>1</v>
      </c>
      <c r="G1999" s="8">
        <v>11</v>
      </c>
      <c r="H1999" s="8">
        <v>57933</v>
      </c>
      <c r="I1999" s="18">
        <v>1</v>
      </c>
      <c r="J1999" s="18">
        <v>11</v>
      </c>
      <c r="K1999" s="165">
        <v>59989</v>
      </c>
      <c r="L1999" s="364">
        <v>1</v>
      </c>
      <c r="M1999" s="21">
        <v>11</v>
      </c>
      <c r="N1999" s="293">
        <v>64189</v>
      </c>
      <c r="O1999" s="398">
        <v>424</v>
      </c>
      <c r="P1999" s="370">
        <v>1</v>
      </c>
      <c r="Q1999" s="294">
        <v>11</v>
      </c>
      <c r="R1999" s="293">
        <v>65634</v>
      </c>
      <c r="S1999" s="398">
        <v>424</v>
      </c>
      <c r="T1999" s="370">
        <v>1</v>
      </c>
      <c r="U1999" s="294">
        <v>11</v>
      </c>
      <c r="V1999" s="293">
        <v>65634</v>
      </c>
      <c r="W1999" s="398">
        <v>424</v>
      </c>
      <c r="X1999" s="370">
        <v>1</v>
      </c>
      <c r="Y1999" s="294">
        <v>11</v>
      </c>
      <c r="Z1999" s="293">
        <v>0</v>
      </c>
      <c r="AA1999" s="398">
        <v>424</v>
      </c>
    </row>
    <row r="2000" spans="1:27" ht="14.1" customHeight="1" x14ac:dyDescent="0.2">
      <c r="A2000" s="357"/>
      <c r="B2000" s="14"/>
      <c r="C2000" s="302">
        <v>1130</v>
      </c>
      <c r="D2000" s="302">
        <v>150121005</v>
      </c>
      <c r="E2000" s="288" t="s">
        <v>601</v>
      </c>
      <c r="F2000" s="8">
        <v>1</v>
      </c>
      <c r="G2000" s="8">
        <v>10</v>
      </c>
      <c r="H2000" s="8">
        <v>54496</v>
      </c>
      <c r="I2000" s="18">
        <v>1</v>
      </c>
      <c r="J2000" s="18">
        <v>10</v>
      </c>
      <c r="K2000" s="165">
        <v>54288</v>
      </c>
      <c r="L2000" s="364">
        <v>1</v>
      </c>
      <c r="M2000" s="21">
        <v>10</v>
      </c>
      <c r="N2000" s="293">
        <v>58095</v>
      </c>
      <c r="O2000" s="398">
        <v>424</v>
      </c>
      <c r="P2000" s="370">
        <v>1</v>
      </c>
      <c r="Q2000" s="294">
        <v>10</v>
      </c>
      <c r="R2000" s="293">
        <v>59403</v>
      </c>
      <c r="S2000" s="398">
        <v>424</v>
      </c>
      <c r="T2000" s="370">
        <v>1</v>
      </c>
      <c r="U2000" s="294">
        <v>10</v>
      </c>
      <c r="V2000" s="293">
        <v>59403</v>
      </c>
      <c r="W2000" s="398">
        <v>424</v>
      </c>
      <c r="X2000" s="370">
        <v>1</v>
      </c>
      <c r="Y2000" s="294">
        <v>10</v>
      </c>
      <c r="Z2000" s="293">
        <v>0</v>
      </c>
      <c r="AA2000" s="398">
        <v>424</v>
      </c>
    </row>
    <row r="2001" spans="1:27" ht="14.1" customHeight="1" x14ac:dyDescent="0.2">
      <c r="A2001" s="357"/>
      <c r="B2001" s="14"/>
      <c r="C2001" s="302">
        <v>1140</v>
      </c>
      <c r="D2001" s="302">
        <v>150121006</v>
      </c>
      <c r="E2001" s="288" t="s">
        <v>601</v>
      </c>
      <c r="F2001" s="8">
        <v>1</v>
      </c>
      <c r="G2001" s="8">
        <v>11</v>
      </c>
      <c r="H2001" s="8">
        <v>57933</v>
      </c>
      <c r="I2001" s="18">
        <v>1</v>
      </c>
      <c r="J2001" s="18">
        <v>10</v>
      </c>
      <c r="K2001" s="165">
        <v>54288</v>
      </c>
      <c r="L2001" s="364">
        <v>1</v>
      </c>
      <c r="M2001" s="21">
        <v>10</v>
      </c>
      <c r="N2001" s="293">
        <v>58095</v>
      </c>
      <c r="O2001" s="398">
        <v>424</v>
      </c>
      <c r="P2001" s="370">
        <v>1</v>
      </c>
      <c r="Q2001" s="294">
        <v>10</v>
      </c>
      <c r="R2001" s="293">
        <v>59403</v>
      </c>
      <c r="S2001" s="398">
        <v>424</v>
      </c>
      <c r="T2001" s="370">
        <v>1</v>
      </c>
      <c r="U2001" s="294">
        <v>10</v>
      </c>
      <c r="V2001" s="293">
        <v>59403</v>
      </c>
      <c r="W2001" s="398">
        <v>424</v>
      </c>
      <c r="X2001" s="370">
        <v>1</v>
      </c>
      <c r="Y2001" s="294">
        <v>10</v>
      </c>
      <c r="Z2001" s="293">
        <v>0</v>
      </c>
      <c r="AA2001" s="398">
        <v>424</v>
      </c>
    </row>
    <row r="2002" spans="1:27" ht="14.1" customHeight="1" x14ac:dyDescent="0.2">
      <c r="A2002" s="357"/>
      <c r="B2002" s="14"/>
      <c r="C2002" s="302">
        <v>1150</v>
      </c>
      <c r="D2002" s="302">
        <v>150121007</v>
      </c>
      <c r="E2002" s="489" t="s">
        <v>626</v>
      </c>
      <c r="F2002" s="8">
        <v>1</v>
      </c>
      <c r="G2002" s="8">
        <v>11</v>
      </c>
      <c r="H2002" s="8">
        <v>57933</v>
      </c>
      <c r="I2002" s="18">
        <v>1</v>
      </c>
      <c r="J2002" s="18">
        <v>11</v>
      </c>
      <c r="K2002" s="165">
        <v>59989</v>
      </c>
      <c r="L2002" s="364">
        <v>1</v>
      </c>
      <c r="M2002" s="21">
        <v>11</v>
      </c>
      <c r="N2002" s="293">
        <v>64189</v>
      </c>
      <c r="O2002" s="398">
        <v>424</v>
      </c>
      <c r="P2002" s="370">
        <v>1</v>
      </c>
      <c r="Q2002" s="294">
        <v>11</v>
      </c>
      <c r="R2002" s="293">
        <v>65634</v>
      </c>
      <c r="S2002" s="398">
        <v>424</v>
      </c>
      <c r="T2002" s="370">
        <v>1</v>
      </c>
      <c r="U2002" s="294">
        <v>11</v>
      </c>
      <c r="V2002" s="293">
        <v>65634</v>
      </c>
      <c r="W2002" s="398">
        <v>424</v>
      </c>
      <c r="X2002" s="370">
        <v>1</v>
      </c>
      <c r="Y2002" s="294">
        <v>11</v>
      </c>
      <c r="Z2002" s="293">
        <v>0</v>
      </c>
      <c r="AA2002" s="398">
        <v>424</v>
      </c>
    </row>
    <row r="2003" spans="1:27" ht="14.1" customHeight="1" x14ac:dyDescent="0.2">
      <c r="A2003" s="357"/>
      <c r="B2003" s="14"/>
      <c r="C2003" s="302">
        <v>1160</v>
      </c>
      <c r="D2003" s="302">
        <v>150121008</v>
      </c>
      <c r="E2003" s="489" t="s">
        <v>626</v>
      </c>
      <c r="F2003" s="8">
        <v>1</v>
      </c>
      <c r="G2003" s="8">
        <v>11</v>
      </c>
      <c r="H2003" s="8">
        <v>57933</v>
      </c>
      <c r="I2003" s="18">
        <v>1</v>
      </c>
      <c r="J2003" s="18">
        <v>11</v>
      </c>
      <c r="K2003" s="165">
        <v>59989</v>
      </c>
      <c r="L2003" s="364">
        <v>1</v>
      </c>
      <c r="M2003" s="21">
        <v>10</v>
      </c>
      <c r="N2003" s="293">
        <v>58095</v>
      </c>
      <c r="O2003" s="398">
        <v>424</v>
      </c>
      <c r="P2003" s="370">
        <v>1</v>
      </c>
      <c r="Q2003" s="294">
        <v>11</v>
      </c>
      <c r="R2003" s="293">
        <v>65634</v>
      </c>
      <c r="S2003" s="398">
        <v>424</v>
      </c>
      <c r="T2003" s="370">
        <v>1</v>
      </c>
      <c r="U2003" s="294">
        <v>11</v>
      </c>
      <c r="V2003" s="293">
        <v>65634</v>
      </c>
      <c r="W2003" s="398">
        <v>424</v>
      </c>
      <c r="X2003" s="370">
        <v>1</v>
      </c>
      <c r="Y2003" s="294">
        <v>11</v>
      </c>
      <c r="Z2003" s="293">
        <v>0</v>
      </c>
      <c r="AA2003" s="398">
        <v>424</v>
      </c>
    </row>
    <row r="2004" spans="1:27" ht="14.1" customHeight="1" x14ac:dyDescent="0.2">
      <c r="A2004" s="357"/>
      <c r="B2004" s="14"/>
      <c r="C2004" s="302">
        <v>3080</v>
      </c>
      <c r="D2004" s="302">
        <v>150121009</v>
      </c>
      <c r="E2004" s="288" t="s">
        <v>626</v>
      </c>
      <c r="F2004" s="8">
        <v>1</v>
      </c>
      <c r="G2004" s="8">
        <v>11</v>
      </c>
      <c r="H2004" s="8">
        <v>57933</v>
      </c>
      <c r="I2004" s="18">
        <v>1</v>
      </c>
      <c r="J2004" s="18">
        <v>11</v>
      </c>
      <c r="K2004" s="165">
        <v>59989</v>
      </c>
      <c r="L2004" s="364">
        <v>1</v>
      </c>
      <c r="M2004" s="21">
        <v>11</v>
      </c>
      <c r="N2004" s="293">
        <v>64189</v>
      </c>
      <c r="O2004" s="398">
        <v>424</v>
      </c>
      <c r="P2004" s="370">
        <v>1</v>
      </c>
      <c r="Q2004" s="294">
        <v>11</v>
      </c>
      <c r="R2004" s="293">
        <v>65634</v>
      </c>
      <c r="S2004" s="398">
        <v>424</v>
      </c>
      <c r="T2004" s="370">
        <v>1</v>
      </c>
      <c r="U2004" s="294">
        <v>11</v>
      </c>
      <c r="V2004" s="293">
        <v>65634</v>
      </c>
      <c r="W2004" s="398">
        <v>424</v>
      </c>
      <c r="X2004" s="370">
        <v>1</v>
      </c>
      <c r="Y2004" s="294">
        <v>11</v>
      </c>
      <c r="Z2004" s="293">
        <v>0</v>
      </c>
      <c r="AA2004" s="398">
        <v>424</v>
      </c>
    </row>
    <row r="2005" spans="1:27" ht="14.1" customHeight="1" x14ac:dyDescent="0.2">
      <c r="A2005" s="357"/>
      <c r="B2005" s="14"/>
      <c r="C2005" s="302">
        <v>3190</v>
      </c>
      <c r="D2005" s="302">
        <v>150121010</v>
      </c>
      <c r="E2005" s="288" t="s">
        <v>1318</v>
      </c>
      <c r="F2005" s="8">
        <v>1</v>
      </c>
      <c r="G2005" s="8">
        <v>12</v>
      </c>
      <c r="H2005" s="8">
        <v>65416</v>
      </c>
      <c r="I2005" s="18">
        <v>1</v>
      </c>
      <c r="J2005" s="18">
        <v>12</v>
      </c>
      <c r="K2005" s="165">
        <v>67443</v>
      </c>
      <c r="L2005" s="364">
        <v>1</v>
      </c>
      <c r="M2005" s="21">
        <v>12</v>
      </c>
      <c r="N2005" s="293">
        <v>73986</v>
      </c>
      <c r="O2005" s="398">
        <v>424</v>
      </c>
      <c r="P2005" s="370">
        <v>1</v>
      </c>
      <c r="Q2005" s="294">
        <v>12</v>
      </c>
      <c r="R2005" s="293">
        <v>75651</v>
      </c>
      <c r="S2005" s="398">
        <v>424</v>
      </c>
      <c r="T2005" s="370">
        <v>1</v>
      </c>
      <c r="U2005" s="294">
        <v>12</v>
      </c>
      <c r="V2005" s="293">
        <v>75651</v>
      </c>
      <c r="W2005" s="398">
        <v>424</v>
      </c>
      <c r="X2005" s="370">
        <v>1</v>
      </c>
      <c r="Y2005" s="294">
        <v>12</v>
      </c>
      <c r="Z2005" s="293">
        <v>0</v>
      </c>
      <c r="AA2005" s="398">
        <v>424</v>
      </c>
    </row>
    <row r="2006" spans="1:27" ht="14.1" customHeight="1" x14ac:dyDescent="0.2">
      <c r="A2006" s="357"/>
      <c r="B2006" s="14"/>
      <c r="C2006" s="302">
        <v>3200</v>
      </c>
      <c r="D2006" s="302">
        <v>150121011</v>
      </c>
      <c r="E2006" s="489" t="s">
        <v>601</v>
      </c>
      <c r="F2006" s="8">
        <v>1</v>
      </c>
      <c r="G2006" s="8">
        <v>11</v>
      </c>
      <c r="H2006" s="8">
        <v>57933</v>
      </c>
      <c r="I2006" s="18">
        <v>1</v>
      </c>
      <c r="J2006" s="18">
        <v>10</v>
      </c>
      <c r="K2006" s="165">
        <v>54288</v>
      </c>
      <c r="L2006" s="364">
        <v>1</v>
      </c>
      <c r="M2006" s="21">
        <v>10</v>
      </c>
      <c r="N2006" s="293">
        <v>58095</v>
      </c>
      <c r="O2006" s="398">
        <v>424</v>
      </c>
      <c r="P2006" s="370">
        <v>1</v>
      </c>
      <c r="Q2006" s="294">
        <v>10</v>
      </c>
      <c r="R2006" s="293">
        <v>59403</v>
      </c>
      <c r="S2006" s="398">
        <v>424</v>
      </c>
      <c r="T2006" s="370">
        <v>1</v>
      </c>
      <c r="U2006" s="294">
        <v>10</v>
      </c>
      <c r="V2006" s="293">
        <v>59403</v>
      </c>
      <c r="W2006" s="398">
        <v>424</v>
      </c>
      <c r="X2006" s="370">
        <v>1</v>
      </c>
      <c r="Y2006" s="294">
        <v>10</v>
      </c>
      <c r="Z2006" s="293">
        <v>0</v>
      </c>
      <c r="AA2006" s="398">
        <v>424</v>
      </c>
    </row>
    <row r="2007" spans="1:27" x14ac:dyDescent="0.2">
      <c r="A2007" s="357"/>
      <c r="B2007" s="14"/>
      <c r="C2007" s="302">
        <v>4031</v>
      </c>
      <c r="D2007" s="302"/>
      <c r="E2007" s="288" t="s">
        <v>626</v>
      </c>
      <c r="F2007" s="8"/>
      <c r="G2007" s="8"/>
      <c r="H2007" s="8"/>
      <c r="L2007" s="364"/>
      <c r="O2007" s="398"/>
      <c r="P2007" s="370">
        <v>1</v>
      </c>
      <c r="Q2007" s="294">
        <v>11</v>
      </c>
      <c r="R2007" s="293">
        <v>65634</v>
      </c>
      <c r="S2007" s="398">
        <v>424</v>
      </c>
      <c r="T2007" s="370">
        <v>1</v>
      </c>
      <c r="U2007" s="294">
        <v>11</v>
      </c>
      <c r="V2007" s="293">
        <v>65634</v>
      </c>
      <c r="W2007" s="398">
        <v>424</v>
      </c>
      <c r="X2007" s="370">
        <v>1</v>
      </c>
      <c r="Y2007" s="294">
        <v>11</v>
      </c>
      <c r="Z2007" s="293">
        <v>0</v>
      </c>
      <c r="AA2007" s="398">
        <v>424</v>
      </c>
    </row>
    <row r="2008" spans="1:27" x14ac:dyDescent="0.2">
      <c r="A2008" s="357"/>
      <c r="B2008" s="14"/>
      <c r="C2008" s="302"/>
      <c r="D2008" s="302"/>
      <c r="E2008" s="288"/>
      <c r="F2008" s="8"/>
      <c r="G2008" s="8"/>
      <c r="H2008" s="8"/>
      <c r="L2008" s="364"/>
      <c r="O2008" s="398"/>
      <c r="P2008" s="370"/>
      <c r="S2008" s="398"/>
      <c r="T2008" s="370"/>
      <c r="W2008" s="398"/>
      <c r="X2008" s="370"/>
      <c r="AA2008" s="398"/>
    </row>
    <row r="2009" spans="1:27" ht="15" x14ac:dyDescent="0.25">
      <c r="A2009" s="357"/>
      <c r="B2009" s="14"/>
      <c r="C2009" s="302"/>
      <c r="D2009" s="302"/>
      <c r="E2009" s="479" t="s">
        <v>381</v>
      </c>
      <c r="F2009" s="343"/>
      <c r="G2009" s="343"/>
      <c r="H2009" s="343">
        <f>SUM(H1996:H2007)</f>
        <v>603958</v>
      </c>
      <c r="I2009" s="261"/>
      <c r="J2009" s="261"/>
      <c r="K2009" s="344">
        <f>SUM(K1996:K2007)</f>
        <v>608738</v>
      </c>
      <c r="L2009" s="420"/>
      <c r="M2009" s="421"/>
      <c r="N2009" s="407">
        <f>SUM(N1996:N2007)</f>
        <v>643951</v>
      </c>
      <c r="O2009" s="408"/>
      <c r="P2009" s="423"/>
      <c r="Q2009" s="422"/>
      <c r="R2009" s="407">
        <f>SUM(R1996:R2007)</f>
        <v>735894</v>
      </c>
      <c r="S2009" s="408"/>
      <c r="T2009" s="423"/>
      <c r="U2009" s="422"/>
      <c r="V2009" s="407">
        <f>SUM(V1996:V2007)</f>
        <v>735894</v>
      </c>
      <c r="W2009" s="408"/>
      <c r="X2009" s="423"/>
      <c r="Y2009" s="422"/>
      <c r="Z2009" s="407">
        <f>SUM(Z1996:Z2007)</f>
        <v>0</v>
      </c>
      <c r="AA2009" s="408"/>
    </row>
    <row r="2010" spans="1:27" x14ac:dyDescent="0.2">
      <c r="A2010" s="357"/>
      <c r="B2010" s="14"/>
      <c r="C2010" s="302"/>
      <c r="D2010" s="302"/>
      <c r="E2010" s="288"/>
      <c r="F2010" s="8"/>
      <c r="G2010" s="8"/>
      <c r="H2010" s="8"/>
      <c r="I2010" s="4"/>
      <c r="J2010" s="4"/>
      <c r="L2010" s="12"/>
      <c r="M2010" s="13"/>
      <c r="O2010" s="398"/>
      <c r="P2010" s="404"/>
      <c r="Q2010" s="403"/>
      <c r="S2010" s="398"/>
      <c r="T2010" s="404"/>
      <c r="U2010" s="403"/>
      <c r="W2010" s="398"/>
      <c r="X2010" s="404"/>
      <c r="Y2010" s="403"/>
      <c r="AA2010" s="398"/>
    </row>
    <row r="2011" spans="1:27" ht="15" x14ac:dyDescent="0.25">
      <c r="A2011" s="357"/>
      <c r="B2011" s="14"/>
      <c r="C2011" s="302"/>
      <c r="D2011" s="302"/>
      <c r="E2011" s="375" t="s">
        <v>1441</v>
      </c>
      <c r="F2011" s="8"/>
      <c r="G2011" s="8"/>
      <c r="H2011" s="8"/>
      <c r="I2011" s="4"/>
      <c r="J2011" s="4"/>
      <c r="L2011" s="12"/>
      <c r="M2011" s="13"/>
      <c r="N2011" s="293">
        <f>COUNTIFS($C$1997:$C$2007,"&gt;0",N1997:N2007,"&gt;0")</f>
        <v>10</v>
      </c>
      <c r="O2011" s="398"/>
      <c r="P2011" s="404"/>
      <c r="Q2011" s="403"/>
      <c r="R2011" s="293">
        <f>COUNTIFS($C$1997:$C$2007,"&gt;0",R1997:R2007,"&gt;0")</f>
        <v>11</v>
      </c>
      <c r="S2011" s="398"/>
      <c r="T2011" s="404"/>
      <c r="U2011" s="403"/>
      <c r="V2011" s="293">
        <f>COUNTIFS($C$1997:$C$2007,"&gt;0",V1997:V2007,"&gt;0")</f>
        <v>11</v>
      </c>
      <c r="W2011" s="398"/>
      <c r="X2011" s="404"/>
      <c r="Y2011" s="403"/>
      <c r="Z2011" s="293">
        <f>COUNTIFS($C$1997:$C$2007,"&gt;0",Z1997:Z2007,"&gt;0")</f>
        <v>0</v>
      </c>
      <c r="AA2011" s="398"/>
    </row>
    <row r="2012" spans="1:27" ht="15" x14ac:dyDescent="0.25">
      <c r="A2012" s="357"/>
      <c r="B2012" s="14"/>
      <c r="C2012" s="302"/>
      <c r="D2012" s="302"/>
      <c r="E2012" s="375" t="s">
        <v>1332</v>
      </c>
      <c r="F2012" s="8"/>
      <c r="G2012" s="8"/>
      <c r="H2012" s="8"/>
      <c r="I2012" s="4"/>
      <c r="J2012" s="4"/>
      <c r="L2012" s="12"/>
      <c r="M2012" s="13"/>
      <c r="N2012" s="293">
        <f>COUNTIFS($C$1997:$C$2007,"**",N1997:N2007,"&gt;0")</f>
        <v>0</v>
      </c>
      <c r="O2012" s="398"/>
      <c r="P2012" s="404"/>
      <c r="Q2012" s="403"/>
      <c r="R2012" s="293">
        <f>COUNTIFS($C$1997:$C$2007,"**",R1997:R2007,"&gt;0")</f>
        <v>0</v>
      </c>
      <c r="S2012" s="398"/>
      <c r="T2012" s="404"/>
      <c r="U2012" s="403"/>
      <c r="V2012" s="293">
        <f>COUNTIFS($C$1997:$C$2007,"**",V1997:V2007,"&gt;0")</f>
        <v>0</v>
      </c>
      <c r="W2012" s="398"/>
      <c r="X2012" s="404"/>
      <c r="Y2012" s="403"/>
      <c r="Z2012" s="293">
        <f>COUNTIFS($C$1997:$C$2007,"**",Z1997:Z2007,"&gt;0")</f>
        <v>0</v>
      </c>
      <c r="AA2012" s="398"/>
    </row>
    <row r="2013" spans="1:27" ht="10.5" customHeight="1" x14ac:dyDescent="0.35">
      <c r="A2013" s="357"/>
      <c r="B2013" s="14"/>
      <c r="C2013" s="302"/>
      <c r="D2013" s="302"/>
      <c r="E2013" s="288"/>
      <c r="F2013" s="337"/>
      <c r="G2013" s="337"/>
      <c r="H2013" s="337"/>
      <c r="I2013" s="25"/>
      <c r="J2013" s="25"/>
      <c r="K2013" s="338"/>
      <c r="L2013" s="465"/>
      <c r="M2013" s="466"/>
      <c r="N2013" s="467"/>
      <c r="O2013" s="398"/>
      <c r="P2013" s="469"/>
      <c r="Q2013" s="468"/>
      <c r="R2013" s="467"/>
      <c r="S2013" s="398"/>
      <c r="T2013" s="469"/>
      <c r="U2013" s="468"/>
      <c r="V2013" s="467"/>
      <c r="W2013" s="398"/>
      <c r="X2013" s="469"/>
      <c r="Y2013" s="468"/>
      <c r="Z2013" s="467"/>
      <c r="AA2013" s="398"/>
    </row>
    <row r="2014" spans="1:27" ht="15" x14ac:dyDescent="0.25">
      <c r="A2014" s="357"/>
      <c r="B2014" s="286" t="s">
        <v>1295</v>
      </c>
      <c r="C2014" s="302"/>
      <c r="D2014" s="302"/>
      <c r="E2014" s="288"/>
      <c r="F2014" s="8"/>
      <c r="G2014" s="8"/>
      <c r="H2014" s="8"/>
      <c r="I2014" s="4"/>
      <c r="J2014" s="4"/>
      <c r="K2014" s="4"/>
      <c r="L2014" s="12"/>
      <c r="M2014" s="13"/>
      <c r="N2014" s="13"/>
      <c r="O2014" s="398"/>
      <c r="P2014" s="404"/>
      <c r="Q2014" s="403"/>
      <c r="R2014" s="414"/>
      <c r="S2014" s="398"/>
      <c r="T2014" s="404"/>
      <c r="U2014" s="403"/>
      <c r="V2014" s="414"/>
      <c r="W2014" s="398"/>
      <c r="X2014" s="404"/>
      <c r="Y2014" s="403"/>
      <c r="Z2014" s="414"/>
      <c r="AA2014" s="398"/>
    </row>
    <row r="2015" spans="1:27" ht="14.1" customHeight="1" x14ac:dyDescent="0.2">
      <c r="A2015" s="357"/>
      <c r="B2015" s="14"/>
      <c r="C2015" s="302">
        <v>250</v>
      </c>
      <c r="D2015" s="302">
        <v>150180101</v>
      </c>
      <c r="E2015" s="288" t="s">
        <v>274</v>
      </c>
      <c r="F2015" s="8">
        <v>20</v>
      </c>
      <c r="G2015" s="8">
        <v>2</v>
      </c>
      <c r="H2015" s="8">
        <v>55348</v>
      </c>
      <c r="I2015" s="18">
        <v>20</v>
      </c>
      <c r="J2015" s="18">
        <v>2</v>
      </c>
      <c r="K2015" s="165">
        <v>56455</v>
      </c>
      <c r="L2015" s="364">
        <v>20</v>
      </c>
      <c r="M2015" s="21">
        <v>2</v>
      </c>
      <c r="N2015" s="293">
        <v>60647</v>
      </c>
      <c r="O2015" s="398">
        <v>884</v>
      </c>
      <c r="P2015" s="370">
        <v>20</v>
      </c>
      <c r="Q2015" s="294">
        <v>2</v>
      </c>
      <c r="R2015" s="293">
        <v>62164</v>
      </c>
      <c r="S2015" s="398">
        <v>884</v>
      </c>
      <c r="T2015" s="370">
        <v>20</v>
      </c>
      <c r="U2015" s="294">
        <v>2</v>
      </c>
      <c r="V2015" s="293">
        <v>0</v>
      </c>
      <c r="W2015" s="398">
        <v>884</v>
      </c>
      <c r="X2015" s="370">
        <v>20</v>
      </c>
      <c r="Y2015" s="294">
        <v>2</v>
      </c>
      <c r="Z2015" s="293">
        <v>0</v>
      </c>
      <c r="AA2015" s="398">
        <v>884</v>
      </c>
    </row>
    <row r="2016" spans="1:27" ht="14.1" customHeight="1" x14ac:dyDescent="0.2">
      <c r="A2016" s="357"/>
      <c r="B2016" s="14"/>
      <c r="C2016" s="302">
        <v>251</v>
      </c>
      <c r="D2016" s="302"/>
      <c r="E2016" s="288" t="s">
        <v>1475</v>
      </c>
      <c r="F2016" s="8"/>
      <c r="G2016" s="8"/>
      <c r="H2016" s="8"/>
      <c r="L2016" s="364"/>
      <c r="O2016" s="398"/>
      <c r="P2016" s="370"/>
      <c r="S2016" s="398"/>
      <c r="T2016" s="370">
        <v>10</v>
      </c>
      <c r="U2016" s="294">
        <v>1</v>
      </c>
      <c r="V2016" s="293">
        <v>65580</v>
      </c>
      <c r="W2016" s="398">
        <v>3144</v>
      </c>
      <c r="X2016" s="370"/>
      <c r="Z2016" s="293">
        <v>0</v>
      </c>
      <c r="AA2016" s="398">
        <v>3144</v>
      </c>
    </row>
    <row r="2017" spans="1:27" ht="14.1" customHeight="1" x14ac:dyDescent="0.2">
      <c r="A2017" s="357"/>
      <c r="B2017" s="14"/>
      <c r="C2017" s="302" t="s">
        <v>1119</v>
      </c>
      <c r="D2017" s="302"/>
      <c r="E2017" s="288" t="s">
        <v>1047</v>
      </c>
      <c r="F2017" s="8"/>
      <c r="G2017" s="8"/>
      <c r="H2017" s="8"/>
      <c r="I2017" s="4"/>
      <c r="J2017" s="4"/>
      <c r="K2017" s="4"/>
      <c r="L2017" s="364">
        <v>7</v>
      </c>
      <c r="M2017" s="21">
        <v>8</v>
      </c>
      <c r="N2017" s="293">
        <v>0</v>
      </c>
      <c r="O2017" s="398">
        <v>3144</v>
      </c>
      <c r="P2017" s="370">
        <v>7</v>
      </c>
      <c r="Q2017" s="294">
        <v>8</v>
      </c>
      <c r="R2017" s="293">
        <v>0</v>
      </c>
      <c r="S2017" s="398">
        <v>3144</v>
      </c>
      <c r="T2017" s="370">
        <v>7</v>
      </c>
      <c r="U2017" s="294">
        <v>8</v>
      </c>
      <c r="V2017" s="293">
        <v>0</v>
      </c>
      <c r="W2017" s="398">
        <v>3144</v>
      </c>
      <c r="X2017" s="370">
        <v>7</v>
      </c>
      <c r="Y2017" s="294">
        <v>8</v>
      </c>
      <c r="Z2017" s="293">
        <f>IF(V2017&lt;=1,V2017,ROUNDUP(V2017*(1+(VLOOKUP(AA2017,pay,3,0))),0.1))</f>
        <v>0</v>
      </c>
      <c r="AA2017" s="398">
        <v>3144</v>
      </c>
    </row>
    <row r="2018" spans="1:27" ht="2.25" customHeight="1" x14ac:dyDescent="0.2">
      <c r="A2018" s="357"/>
      <c r="B2018" s="14"/>
      <c r="C2018" s="302"/>
      <c r="D2018" s="302"/>
      <c r="E2018" s="288"/>
      <c r="F2018" s="8"/>
      <c r="G2018" s="8"/>
      <c r="H2018" s="8"/>
      <c r="L2018" s="364"/>
      <c r="O2018" s="398"/>
      <c r="P2018" s="370"/>
      <c r="S2018" s="398"/>
      <c r="T2018" s="370"/>
      <c r="W2018" s="398"/>
      <c r="X2018" s="370"/>
      <c r="AA2018" s="398"/>
    </row>
    <row r="2019" spans="1:27" ht="14.1" customHeight="1" x14ac:dyDescent="0.25">
      <c r="A2019" s="357"/>
      <c r="B2019" s="14"/>
      <c r="C2019" s="302"/>
      <c r="D2019" s="302"/>
      <c r="E2019" s="479" t="s">
        <v>381</v>
      </c>
      <c r="F2019" s="343"/>
      <c r="G2019" s="343"/>
      <c r="H2019" s="343">
        <f>SUM(H2014:H2018)</f>
        <v>55348</v>
      </c>
      <c r="I2019" s="261"/>
      <c r="J2019" s="261"/>
      <c r="K2019" s="344">
        <f>SUM(K2015:K2018)</f>
        <v>56455</v>
      </c>
      <c r="L2019" s="420"/>
      <c r="M2019" s="421"/>
      <c r="N2019" s="407">
        <f>SUM(N2015:N2018)</f>
        <v>60647</v>
      </c>
      <c r="O2019" s="408"/>
      <c r="P2019" s="423"/>
      <c r="Q2019" s="422"/>
      <c r="R2019" s="407">
        <f>SUM(R2015:R2018)</f>
        <v>62164</v>
      </c>
      <c r="S2019" s="408"/>
      <c r="T2019" s="423"/>
      <c r="U2019" s="422"/>
      <c r="V2019" s="407">
        <f>SUM(V2015:V2018)</f>
        <v>65580</v>
      </c>
      <c r="W2019" s="408"/>
      <c r="X2019" s="423"/>
      <c r="Y2019" s="422"/>
      <c r="Z2019" s="407">
        <f>SUM(Z2015:Z2018)</f>
        <v>0</v>
      </c>
      <c r="AA2019" s="408"/>
    </row>
    <row r="2020" spans="1:27" ht="14.1" customHeight="1" x14ac:dyDescent="0.2">
      <c r="A2020" s="357"/>
      <c r="B2020" s="14"/>
      <c r="C2020" s="302"/>
      <c r="D2020" s="302"/>
      <c r="E2020" s="288"/>
      <c r="F2020" s="8"/>
      <c r="G2020" s="8"/>
      <c r="H2020" s="8"/>
      <c r="I2020" s="4"/>
      <c r="J2020" s="4"/>
      <c r="L2020" s="12"/>
      <c r="M2020" s="13"/>
      <c r="O2020" s="398"/>
      <c r="P2020" s="404"/>
      <c r="Q2020" s="403"/>
      <c r="S2020" s="398"/>
      <c r="T2020" s="404"/>
      <c r="U2020" s="403"/>
      <c r="W2020" s="398"/>
      <c r="X2020" s="404"/>
      <c r="Y2020" s="403"/>
      <c r="AA2020" s="398"/>
    </row>
    <row r="2021" spans="1:27" ht="14.1" customHeight="1" x14ac:dyDescent="0.25">
      <c r="A2021" s="357"/>
      <c r="B2021" s="14"/>
      <c r="C2021" s="302"/>
      <c r="D2021" s="302"/>
      <c r="E2021" s="375" t="s">
        <v>1441</v>
      </c>
      <c r="F2021" s="8"/>
      <c r="G2021" s="8"/>
      <c r="H2021" s="8"/>
      <c r="I2021" s="4"/>
      <c r="J2021" s="4"/>
      <c r="L2021" s="12"/>
      <c r="M2021" s="13"/>
      <c r="N2021" s="293">
        <f>COUNTIFS($C$2015:$C$2018,"&gt;0",N2015:N2018,"&gt;0")</f>
        <v>1</v>
      </c>
      <c r="O2021" s="398"/>
      <c r="P2021" s="404"/>
      <c r="Q2021" s="403"/>
      <c r="R2021" s="293">
        <f>COUNTIFS($C$2015:$C$2018,"&gt;0",R2015:R2018,"&gt;0")</f>
        <v>1</v>
      </c>
      <c r="S2021" s="398"/>
      <c r="T2021" s="404"/>
      <c r="U2021" s="403"/>
      <c r="V2021" s="293">
        <f>COUNTIFS($C$2015:$C$2018,"&gt;0",V2015:V2018,"&gt;0")</f>
        <v>1</v>
      </c>
      <c r="W2021" s="398"/>
      <c r="X2021" s="404"/>
      <c r="Y2021" s="403"/>
      <c r="Z2021" s="293">
        <f>COUNTIFS($C$2015:$C$2018,"&gt;0",Z2015:Z2018,"&gt;0")</f>
        <v>0</v>
      </c>
      <c r="AA2021" s="398"/>
    </row>
    <row r="2022" spans="1:27" ht="14.1" customHeight="1" x14ac:dyDescent="0.25">
      <c r="A2022" s="359"/>
      <c r="B2022" s="20"/>
      <c r="C2022" s="303"/>
      <c r="D2022" s="303"/>
      <c r="E2022" s="481" t="s">
        <v>1332</v>
      </c>
      <c r="F2022" s="22"/>
      <c r="G2022" s="22"/>
      <c r="H2022" s="22"/>
      <c r="I2022" s="3"/>
      <c r="J2022" s="3"/>
      <c r="K2022" s="255"/>
      <c r="L2022" s="428"/>
      <c r="M2022" s="429"/>
      <c r="N2022" s="308">
        <f>COUNTIFS($C$2015:$C$2018,"**",N2015:N2018,"&gt;0")</f>
        <v>0</v>
      </c>
      <c r="O2022" s="424"/>
      <c r="P2022" s="431"/>
      <c r="Q2022" s="430"/>
      <c r="R2022" s="308">
        <f>COUNTIFS($C$2015:$C$2018,"**",R2015:R2018,"&gt;0")</f>
        <v>0</v>
      </c>
      <c r="S2022" s="424"/>
      <c r="T2022" s="431"/>
      <c r="U2022" s="430"/>
      <c r="V2022" s="308">
        <f>COUNTIFS($C$2015:$C$2018,"**",V2015:V2018,"&gt;0")</f>
        <v>0</v>
      </c>
      <c r="W2022" s="424"/>
      <c r="X2022" s="431"/>
      <c r="Y2022" s="430"/>
      <c r="Z2022" s="308">
        <f>COUNTIFS($C$2015:$C$2018,"**",Z2015:Z2018,"&gt;0")</f>
        <v>0</v>
      </c>
      <c r="AA2022" s="424"/>
    </row>
    <row r="2023" spans="1:27" ht="15.75" x14ac:dyDescent="0.25">
      <c r="A2023" s="322" t="s">
        <v>107</v>
      </c>
      <c r="B2023" s="285"/>
      <c r="C2023" s="309"/>
      <c r="D2023" s="309"/>
      <c r="E2023" s="274"/>
      <c r="F2023" s="257"/>
      <c r="G2023" s="257"/>
      <c r="H2023" s="257"/>
      <c r="I2023" s="270"/>
      <c r="J2023" s="270"/>
      <c r="K2023" s="270"/>
      <c r="L2023" s="10"/>
      <c r="M2023" s="11"/>
      <c r="N2023" s="11"/>
      <c r="O2023" s="401"/>
      <c r="P2023" s="426"/>
      <c r="Q2023" s="425"/>
      <c r="R2023" s="427"/>
      <c r="S2023" s="401"/>
      <c r="T2023" s="426"/>
      <c r="U2023" s="425"/>
      <c r="V2023" s="427"/>
      <c r="W2023" s="401"/>
      <c r="X2023" s="426"/>
      <c r="Y2023" s="425"/>
      <c r="Z2023" s="427"/>
      <c r="AA2023" s="401"/>
    </row>
    <row r="2024" spans="1:27" ht="13.5" customHeight="1" x14ac:dyDescent="0.25">
      <c r="A2024" s="357"/>
      <c r="B2024" s="286" t="s">
        <v>1296</v>
      </c>
      <c r="C2024" s="302"/>
      <c r="D2024" s="302"/>
      <c r="E2024" s="288"/>
      <c r="F2024" s="8"/>
      <c r="G2024" s="8"/>
      <c r="H2024" s="8"/>
      <c r="I2024" s="4"/>
      <c r="J2024" s="4"/>
      <c r="K2024" s="4"/>
      <c r="L2024" s="12"/>
      <c r="M2024" s="13"/>
      <c r="N2024" s="13"/>
      <c r="O2024" s="398"/>
      <c r="P2024" s="404"/>
      <c r="Q2024" s="403"/>
      <c r="R2024" s="414"/>
      <c r="S2024" s="398"/>
      <c r="T2024" s="404"/>
      <c r="U2024" s="403"/>
      <c r="V2024" s="414"/>
      <c r="W2024" s="398"/>
      <c r="X2024" s="404"/>
      <c r="Y2024" s="403"/>
      <c r="Z2024" s="414"/>
      <c r="AA2024" s="398"/>
    </row>
    <row r="2025" spans="1:27" ht="13.35" customHeight="1" x14ac:dyDescent="0.2">
      <c r="A2025" s="357"/>
      <c r="B2025" s="14"/>
      <c r="C2025" s="302">
        <v>330</v>
      </c>
      <c r="D2025" s="302"/>
      <c r="E2025" s="288" t="s">
        <v>896</v>
      </c>
      <c r="F2025" s="8">
        <v>6</v>
      </c>
      <c r="G2025" s="8">
        <v>8</v>
      </c>
      <c r="H2025" s="8">
        <v>57409</v>
      </c>
      <c r="I2025" s="18">
        <v>6</v>
      </c>
      <c r="J2025" s="18">
        <v>8</v>
      </c>
      <c r="K2025" s="165">
        <v>57409</v>
      </c>
      <c r="L2025" s="12"/>
      <c r="M2025" s="13"/>
      <c r="N2025" s="13"/>
      <c r="O2025" s="398"/>
      <c r="P2025" s="404"/>
      <c r="Q2025" s="403"/>
      <c r="R2025" s="414"/>
      <c r="S2025" s="398"/>
      <c r="T2025" s="404"/>
      <c r="U2025" s="403"/>
      <c r="V2025" s="414"/>
      <c r="W2025" s="398"/>
      <c r="X2025" s="404"/>
      <c r="Y2025" s="403"/>
      <c r="Z2025" s="414"/>
      <c r="AA2025" s="398"/>
    </row>
    <row r="2026" spans="1:27" ht="13.35" customHeight="1" x14ac:dyDescent="0.2">
      <c r="A2026" s="357"/>
      <c r="B2026" s="14"/>
      <c r="C2026" s="302">
        <v>350</v>
      </c>
      <c r="D2026" s="302"/>
      <c r="E2026" s="288" t="s">
        <v>896</v>
      </c>
      <c r="F2026" s="8">
        <v>6</v>
      </c>
      <c r="G2026" s="8">
        <v>8</v>
      </c>
      <c r="H2026" s="8">
        <v>57409</v>
      </c>
      <c r="I2026" s="18">
        <v>6</v>
      </c>
      <c r="J2026" s="18">
        <v>8</v>
      </c>
      <c r="K2026" s="165">
        <v>57409</v>
      </c>
      <c r="L2026" s="364">
        <v>6</v>
      </c>
      <c r="M2026" s="21">
        <v>8</v>
      </c>
      <c r="N2026" s="293">
        <v>57409</v>
      </c>
      <c r="O2026" s="398">
        <v>3144</v>
      </c>
      <c r="P2026" s="370">
        <v>6</v>
      </c>
      <c r="Q2026" s="294">
        <v>8</v>
      </c>
      <c r="R2026" s="293">
        <v>63213</v>
      </c>
      <c r="S2026" s="398">
        <v>3144</v>
      </c>
      <c r="T2026" s="370">
        <v>6</v>
      </c>
      <c r="U2026" s="294">
        <v>8</v>
      </c>
      <c r="V2026" s="293">
        <v>63213</v>
      </c>
      <c r="W2026" s="398">
        <v>3144</v>
      </c>
      <c r="X2026" s="370">
        <v>6</v>
      </c>
      <c r="Y2026" s="294">
        <v>8</v>
      </c>
      <c r="Z2026" s="293">
        <v>0</v>
      </c>
      <c r="AA2026" s="398">
        <v>3144</v>
      </c>
    </row>
    <row r="2027" spans="1:27" ht="13.35" customHeight="1" x14ac:dyDescent="0.2">
      <c r="A2027" s="357"/>
      <c r="B2027" s="14"/>
      <c r="C2027" s="302">
        <v>380</v>
      </c>
      <c r="D2027" s="302"/>
      <c r="E2027" s="288" t="s">
        <v>1319</v>
      </c>
      <c r="F2027" s="8">
        <v>1</v>
      </c>
      <c r="G2027" s="8">
        <v>8</v>
      </c>
      <c r="H2027" s="8">
        <v>51828</v>
      </c>
      <c r="I2027" s="18">
        <v>1</v>
      </c>
      <c r="J2027" s="18">
        <v>8</v>
      </c>
      <c r="K2027" s="165">
        <v>51631</v>
      </c>
      <c r="L2027" s="364">
        <v>1</v>
      </c>
      <c r="M2027" s="21">
        <v>8</v>
      </c>
      <c r="N2027" s="293">
        <v>54060</v>
      </c>
      <c r="O2027" s="398">
        <v>424</v>
      </c>
      <c r="P2027" s="370">
        <v>1</v>
      </c>
      <c r="Q2027" s="294">
        <v>8</v>
      </c>
      <c r="R2027" s="293">
        <v>55277</v>
      </c>
      <c r="S2027" s="398">
        <v>424</v>
      </c>
      <c r="T2027" s="370">
        <v>1</v>
      </c>
      <c r="U2027" s="294">
        <v>8</v>
      </c>
      <c r="V2027" s="293">
        <v>55277</v>
      </c>
      <c r="W2027" s="398">
        <v>424</v>
      </c>
      <c r="X2027" s="370">
        <v>1</v>
      </c>
      <c r="Y2027" s="294">
        <v>8</v>
      </c>
      <c r="Z2027" s="293">
        <v>0</v>
      </c>
      <c r="AA2027" s="398">
        <v>424</v>
      </c>
    </row>
    <row r="2028" spans="1:27" ht="13.35" customHeight="1" x14ac:dyDescent="0.2">
      <c r="A2028" s="357"/>
      <c r="B2028" s="14"/>
      <c r="C2028" s="302">
        <v>390</v>
      </c>
      <c r="D2028" s="302"/>
      <c r="E2028" s="288" t="s">
        <v>176</v>
      </c>
      <c r="F2028" s="8">
        <v>1</v>
      </c>
      <c r="G2028" s="8">
        <v>7</v>
      </c>
      <c r="H2028" s="8">
        <v>50108</v>
      </c>
      <c r="I2028" s="18">
        <v>1</v>
      </c>
      <c r="J2028" s="18">
        <v>7</v>
      </c>
      <c r="K2028" s="165">
        <v>49110</v>
      </c>
      <c r="L2028" s="364">
        <v>1</v>
      </c>
      <c r="M2028" s="21">
        <v>7</v>
      </c>
      <c r="N2028" s="293">
        <v>52271</v>
      </c>
      <c r="O2028" s="398">
        <v>424</v>
      </c>
      <c r="P2028" s="370">
        <v>1</v>
      </c>
      <c r="Q2028" s="294">
        <v>7</v>
      </c>
      <c r="R2028" s="293">
        <v>53448</v>
      </c>
      <c r="S2028" s="398">
        <v>424</v>
      </c>
      <c r="T2028" s="370">
        <v>1</v>
      </c>
      <c r="U2028" s="294">
        <v>7</v>
      </c>
      <c r="V2028" s="293">
        <v>53448</v>
      </c>
      <c r="W2028" s="398">
        <v>424</v>
      </c>
      <c r="X2028" s="370">
        <v>1</v>
      </c>
      <c r="Y2028" s="294">
        <v>8</v>
      </c>
      <c r="Z2028" s="293">
        <v>0</v>
      </c>
      <c r="AA2028" s="398">
        <v>424</v>
      </c>
    </row>
    <row r="2029" spans="1:27" ht="13.35" customHeight="1" x14ac:dyDescent="0.2">
      <c r="A2029" s="357"/>
      <c r="B2029" s="14"/>
      <c r="C2029" s="302">
        <v>400</v>
      </c>
      <c r="D2029" s="302"/>
      <c r="E2029" s="288" t="s">
        <v>805</v>
      </c>
      <c r="F2029" s="8">
        <v>1</v>
      </c>
      <c r="G2029" s="8">
        <v>1</v>
      </c>
      <c r="H2029" s="8">
        <v>47180</v>
      </c>
      <c r="I2029" s="18">
        <v>1</v>
      </c>
      <c r="J2029" s="18">
        <v>4</v>
      </c>
      <c r="K2029" s="165">
        <v>49110</v>
      </c>
      <c r="L2029" s="364">
        <v>1</v>
      </c>
      <c r="M2029" s="21">
        <v>5</v>
      </c>
      <c r="N2029" s="293">
        <v>57117</v>
      </c>
      <c r="O2029" s="398">
        <v>424</v>
      </c>
      <c r="P2029" s="370">
        <v>1</v>
      </c>
      <c r="Q2029" s="294">
        <v>5</v>
      </c>
      <c r="R2029" s="293">
        <v>58403</v>
      </c>
      <c r="S2029" s="398">
        <v>424</v>
      </c>
      <c r="T2029" s="370">
        <v>1</v>
      </c>
      <c r="U2029" s="294">
        <v>5</v>
      </c>
      <c r="V2029" s="293">
        <v>58403</v>
      </c>
      <c r="W2029" s="398">
        <v>424</v>
      </c>
      <c r="X2029" s="370">
        <v>1</v>
      </c>
      <c r="Y2029" s="294">
        <v>8</v>
      </c>
      <c r="Z2029" s="293">
        <v>0</v>
      </c>
      <c r="AA2029" s="398">
        <v>424</v>
      </c>
    </row>
    <row r="2030" spans="1:27" ht="13.35" customHeight="1" x14ac:dyDescent="0.2">
      <c r="A2030" s="357"/>
      <c r="B2030" s="14"/>
      <c r="C2030" s="302">
        <v>410</v>
      </c>
      <c r="D2030" s="302"/>
      <c r="E2030" s="288" t="s">
        <v>116</v>
      </c>
      <c r="F2030" s="8">
        <v>1</v>
      </c>
      <c r="G2030" s="8">
        <v>8</v>
      </c>
      <c r="H2030" s="8">
        <v>51828</v>
      </c>
      <c r="I2030" s="18">
        <v>1</v>
      </c>
      <c r="J2030" s="18">
        <v>5</v>
      </c>
      <c r="K2030" s="165">
        <v>53370</v>
      </c>
      <c r="L2030" s="364">
        <v>1</v>
      </c>
      <c r="M2030" s="21">
        <v>6</v>
      </c>
      <c r="N2030" s="293">
        <v>58823</v>
      </c>
      <c r="O2030" s="398">
        <v>424</v>
      </c>
      <c r="P2030" s="370">
        <v>1</v>
      </c>
      <c r="Q2030" s="294">
        <v>6</v>
      </c>
      <c r="R2030" s="293">
        <v>60147</v>
      </c>
      <c r="S2030" s="398">
        <v>424</v>
      </c>
      <c r="T2030" s="370">
        <v>1</v>
      </c>
      <c r="U2030" s="294">
        <v>6</v>
      </c>
      <c r="V2030" s="293">
        <v>60147</v>
      </c>
      <c r="W2030" s="398">
        <v>424</v>
      </c>
      <c r="X2030" s="370">
        <v>1</v>
      </c>
      <c r="Y2030" s="294">
        <v>8</v>
      </c>
      <c r="Z2030" s="293">
        <v>0</v>
      </c>
      <c r="AA2030" s="398">
        <v>424</v>
      </c>
    </row>
    <row r="2031" spans="1:27" ht="12.95" customHeight="1" x14ac:dyDescent="0.2">
      <c r="A2031" s="357"/>
      <c r="B2031" s="14"/>
      <c r="C2031" s="302">
        <v>470</v>
      </c>
      <c r="D2031" s="302"/>
      <c r="E2031" s="288" t="s">
        <v>805</v>
      </c>
      <c r="F2031" s="8">
        <v>1</v>
      </c>
      <c r="G2031" s="8">
        <v>4</v>
      </c>
      <c r="H2031" s="8">
        <v>48922</v>
      </c>
      <c r="I2031" s="18">
        <v>1</v>
      </c>
      <c r="J2031" s="18">
        <v>4</v>
      </c>
      <c r="K2031" s="165">
        <v>49110</v>
      </c>
      <c r="L2031" s="364">
        <v>1</v>
      </c>
      <c r="M2031" s="21">
        <v>5</v>
      </c>
      <c r="N2031" s="293">
        <v>57117</v>
      </c>
      <c r="O2031" s="398">
        <v>424</v>
      </c>
      <c r="P2031" s="370">
        <v>1</v>
      </c>
      <c r="Q2031" s="294">
        <v>5</v>
      </c>
      <c r="R2031" s="293">
        <v>58403</v>
      </c>
      <c r="S2031" s="398">
        <v>424</v>
      </c>
      <c r="T2031" s="370">
        <v>1</v>
      </c>
      <c r="U2031" s="294">
        <v>5</v>
      </c>
      <c r="V2031" s="293">
        <v>58403</v>
      </c>
      <c r="W2031" s="398">
        <v>424</v>
      </c>
      <c r="X2031" s="370">
        <v>1</v>
      </c>
      <c r="Y2031" s="294">
        <v>8</v>
      </c>
      <c r="Z2031" s="293">
        <v>0</v>
      </c>
      <c r="AA2031" s="398">
        <v>424</v>
      </c>
    </row>
    <row r="2032" spans="1:27" ht="13.35" customHeight="1" x14ac:dyDescent="0.2">
      <c r="A2032" s="357"/>
      <c r="B2032" s="14"/>
      <c r="C2032" s="302">
        <v>480</v>
      </c>
      <c r="D2032" s="302"/>
      <c r="E2032" s="288" t="s">
        <v>116</v>
      </c>
      <c r="F2032" s="8">
        <v>1</v>
      </c>
      <c r="G2032" s="8">
        <v>6</v>
      </c>
      <c r="H2032" s="8">
        <v>55187</v>
      </c>
      <c r="I2032" s="18">
        <v>1</v>
      </c>
      <c r="J2032" s="18">
        <v>6</v>
      </c>
      <c r="K2032" s="165">
        <v>54978</v>
      </c>
      <c r="L2032" s="364">
        <v>1</v>
      </c>
      <c r="M2032" s="21">
        <v>6</v>
      </c>
      <c r="N2032" s="293">
        <v>58823</v>
      </c>
      <c r="O2032" s="398">
        <v>424</v>
      </c>
      <c r="P2032" s="370">
        <v>1</v>
      </c>
      <c r="Q2032" s="294">
        <v>6</v>
      </c>
      <c r="R2032" s="293">
        <v>60147</v>
      </c>
      <c r="S2032" s="398">
        <v>424</v>
      </c>
      <c r="T2032" s="370">
        <v>1</v>
      </c>
      <c r="U2032" s="294">
        <v>6</v>
      </c>
      <c r="V2032" s="293">
        <v>60147</v>
      </c>
      <c r="W2032" s="398">
        <v>424</v>
      </c>
      <c r="X2032" s="370">
        <v>1</v>
      </c>
      <c r="Y2032" s="294">
        <v>8</v>
      </c>
      <c r="Z2032" s="293">
        <v>0</v>
      </c>
      <c r="AA2032" s="398">
        <v>424</v>
      </c>
    </row>
    <row r="2033" spans="1:27" ht="13.35" customHeight="1" x14ac:dyDescent="0.2">
      <c r="A2033" s="357"/>
      <c r="B2033" s="14"/>
      <c r="C2033" s="302">
        <v>490</v>
      </c>
      <c r="D2033" s="302"/>
      <c r="E2033" s="288" t="s">
        <v>116</v>
      </c>
      <c r="F2033" s="8">
        <v>1</v>
      </c>
      <c r="G2033" s="8">
        <v>6</v>
      </c>
      <c r="H2033" s="8">
        <v>55187</v>
      </c>
      <c r="I2033" s="18">
        <v>1</v>
      </c>
      <c r="J2033" s="18">
        <v>6</v>
      </c>
      <c r="K2033" s="165">
        <v>54978</v>
      </c>
      <c r="L2033" s="364">
        <v>1</v>
      </c>
      <c r="M2033" s="21">
        <v>6</v>
      </c>
      <c r="N2033" s="293">
        <v>58823</v>
      </c>
      <c r="O2033" s="398">
        <v>424</v>
      </c>
      <c r="P2033" s="370">
        <v>1</v>
      </c>
      <c r="Q2033" s="294">
        <v>6</v>
      </c>
      <c r="R2033" s="293">
        <v>60147</v>
      </c>
      <c r="S2033" s="398">
        <v>424</v>
      </c>
      <c r="T2033" s="370">
        <v>1</v>
      </c>
      <c r="U2033" s="294">
        <v>6</v>
      </c>
      <c r="V2033" s="293">
        <v>60147</v>
      </c>
      <c r="W2033" s="398">
        <v>424</v>
      </c>
      <c r="X2033" s="370">
        <v>1</v>
      </c>
      <c r="Y2033" s="294">
        <v>8</v>
      </c>
      <c r="Z2033" s="293">
        <v>0</v>
      </c>
      <c r="AA2033" s="398">
        <v>424</v>
      </c>
    </row>
    <row r="2034" spans="1:27" ht="13.35" customHeight="1" x14ac:dyDescent="0.2">
      <c r="A2034" s="357"/>
      <c r="B2034" s="14"/>
      <c r="C2034" s="302">
        <v>500</v>
      </c>
      <c r="D2034" s="302"/>
      <c r="E2034" s="288" t="s">
        <v>116</v>
      </c>
      <c r="F2034" s="8">
        <v>1</v>
      </c>
      <c r="G2034" s="8">
        <v>6</v>
      </c>
      <c r="H2034" s="8">
        <v>55187</v>
      </c>
      <c r="I2034" s="18">
        <v>1</v>
      </c>
      <c r="J2034" s="18">
        <v>6</v>
      </c>
      <c r="K2034" s="165">
        <v>54978</v>
      </c>
      <c r="L2034" s="364">
        <v>1</v>
      </c>
      <c r="M2034" s="21">
        <v>6</v>
      </c>
      <c r="N2034" s="293">
        <v>58823</v>
      </c>
      <c r="O2034" s="398">
        <v>424</v>
      </c>
      <c r="P2034" s="370">
        <v>1</v>
      </c>
      <c r="Q2034" s="294">
        <v>6</v>
      </c>
      <c r="R2034" s="293">
        <v>60147</v>
      </c>
      <c r="S2034" s="398">
        <v>424</v>
      </c>
      <c r="T2034" s="370">
        <v>1</v>
      </c>
      <c r="U2034" s="294">
        <v>6</v>
      </c>
      <c r="V2034" s="293">
        <v>60147</v>
      </c>
      <c r="W2034" s="398">
        <v>424</v>
      </c>
      <c r="X2034" s="370">
        <v>1</v>
      </c>
      <c r="Y2034" s="294">
        <v>8</v>
      </c>
      <c r="Z2034" s="293">
        <v>0</v>
      </c>
      <c r="AA2034" s="398">
        <v>424</v>
      </c>
    </row>
    <row r="2035" spans="1:27" ht="13.35" customHeight="1" x14ac:dyDescent="0.2">
      <c r="A2035" s="357"/>
      <c r="B2035" s="14"/>
      <c r="C2035" s="302">
        <v>520</v>
      </c>
      <c r="D2035" s="302"/>
      <c r="E2035" s="288" t="s">
        <v>424</v>
      </c>
      <c r="F2035" s="8">
        <v>1</v>
      </c>
      <c r="G2035" s="8">
        <v>6</v>
      </c>
      <c r="H2035" s="8">
        <v>55187</v>
      </c>
      <c r="I2035" s="18">
        <v>1</v>
      </c>
      <c r="J2035" s="18">
        <v>6</v>
      </c>
      <c r="K2035" s="165">
        <v>54978</v>
      </c>
      <c r="L2035" s="364">
        <v>1</v>
      </c>
      <c r="M2035" s="21">
        <v>6</v>
      </c>
      <c r="N2035" s="293">
        <v>58823</v>
      </c>
      <c r="O2035" s="398">
        <v>424</v>
      </c>
      <c r="P2035" s="370">
        <v>1</v>
      </c>
      <c r="Q2035" s="294">
        <v>6</v>
      </c>
      <c r="R2035" s="293">
        <v>60147</v>
      </c>
      <c r="S2035" s="398">
        <v>424</v>
      </c>
      <c r="T2035" s="370">
        <v>1</v>
      </c>
      <c r="U2035" s="294">
        <v>6</v>
      </c>
      <c r="V2035" s="293">
        <v>60147</v>
      </c>
      <c r="W2035" s="398">
        <v>424</v>
      </c>
      <c r="X2035" s="370">
        <v>1</v>
      </c>
      <c r="Y2035" s="294">
        <v>8</v>
      </c>
      <c r="Z2035" s="293">
        <v>0</v>
      </c>
      <c r="AA2035" s="398">
        <v>424</v>
      </c>
    </row>
    <row r="2036" spans="1:27" ht="13.35" customHeight="1" x14ac:dyDescent="0.2">
      <c r="A2036" s="357"/>
      <c r="B2036" s="14"/>
      <c r="C2036" s="302">
        <v>530</v>
      </c>
      <c r="D2036" s="302"/>
      <c r="E2036" s="288" t="s">
        <v>424</v>
      </c>
      <c r="F2036" s="8">
        <v>1</v>
      </c>
      <c r="G2036" s="8">
        <v>6</v>
      </c>
      <c r="H2036" s="8">
        <v>55187</v>
      </c>
      <c r="I2036" s="18">
        <v>1</v>
      </c>
      <c r="J2036" s="18">
        <v>6</v>
      </c>
      <c r="K2036" s="165">
        <v>54978</v>
      </c>
      <c r="L2036" s="364">
        <v>1</v>
      </c>
      <c r="M2036" s="21">
        <v>6</v>
      </c>
      <c r="N2036" s="293">
        <v>58823</v>
      </c>
      <c r="O2036" s="398">
        <v>424</v>
      </c>
      <c r="P2036" s="370">
        <v>1</v>
      </c>
      <c r="Q2036" s="294">
        <v>6</v>
      </c>
      <c r="R2036" s="293">
        <v>60147</v>
      </c>
      <c r="S2036" s="398">
        <v>424</v>
      </c>
      <c r="T2036" s="370">
        <v>1</v>
      </c>
      <c r="U2036" s="294">
        <v>6</v>
      </c>
      <c r="V2036" s="293">
        <v>60147</v>
      </c>
      <c r="W2036" s="398">
        <v>424</v>
      </c>
      <c r="X2036" s="370">
        <v>1</v>
      </c>
      <c r="Y2036" s="294">
        <v>8</v>
      </c>
      <c r="Z2036" s="293">
        <v>0</v>
      </c>
      <c r="AA2036" s="398">
        <v>424</v>
      </c>
    </row>
    <row r="2037" spans="1:27" ht="13.35" customHeight="1" x14ac:dyDescent="0.2">
      <c r="A2037" s="357"/>
      <c r="B2037" s="14"/>
      <c r="C2037" s="302">
        <v>540</v>
      </c>
      <c r="D2037" s="302"/>
      <c r="E2037" s="288" t="s">
        <v>805</v>
      </c>
      <c r="F2037" s="8">
        <v>1</v>
      </c>
      <c r="G2037" s="8">
        <v>1</v>
      </c>
      <c r="H2037" s="8">
        <v>49297</v>
      </c>
      <c r="I2037" s="18">
        <v>1</v>
      </c>
      <c r="J2037" s="18">
        <v>4</v>
      </c>
      <c r="K2037" s="165">
        <v>49110</v>
      </c>
      <c r="L2037" s="364">
        <v>1</v>
      </c>
      <c r="M2037" s="21">
        <v>5</v>
      </c>
      <c r="N2037" s="293">
        <v>57117</v>
      </c>
      <c r="O2037" s="398">
        <v>424</v>
      </c>
      <c r="P2037" s="370">
        <v>1</v>
      </c>
      <c r="Q2037" s="294">
        <v>5</v>
      </c>
      <c r="R2037" s="293">
        <v>58403</v>
      </c>
      <c r="S2037" s="398">
        <v>424</v>
      </c>
      <c r="T2037" s="370">
        <v>1</v>
      </c>
      <c r="U2037" s="294">
        <v>5</v>
      </c>
      <c r="V2037" s="293">
        <v>58403</v>
      </c>
      <c r="W2037" s="398">
        <v>424</v>
      </c>
      <c r="X2037" s="370">
        <v>1</v>
      </c>
      <c r="Y2037" s="294">
        <v>8</v>
      </c>
      <c r="Z2037" s="293">
        <v>0</v>
      </c>
      <c r="AA2037" s="398">
        <v>424</v>
      </c>
    </row>
    <row r="2038" spans="1:27" ht="13.35" customHeight="1" x14ac:dyDescent="0.2">
      <c r="A2038" s="357"/>
      <c r="B2038" s="14"/>
      <c r="C2038" s="302">
        <v>550</v>
      </c>
      <c r="D2038" s="302"/>
      <c r="E2038" s="288" t="s">
        <v>805</v>
      </c>
      <c r="F2038" s="8">
        <v>1</v>
      </c>
      <c r="G2038" s="8">
        <v>1</v>
      </c>
      <c r="H2038" s="8">
        <v>47180</v>
      </c>
      <c r="I2038" s="18">
        <v>1</v>
      </c>
      <c r="J2038" s="18">
        <v>4</v>
      </c>
      <c r="K2038" s="165">
        <v>49110</v>
      </c>
      <c r="L2038" s="364">
        <v>1</v>
      </c>
      <c r="M2038" s="21">
        <v>5</v>
      </c>
      <c r="N2038" s="293">
        <v>57117</v>
      </c>
      <c r="O2038" s="398">
        <v>424</v>
      </c>
      <c r="P2038" s="370">
        <v>1</v>
      </c>
      <c r="Q2038" s="294">
        <v>5</v>
      </c>
      <c r="R2038" s="293">
        <v>58403</v>
      </c>
      <c r="S2038" s="398">
        <v>424</v>
      </c>
      <c r="T2038" s="370">
        <v>1</v>
      </c>
      <c r="U2038" s="294">
        <v>5</v>
      </c>
      <c r="V2038" s="293">
        <v>58403</v>
      </c>
      <c r="W2038" s="398">
        <v>424</v>
      </c>
      <c r="X2038" s="370">
        <v>1</v>
      </c>
      <c r="Y2038" s="294">
        <v>8</v>
      </c>
      <c r="Z2038" s="293">
        <v>0</v>
      </c>
      <c r="AA2038" s="398">
        <v>424</v>
      </c>
    </row>
    <row r="2039" spans="1:27" ht="13.35" customHeight="1" x14ac:dyDescent="0.2">
      <c r="A2039" s="357"/>
      <c r="B2039" s="14"/>
      <c r="C2039" s="302">
        <v>590</v>
      </c>
      <c r="D2039" s="302"/>
      <c r="E2039" s="288" t="s">
        <v>805</v>
      </c>
      <c r="F2039" s="8">
        <v>1</v>
      </c>
      <c r="G2039" s="8">
        <v>5</v>
      </c>
      <c r="H2039" s="8">
        <v>53573</v>
      </c>
      <c r="I2039" s="18">
        <v>1</v>
      </c>
      <c r="J2039" s="18">
        <v>5</v>
      </c>
      <c r="K2039" s="165">
        <v>53370</v>
      </c>
      <c r="L2039" s="364">
        <v>1</v>
      </c>
      <c r="M2039" s="21">
        <v>5</v>
      </c>
      <c r="N2039" s="293">
        <v>57117</v>
      </c>
      <c r="O2039" s="398">
        <v>424</v>
      </c>
      <c r="P2039" s="370">
        <v>1</v>
      </c>
      <c r="Q2039" s="294">
        <v>5</v>
      </c>
      <c r="R2039" s="293">
        <v>58403</v>
      </c>
      <c r="S2039" s="398">
        <v>424</v>
      </c>
      <c r="T2039" s="370">
        <v>1</v>
      </c>
      <c r="U2039" s="294">
        <v>5</v>
      </c>
      <c r="V2039" s="293">
        <v>58403</v>
      </c>
      <c r="W2039" s="398">
        <v>424</v>
      </c>
      <c r="X2039" s="370">
        <v>1</v>
      </c>
      <c r="Y2039" s="294">
        <v>8</v>
      </c>
      <c r="Z2039" s="293">
        <v>0</v>
      </c>
      <c r="AA2039" s="398">
        <v>424</v>
      </c>
    </row>
    <row r="2040" spans="1:27" ht="13.35" customHeight="1" x14ac:dyDescent="0.2">
      <c r="A2040" s="357"/>
      <c r="B2040" s="14"/>
      <c r="C2040" s="302">
        <v>630</v>
      </c>
      <c r="D2040" s="302"/>
      <c r="E2040" s="288" t="s">
        <v>424</v>
      </c>
      <c r="F2040" s="8">
        <v>1</v>
      </c>
      <c r="G2040" s="8">
        <v>4</v>
      </c>
      <c r="H2040" s="8">
        <v>49297</v>
      </c>
      <c r="I2040" s="18">
        <v>1</v>
      </c>
      <c r="J2040" s="18">
        <v>4</v>
      </c>
      <c r="K2040" s="165">
        <v>49110</v>
      </c>
      <c r="L2040" s="364">
        <v>1</v>
      </c>
      <c r="M2040" s="21">
        <v>4</v>
      </c>
      <c r="N2040" s="293">
        <v>52562</v>
      </c>
      <c r="O2040" s="398">
        <v>424</v>
      </c>
      <c r="P2040" s="370">
        <v>1</v>
      </c>
      <c r="Q2040" s="294">
        <v>4</v>
      </c>
      <c r="R2040" s="293">
        <v>53745</v>
      </c>
      <c r="S2040" s="398">
        <v>424</v>
      </c>
      <c r="T2040" s="370">
        <v>1</v>
      </c>
      <c r="U2040" s="294">
        <v>4</v>
      </c>
      <c r="V2040" s="293">
        <v>53745</v>
      </c>
      <c r="W2040" s="398">
        <v>424</v>
      </c>
      <c r="X2040" s="370">
        <v>1</v>
      </c>
      <c r="Y2040" s="294">
        <v>8</v>
      </c>
      <c r="Z2040" s="293">
        <v>0</v>
      </c>
      <c r="AA2040" s="398">
        <v>424</v>
      </c>
    </row>
    <row r="2041" spans="1:27" ht="13.35" customHeight="1" x14ac:dyDescent="0.2">
      <c r="A2041" s="357"/>
      <c r="B2041" s="14"/>
      <c r="C2041" s="302">
        <v>650</v>
      </c>
      <c r="D2041" s="302"/>
      <c r="E2041" s="288" t="s">
        <v>424</v>
      </c>
      <c r="F2041" s="8">
        <v>1</v>
      </c>
      <c r="G2041" s="8">
        <v>4</v>
      </c>
      <c r="H2041" s="8">
        <v>49297</v>
      </c>
      <c r="I2041" s="18">
        <v>1</v>
      </c>
      <c r="J2041" s="18">
        <v>4</v>
      </c>
      <c r="K2041" s="165">
        <v>49110</v>
      </c>
      <c r="L2041" s="364">
        <v>1</v>
      </c>
      <c r="M2041" s="21">
        <v>4</v>
      </c>
      <c r="N2041" s="293">
        <v>52562</v>
      </c>
      <c r="O2041" s="398">
        <v>424</v>
      </c>
      <c r="P2041" s="370">
        <v>1</v>
      </c>
      <c r="Q2041" s="294">
        <v>4</v>
      </c>
      <c r="R2041" s="293">
        <v>53745</v>
      </c>
      <c r="S2041" s="398">
        <v>424</v>
      </c>
      <c r="T2041" s="370">
        <v>1</v>
      </c>
      <c r="U2041" s="294">
        <v>4</v>
      </c>
      <c r="V2041" s="293">
        <v>53745</v>
      </c>
      <c r="W2041" s="398">
        <v>424</v>
      </c>
      <c r="X2041" s="370">
        <v>1</v>
      </c>
      <c r="Y2041" s="294">
        <v>8</v>
      </c>
      <c r="Z2041" s="293">
        <v>0</v>
      </c>
      <c r="AA2041" s="398">
        <v>424</v>
      </c>
    </row>
    <row r="2042" spans="1:27" ht="13.35" customHeight="1" x14ac:dyDescent="0.2">
      <c r="A2042" s="357"/>
      <c r="B2042" s="14"/>
      <c r="C2042" s="302">
        <v>660</v>
      </c>
      <c r="D2042" s="302"/>
      <c r="E2042" s="288" t="s">
        <v>424</v>
      </c>
      <c r="F2042" s="8">
        <v>1</v>
      </c>
      <c r="G2042" s="8">
        <v>4</v>
      </c>
      <c r="H2042" s="8">
        <v>49297</v>
      </c>
      <c r="I2042" s="18">
        <v>1</v>
      </c>
      <c r="J2042" s="18">
        <v>4</v>
      </c>
      <c r="K2042" s="165">
        <v>49297</v>
      </c>
      <c r="L2042" s="364">
        <v>1</v>
      </c>
      <c r="M2042" s="21">
        <v>4</v>
      </c>
      <c r="N2042" s="293">
        <v>52562</v>
      </c>
      <c r="O2042" s="398">
        <v>424</v>
      </c>
      <c r="P2042" s="370">
        <v>1</v>
      </c>
      <c r="Q2042" s="294">
        <v>4</v>
      </c>
      <c r="R2042" s="293">
        <v>53745</v>
      </c>
      <c r="S2042" s="398">
        <v>424</v>
      </c>
      <c r="T2042" s="370">
        <v>1</v>
      </c>
      <c r="U2042" s="294">
        <v>4</v>
      </c>
      <c r="V2042" s="293">
        <v>53745</v>
      </c>
      <c r="W2042" s="398">
        <v>424</v>
      </c>
      <c r="X2042" s="370">
        <v>1</v>
      </c>
      <c r="Y2042" s="294">
        <v>8</v>
      </c>
      <c r="Z2042" s="293">
        <v>0</v>
      </c>
      <c r="AA2042" s="398">
        <v>424</v>
      </c>
    </row>
    <row r="2043" spans="1:27" ht="13.35" customHeight="1" x14ac:dyDescent="0.2">
      <c r="A2043" s="357"/>
      <c r="B2043" s="14"/>
      <c r="C2043" s="302">
        <v>670</v>
      </c>
      <c r="D2043" s="302"/>
      <c r="E2043" s="288" t="s">
        <v>805</v>
      </c>
      <c r="F2043" s="8">
        <v>1</v>
      </c>
      <c r="G2043" s="8">
        <v>1</v>
      </c>
      <c r="H2043" s="8">
        <v>49297</v>
      </c>
      <c r="I2043" s="18">
        <v>1</v>
      </c>
      <c r="J2043" s="18">
        <v>4</v>
      </c>
      <c r="K2043" s="165">
        <v>49110</v>
      </c>
      <c r="L2043" s="364">
        <v>1</v>
      </c>
      <c r="M2043" s="21">
        <v>5</v>
      </c>
      <c r="N2043" s="293">
        <v>57117</v>
      </c>
      <c r="O2043" s="398">
        <v>424</v>
      </c>
      <c r="P2043" s="370">
        <v>1</v>
      </c>
      <c r="Q2043" s="294">
        <v>5</v>
      </c>
      <c r="R2043" s="293">
        <v>58403</v>
      </c>
      <c r="S2043" s="398">
        <v>424</v>
      </c>
      <c r="T2043" s="370">
        <v>1</v>
      </c>
      <c r="U2043" s="294">
        <v>5</v>
      </c>
      <c r="V2043" s="293">
        <v>58403</v>
      </c>
      <c r="W2043" s="398">
        <v>424</v>
      </c>
      <c r="X2043" s="370">
        <v>1</v>
      </c>
      <c r="Y2043" s="294">
        <v>8</v>
      </c>
      <c r="Z2043" s="293">
        <v>0</v>
      </c>
      <c r="AA2043" s="398">
        <v>424</v>
      </c>
    </row>
    <row r="2044" spans="1:27" ht="13.35" customHeight="1" x14ac:dyDescent="0.2">
      <c r="A2044" s="357"/>
      <c r="B2044" s="14"/>
      <c r="C2044" s="302">
        <v>690</v>
      </c>
      <c r="D2044" s="302"/>
      <c r="E2044" s="288" t="s">
        <v>500</v>
      </c>
      <c r="F2044" s="8">
        <v>1</v>
      </c>
      <c r="G2044" s="8">
        <v>1</v>
      </c>
      <c r="H2044" s="8">
        <v>47180</v>
      </c>
      <c r="I2044" s="18">
        <v>1</v>
      </c>
      <c r="J2044" s="18">
        <v>1</v>
      </c>
      <c r="K2044" s="165">
        <v>47001</v>
      </c>
      <c r="L2044" s="364">
        <v>1</v>
      </c>
      <c r="M2044" s="21">
        <v>1</v>
      </c>
      <c r="N2044" s="293">
        <v>50295</v>
      </c>
      <c r="O2044" s="398">
        <v>424</v>
      </c>
      <c r="P2044" s="370">
        <v>1</v>
      </c>
      <c r="Q2044" s="294">
        <v>1</v>
      </c>
      <c r="R2044" s="293">
        <v>51427</v>
      </c>
      <c r="S2044" s="398">
        <v>424</v>
      </c>
      <c r="T2044" s="370">
        <v>1</v>
      </c>
      <c r="U2044" s="294">
        <v>1</v>
      </c>
      <c r="V2044" s="293">
        <v>51427</v>
      </c>
      <c r="W2044" s="398">
        <v>424</v>
      </c>
      <c r="X2044" s="370">
        <v>1</v>
      </c>
      <c r="Y2044" s="294">
        <v>8</v>
      </c>
      <c r="Z2044" s="293">
        <v>0</v>
      </c>
      <c r="AA2044" s="398">
        <v>424</v>
      </c>
    </row>
    <row r="2045" spans="1:27" ht="13.35" customHeight="1" x14ac:dyDescent="0.2">
      <c r="A2045" s="357"/>
      <c r="B2045" s="14"/>
      <c r="C2045" s="302">
        <v>730</v>
      </c>
      <c r="D2045" s="302"/>
      <c r="E2045" s="288" t="s">
        <v>805</v>
      </c>
      <c r="F2045" s="8">
        <v>1</v>
      </c>
      <c r="G2045" s="8">
        <v>1</v>
      </c>
      <c r="H2045" s="8">
        <v>47180</v>
      </c>
      <c r="I2045" s="18">
        <v>1</v>
      </c>
      <c r="J2045" s="18">
        <v>1</v>
      </c>
      <c r="K2045" s="165">
        <v>47001</v>
      </c>
      <c r="L2045" s="364">
        <v>1</v>
      </c>
      <c r="M2045" s="21">
        <v>5</v>
      </c>
      <c r="N2045" s="293">
        <v>57117</v>
      </c>
      <c r="O2045" s="398">
        <v>424</v>
      </c>
      <c r="P2045" s="370">
        <v>1</v>
      </c>
      <c r="Q2045" s="294">
        <v>1</v>
      </c>
      <c r="R2045" s="293">
        <v>58403</v>
      </c>
      <c r="S2045" s="398">
        <v>424</v>
      </c>
      <c r="T2045" s="370">
        <v>1</v>
      </c>
      <c r="U2045" s="294">
        <v>1</v>
      </c>
      <c r="V2045" s="293">
        <v>58403</v>
      </c>
      <c r="W2045" s="398">
        <v>424</v>
      </c>
      <c r="X2045" s="370">
        <v>1</v>
      </c>
      <c r="Y2045" s="294">
        <v>1</v>
      </c>
      <c r="Z2045" s="293">
        <v>0</v>
      </c>
      <c r="AA2045" s="398">
        <v>424</v>
      </c>
    </row>
    <row r="2046" spans="1:27" ht="13.35" customHeight="1" x14ac:dyDescent="0.2">
      <c r="A2046" s="357"/>
      <c r="B2046" s="14"/>
      <c r="C2046" s="302">
        <v>740</v>
      </c>
      <c r="D2046" s="302"/>
      <c r="E2046" s="288" t="s">
        <v>805</v>
      </c>
      <c r="F2046" s="8">
        <v>1</v>
      </c>
      <c r="G2046" s="8">
        <v>1</v>
      </c>
      <c r="H2046" s="8">
        <v>47180</v>
      </c>
      <c r="I2046" s="18">
        <v>1</v>
      </c>
      <c r="J2046" s="18">
        <v>5</v>
      </c>
      <c r="K2046" s="165">
        <v>53370</v>
      </c>
      <c r="L2046" s="364">
        <v>1</v>
      </c>
      <c r="M2046" s="21">
        <v>5</v>
      </c>
      <c r="N2046" s="293">
        <v>57117</v>
      </c>
      <c r="O2046" s="398">
        <v>424</v>
      </c>
      <c r="P2046" s="370">
        <v>1</v>
      </c>
      <c r="Q2046" s="294">
        <v>5</v>
      </c>
      <c r="R2046" s="293">
        <v>58403</v>
      </c>
      <c r="S2046" s="398">
        <v>424</v>
      </c>
      <c r="T2046" s="370">
        <v>1</v>
      </c>
      <c r="U2046" s="294">
        <v>5</v>
      </c>
      <c r="V2046" s="293">
        <v>58403</v>
      </c>
      <c r="W2046" s="398">
        <v>424</v>
      </c>
      <c r="X2046" s="370">
        <v>1</v>
      </c>
      <c r="Y2046" s="294">
        <v>8</v>
      </c>
      <c r="Z2046" s="293">
        <v>0</v>
      </c>
      <c r="AA2046" s="398">
        <v>424</v>
      </c>
    </row>
    <row r="2047" spans="1:27" ht="13.35" customHeight="1" x14ac:dyDescent="0.2">
      <c r="A2047" s="357"/>
      <c r="B2047" s="14"/>
      <c r="C2047" s="302">
        <v>750</v>
      </c>
      <c r="D2047" s="302"/>
      <c r="E2047" s="288" t="s">
        <v>805</v>
      </c>
      <c r="F2047" s="8">
        <v>1</v>
      </c>
      <c r="G2047" s="8">
        <v>4</v>
      </c>
      <c r="H2047" s="8">
        <v>49297</v>
      </c>
      <c r="I2047" s="18">
        <v>1</v>
      </c>
      <c r="J2047" s="18">
        <v>4</v>
      </c>
      <c r="K2047" s="165">
        <v>49110</v>
      </c>
      <c r="L2047" s="364">
        <v>1</v>
      </c>
      <c r="M2047" s="21">
        <v>5</v>
      </c>
      <c r="N2047" s="293">
        <v>57117</v>
      </c>
      <c r="O2047" s="398">
        <v>424</v>
      </c>
      <c r="P2047" s="370">
        <v>1</v>
      </c>
      <c r="Q2047" s="294">
        <v>5</v>
      </c>
      <c r="R2047" s="293">
        <v>58403</v>
      </c>
      <c r="S2047" s="398">
        <v>424</v>
      </c>
      <c r="T2047" s="370">
        <v>1</v>
      </c>
      <c r="U2047" s="294">
        <v>5</v>
      </c>
      <c r="V2047" s="293">
        <v>58403</v>
      </c>
      <c r="W2047" s="398">
        <v>424</v>
      </c>
      <c r="X2047" s="370">
        <v>1</v>
      </c>
      <c r="Y2047" s="294">
        <v>8</v>
      </c>
      <c r="Z2047" s="293">
        <v>0</v>
      </c>
      <c r="AA2047" s="398">
        <v>424</v>
      </c>
    </row>
    <row r="2048" spans="1:27" ht="13.35" customHeight="1" x14ac:dyDescent="0.2">
      <c r="A2048" s="357"/>
      <c r="B2048" s="14"/>
      <c r="C2048" s="302">
        <v>780</v>
      </c>
      <c r="D2048" s="302"/>
      <c r="E2048" s="288" t="s">
        <v>805</v>
      </c>
      <c r="F2048" s="8">
        <v>1</v>
      </c>
      <c r="G2048" s="8">
        <v>4</v>
      </c>
      <c r="H2048" s="8">
        <v>49297</v>
      </c>
      <c r="I2048" s="18">
        <v>1</v>
      </c>
      <c r="J2048" s="18">
        <v>4</v>
      </c>
      <c r="K2048" s="165">
        <v>49110</v>
      </c>
      <c r="L2048" s="364">
        <v>1</v>
      </c>
      <c r="M2048" s="21">
        <v>5</v>
      </c>
      <c r="N2048" s="293">
        <v>57117</v>
      </c>
      <c r="O2048" s="398">
        <v>424</v>
      </c>
      <c r="P2048" s="370">
        <v>1</v>
      </c>
      <c r="Q2048" s="294">
        <v>5</v>
      </c>
      <c r="R2048" s="293">
        <v>58403</v>
      </c>
      <c r="S2048" s="398">
        <v>424</v>
      </c>
      <c r="T2048" s="370">
        <v>1</v>
      </c>
      <c r="U2048" s="294">
        <v>5</v>
      </c>
      <c r="V2048" s="293">
        <v>58403</v>
      </c>
      <c r="W2048" s="398">
        <v>424</v>
      </c>
      <c r="X2048" s="370">
        <v>1</v>
      </c>
      <c r="Y2048" s="294">
        <v>8</v>
      </c>
      <c r="Z2048" s="293">
        <v>0</v>
      </c>
      <c r="AA2048" s="398">
        <v>424</v>
      </c>
    </row>
    <row r="2049" spans="1:27" ht="13.35" customHeight="1" x14ac:dyDescent="0.2">
      <c r="A2049" s="357"/>
      <c r="B2049" s="14"/>
      <c r="C2049" s="302">
        <v>790</v>
      </c>
      <c r="D2049" s="302"/>
      <c r="E2049" s="288" t="s">
        <v>424</v>
      </c>
      <c r="F2049" s="8">
        <v>1</v>
      </c>
      <c r="G2049" s="8">
        <v>4</v>
      </c>
      <c r="H2049" s="8">
        <v>49297</v>
      </c>
      <c r="I2049" s="18">
        <v>1</v>
      </c>
      <c r="J2049" s="18">
        <v>4</v>
      </c>
      <c r="K2049" s="165">
        <v>49110</v>
      </c>
      <c r="L2049" s="364">
        <v>1</v>
      </c>
      <c r="M2049" s="21">
        <v>4</v>
      </c>
      <c r="N2049" s="293">
        <v>52562</v>
      </c>
      <c r="O2049" s="398">
        <v>424</v>
      </c>
      <c r="P2049" s="370">
        <v>1</v>
      </c>
      <c r="Q2049" s="294">
        <v>4</v>
      </c>
      <c r="R2049" s="293">
        <v>53745</v>
      </c>
      <c r="S2049" s="398">
        <v>424</v>
      </c>
      <c r="T2049" s="370">
        <v>1</v>
      </c>
      <c r="U2049" s="294">
        <v>4</v>
      </c>
      <c r="V2049" s="293">
        <v>53745</v>
      </c>
      <c r="W2049" s="398">
        <v>424</v>
      </c>
      <c r="X2049" s="370">
        <v>1</v>
      </c>
      <c r="Y2049" s="294">
        <v>8</v>
      </c>
      <c r="Z2049" s="293">
        <v>0</v>
      </c>
      <c r="AA2049" s="398">
        <v>424</v>
      </c>
    </row>
    <row r="2050" spans="1:27" ht="13.35" customHeight="1" x14ac:dyDescent="0.2">
      <c r="A2050" s="357"/>
      <c r="B2050" s="14"/>
      <c r="C2050" s="302">
        <v>830</v>
      </c>
      <c r="D2050" s="302"/>
      <c r="E2050" s="288" t="s">
        <v>424</v>
      </c>
      <c r="F2050" s="8">
        <v>1</v>
      </c>
      <c r="G2050" s="8">
        <v>1</v>
      </c>
      <c r="H2050" s="8">
        <v>47180</v>
      </c>
      <c r="I2050" s="18">
        <v>1</v>
      </c>
      <c r="J2050" s="18">
        <v>4</v>
      </c>
      <c r="K2050" s="165">
        <v>49110</v>
      </c>
      <c r="L2050" s="364">
        <v>1</v>
      </c>
      <c r="M2050" s="21">
        <v>4</v>
      </c>
      <c r="N2050" s="293">
        <v>52562</v>
      </c>
      <c r="O2050" s="398">
        <v>424</v>
      </c>
      <c r="P2050" s="370">
        <v>1</v>
      </c>
      <c r="Q2050" s="294">
        <v>5</v>
      </c>
      <c r="R2050" s="293">
        <v>53745</v>
      </c>
      <c r="S2050" s="398">
        <v>424</v>
      </c>
      <c r="T2050" s="370">
        <v>1</v>
      </c>
      <c r="U2050" s="294">
        <v>5</v>
      </c>
      <c r="V2050" s="293">
        <v>53745</v>
      </c>
      <c r="W2050" s="398">
        <v>424</v>
      </c>
      <c r="X2050" s="370">
        <v>1</v>
      </c>
      <c r="Y2050" s="294">
        <v>8</v>
      </c>
      <c r="Z2050" s="293">
        <v>0</v>
      </c>
      <c r="AA2050" s="398">
        <v>424</v>
      </c>
    </row>
    <row r="2051" spans="1:27" ht="13.35" customHeight="1" x14ac:dyDescent="0.2">
      <c r="A2051" s="357"/>
      <c r="B2051" s="14"/>
      <c r="C2051" s="302">
        <v>840</v>
      </c>
      <c r="D2051" s="302"/>
      <c r="E2051" s="288" t="s">
        <v>805</v>
      </c>
      <c r="F2051" s="8">
        <v>1</v>
      </c>
      <c r="G2051" s="8">
        <v>1</v>
      </c>
      <c r="H2051" s="8">
        <v>47180</v>
      </c>
      <c r="I2051" s="18">
        <v>1</v>
      </c>
      <c r="J2051" s="18">
        <v>4</v>
      </c>
      <c r="K2051" s="165">
        <v>49110</v>
      </c>
      <c r="L2051" s="364">
        <v>1</v>
      </c>
      <c r="M2051" s="21">
        <v>5</v>
      </c>
      <c r="N2051" s="293">
        <v>57117</v>
      </c>
      <c r="O2051" s="398">
        <v>424</v>
      </c>
      <c r="P2051" s="370">
        <v>1</v>
      </c>
      <c r="Q2051" s="294">
        <v>5</v>
      </c>
      <c r="R2051" s="293">
        <v>58403</v>
      </c>
      <c r="S2051" s="398">
        <v>424</v>
      </c>
      <c r="T2051" s="370">
        <v>1</v>
      </c>
      <c r="U2051" s="294">
        <v>5</v>
      </c>
      <c r="V2051" s="293">
        <v>58403</v>
      </c>
      <c r="W2051" s="398">
        <v>424</v>
      </c>
      <c r="X2051" s="370">
        <v>1</v>
      </c>
      <c r="Y2051" s="294">
        <v>8</v>
      </c>
      <c r="Z2051" s="293">
        <v>0</v>
      </c>
      <c r="AA2051" s="398">
        <v>424</v>
      </c>
    </row>
    <row r="2052" spans="1:27" ht="13.35" customHeight="1" x14ac:dyDescent="0.2">
      <c r="A2052" s="357"/>
      <c r="B2052" s="14"/>
      <c r="C2052" s="302">
        <v>860</v>
      </c>
      <c r="D2052" s="302"/>
      <c r="E2052" s="288" t="s">
        <v>805</v>
      </c>
      <c r="F2052" s="8">
        <v>1</v>
      </c>
      <c r="G2052" s="8">
        <v>4</v>
      </c>
      <c r="H2052" s="8">
        <v>49297</v>
      </c>
      <c r="I2052" s="18">
        <v>1</v>
      </c>
      <c r="J2052" s="18">
        <v>4</v>
      </c>
      <c r="K2052" s="165">
        <v>49110</v>
      </c>
      <c r="L2052" s="364">
        <v>1</v>
      </c>
      <c r="M2052" s="21">
        <v>5</v>
      </c>
      <c r="N2052" s="293">
        <v>57117</v>
      </c>
      <c r="O2052" s="398">
        <v>424</v>
      </c>
      <c r="P2052" s="370">
        <v>1</v>
      </c>
      <c r="Q2052" s="294">
        <v>5</v>
      </c>
      <c r="R2052" s="293">
        <v>58403</v>
      </c>
      <c r="S2052" s="398">
        <v>424</v>
      </c>
      <c r="T2052" s="370">
        <v>1</v>
      </c>
      <c r="U2052" s="294">
        <v>5</v>
      </c>
      <c r="V2052" s="293">
        <v>58403</v>
      </c>
      <c r="W2052" s="398">
        <v>424</v>
      </c>
      <c r="X2052" s="370">
        <v>1</v>
      </c>
      <c r="Y2052" s="294">
        <v>8</v>
      </c>
      <c r="Z2052" s="293">
        <v>0</v>
      </c>
      <c r="AA2052" s="398">
        <v>424</v>
      </c>
    </row>
    <row r="2053" spans="1:27" ht="13.35" customHeight="1" x14ac:dyDescent="0.2">
      <c r="A2053" s="357"/>
      <c r="B2053" s="14"/>
      <c r="C2053" s="302">
        <v>880</v>
      </c>
      <c r="D2053" s="302"/>
      <c r="E2053" s="288" t="s">
        <v>500</v>
      </c>
      <c r="F2053" s="8">
        <v>1</v>
      </c>
      <c r="G2053" s="8">
        <v>1</v>
      </c>
      <c r="H2053" s="8">
        <v>47180</v>
      </c>
      <c r="I2053" s="18">
        <v>1</v>
      </c>
      <c r="J2053" s="18">
        <v>1</v>
      </c>
      <c r="K2053" s="165">
        <v>47001</v>
      </c>
      <c r="L2053" s="364">
        <v>1</v>
      </c>
      <c r="M2053" s="21">
        <v>1</v>
      </c>
      <c r="N2053" s="293">
        <v>50295</v>
      </c>
      <c r="O2053" s="398">
        <v>424</v>
      </c>
      <c r="P2053" s="370">
        <v>1</v>
      </c>
      <c r="Q2053" s="294">
        <v>2</v>
      </c>
      <c r="R2053" s="293">
        <v>51427</v>
      </c>
      <c r="S2053" s="398">
        <v>424</v>
      </c>
      <c r="T2053" s="370">
        <v>1</v>
      </c>
      <c r="U2053" s="294">
        <v>2</v>
      </c>
      <c r="V2053" s="293">
        <v>51427</v>
      </c>
      <c r="W2053" s="398">
        <v>424</v>
      </c>
      <c r="X2053" s="370">
        <v>1</v>
      </c>
      <c r="Y2053" s="294">
        <v>2</v>
      </c>
      <c r="Z2053" s="293">
        <v>0</v>
      </c>
      <c r="AA2053" s="398">
        <v>424</v>
      </c>
    </row>
    <row r="2054" spans="1:27" ht="13.35" customHeight="1" x14ac:dyDescent="0.2">
      <c r="A2054" s="357"/>
      <c r="B2054" s="14"/>
      <c r="C2054" s="302">
        <v>890</v>
      </c>
      <c r="D2054" s="302"/>
      <c r="E2054" s="288" t="s">
        <v>500</v>
      </c>
      <c r="F2054" s="8">
        <v>1</v>
      </c>
      <c r="G2054" s="8">
        <v>1</v>
      </c>
      <c r="H2054" s="8">
        <v>47180</v>
      </c>
      <c r="I2054" s="18">
        <v>1</v>
      </c>
      <c r="J2054" s="18">
        <v>1</v>
      </c>
      <c r="K2054" s="165">
        <v>47001</v>
      </c>
      <c r="L2054" s="364">
        <v>1</v>
      </c>
      <c r="M2054" s="21">
        <v>4</v>
      </c>
      <c r="N2054" s="293">
        <v>52562</v>
      </c>
      <c r="O2054" s="398">
        <v>424</v>
      </c>
      <c r="P2054" s="370">
        <v>1</v>
      </c>
      <c r="Q2054" s="294">
        <v>4</v>
      </c>
      <c r="R2054" s="293">
        <v>53745</v>
      </c>
      <c r="S2054" s="398">
        <v>424</v>
      </c>
      <c r="T2054" s="370">
        <v>1</v>
      </c>
      <c r="U2054" s="294">
        <v>1</v>
      </c>
      <c r="V2054" s="293">
        <v>51427</v>
      </c>
      <c r="W2054" s="398">
        <v>424</v>
      </c>
      <c r="X2054" s="370">
        <v>1</v>
      </c>
      <c r="Y2054" s="294">
        <v>1</v>
      </c>
      <c r="Z2054" s="293">
        <v>0</v>
      </c>
      <c r="AA2054" s="398">
        <v>424</v>
      </c>
    </row>
    <row r="2055" spans="1:27" ht="13.35" customHeight="1" x14ac:dyDescent="0.2">
      <c r="A2055" s="357"/>
      <c r="B2055" s="14"/>
      <c r="C2055" s="302">
        <v>900</v>
      </c>
      <c r="D2055" s="302"/>
      <c r="E2055" s="288" t="s">
        <v>805</v>
      </c>
      <c r="F2055" s="8">
        <v>1</v>
      </c>
      <c r="G2055" s="8">
        <v>4</v>
      </c>
      <c r="H2055" s="8">
        <v>49297</v>
      </c>
      <c r="I2055" s="18">
        <v>1</v>
      </c>
      <c r="J2055" s="18">
        <v>4</v>
      </c>
      <c r="K2055" s="165">
        <v>49110</v>
      </c>
      <c r="L2055" s="364">
        <v>1</v>
      </c>
      <c r="M2055" s="21">
        <v>5</v>
      </c>
      <c r="N2055" s="293">
        <v>57117</v>
      </c>
      <c r="O2055" s="398">
        <v>424</v>
      </c>
      <c r="P2055" s="370">
        <v>1</v>
      </c>
      <c r="Q2055" s="294">
        <v>5</v>
      </c>
      <c r="R2055" s="293">
        <v>58403</v>
      </c>
      <c r="S2055" s="398">
        <v>424</v>
      </c>
      <c r="T2055" s="370">
        <v>1</v>
      </c>
      <c r="U2055" s="294">
        <v>5</v>
      </c>
      <c r="V2055" s="293">
        <v>58403</v>
      </c>
      <c r="W2055" s="398">
        <v>424</v>
      </c>
      <c r="X2055" s="370">
        <v>1</v>
      </c>
      <c r="Y2055" s="294">
        <v>8</v>
      </c>
      <c r="Z2055" s="293">
        <v>0</v>
      </c>
      <c r="AA2055" s="398">
        <v>424</v>
      </c>
    </row>
    <row r="2056" spans="1:27" ht="13.35" customHeight="1" x14ac:dyDescent="0.2">
      <c r="A2056" s="357"/>
      <c r="B2056" s="14"/>
      <c r="C2056" s="302">
        <v>910</v>
      </c>
      <c r="D2056" s="302"/>
      <c r="E2056" s="288" t="s">
        <v>424</v>
      </c>
      <c r="F2056" s="8">
        <v>1</v>
      </c>
      <c r="G2056" s="8">
        <v>4</v>
      </c>
      <c r="H2056" s="8">
        <v>49297</v>
      </c>
      <c r="I2056" s="18">
        <v>1</v>
      </c>
      <c r="J2056" s="18">
        <v>4</v>
      </c>
      <c r="K2056" s="165">
        <v>49110</v>
      </c>
      <c r="L2056" s="364">
        <v>1</v>
      </c>
      <c r="M2056" s="21">
        <v>4</v>
      </c>
      <c r="N2056" s="293">
        <v>52562</v>
      </c>
      <c r="O2056" s="398">
        <v>424</v>
      </c>
      <c r="P2056" s="370">
        <v>1</v>
      </c>
      <c r="Q2056" s="294">
        <v>4</v>
      </c>
      <c r="R2056" s="293">
        <v>53745</v>
      </c>
      <c r="S2056" s="398">
        <v>424</v>
      </c>
      <c r="T2056" s="370">
        <v>1</v>
      </c>
      <c r="U2056" s="294">
        <v>4</v>
      </c>
      <c r="V2056" s="293">
        <v>53745</v>
      </c>
      <c r="W2056" s="398">
        <v>424</v>
      </c>
      <c r="X2056" s="370">
        <v>1</v>
      </c>
      <c r="Y2056" s="294">
        <v>8</v>
      </c>
      <c r="Z2056" s="293">
        <v>0</v>
      </c>
      <c r="AA2056" s="398">
        <v>424</v>
      </c>
    </row>
    <row r="2057" spans="1:27" ht="13.35" customHeight="1" x14ac:dyDescent="0.2">
      <c r="A2057" s="357"/>
      <c r="B2057" s="14"/>
      <c r="C2057" s="302">
        <v>920</v>
      </c>
      <c r="D2057" s="302"/>
      <c r="E2057" s="288" t="s">
        <v>500</v>
      </c>
      <c r="F2057" s="8">
        <v>1</v>
      </c>
      <c r="G2057" s="8">
        <v>1</v>
      </c>
      <c r="H2057" s="8">
        <v>47180</v>
      </c>
      <c r="I2057" s="18">
        <v>1</v>
      </c>
      <c r="J2057" s="18">
        <v>1</v>
      </c>
      <c r="K2057" s="165">
        <v>47001</v>
      </c>
      <c r="L2057" s="364">
        <v>1</v>
      </c>
      <c r="M2057" s="21">
        <v>1</v>
      </c>
      <c r="N2057" s="293">
        <v>50295</v>
      </c>
      <c r="O2057" s="398">
        <v>424</v>
      </c>
      <c r="P2057" s="370">
        <v>1</v>
      </c>
      <c r="Q2057" s="294">
        <v>1</v>
      </c>
      <c r="R2057" s="293">
        <v>51427</v>
      </c>
      <c r="S2057" s="398">
        <v>424</v>
      </c>
      <c r="T2057" s="370">
        <v>1</v>
      </c>
      <c r="U2057" s="294">
        <v>1</v>
      </c>
      <c r="V2057" s="293">
        <v>51427</v>
      </c>
      <c r="W2057" s="398">
        <v>424</v>
      </c>
      <c r="X2057" s="370">
        <v>1</v>
      </c>
      <c r="Y2057" s="294">
        <v>1</v>
      </c>
      <c r="Z2057" s="293">
        <v>0</v>
      </c>
      <c r="AA2057" s="398">
        <v>424</v>
      </c>
    </row>
    <row r="2058" spans="1:27" ht="13.35" customHeight="1" x14ac:dyDescent="0.2">
      <c r="A2058" s="357"/>
      <c r="B2058" s="14"/>
      <c r="C2058" s="302">
        <v>930</v>
      </c>
      <c r="D2058" s="302"/>
      <c r="E2058" s="288" t="s">
        <v>805</v>
      </c>
      <c r="F2058" s="8">
        <v>1</v>
      </c>
      <c r="G2058" s="8">
        <v>4</v>
      </c>
      <c r="H2058" s="8">
        <v>49297</v>
      </c>
      <c r="I2058" s="18">
        <v>1</v>
      </c>
      <c r="J2058" s="18">
        <v>4</v>
      </c>
      <c r="K2058" s="165">
        <v>49110</v>
      </c>
      <c r="L2058" s="364">
        <v>1</v>
      </c>
      <c r="M2058" s="21">
        <v>5</v>
      </c>
      <c r="N2058" s="293">
        <v>57117</v>
      </c>
      <c r="O2058" s="398">
        <v>424</v>
      </c>
      <c r="P2058" s="370">
        <v>1</v>
      </c>
      <c r="Q2058" s="294">
        <v>5</v>
      </c>
      <c r="R2058" s="293">
        <v>58403</v>
      </c>
      <c r="S2058" s="398">
        <v>424</v>
      </c>
      <c r="T2058" s="370">
        <v>1</v>
      </c>
      <c r="U2058" s="294">
        <v>5</v>
      </c>
      <c r="V2058" s="293">
        <v>58403</v>
      </c>
      <c r="W2058" s="398">
        <v>424</v>
      </c>
      <c r="X2058" s="370">
        <v>1</v>
      </c>
      <c r="Y2058" s="294">
        <v>8</v>
      </c>
      <c r="Z2058" s="293">
        <v>0</v>
      </c>
      <c r="AA2058" s="398">
        <v>424</v>
      </c>
    </row>
    <row r="2059" spans="1:27" ht="14.1" customHeight="1" x14ac:dyDescent="0.2">
      <c r="A2059" s="357"/>
      <c r="B2059" s="14"/>
      <c r="C2059" s="302">
        <v>1070</v>
      </c>
      <c r="D2059" s="302"/>
      <c r="E2059" s="288" t="s">
        <v>500</v>
      </c>
      <c r="F2059" s="8">
        <v>1</v>
      </c>
      <c r="G2059" s="8">
        <v>1</v>
      </c>
      <c r="H2059" s="8">
        <v>47180</v>
      </c>
      <c r="I2059" s="18">
        <v>1</v>
      </c>
      <c r="J2059" s="18">
        <v>1</v>
      </c>
      <c r="K2059" s="165">
        <v>47001</v>
      </c>
      <c r="L2059" s="364">
        <v>1</v>
      </c>
      <c r="M2059" s="21">
        <v>1</v>
      </c>
      <c r="N2059" s="293">
        <v>58823</v>
      </c>
      <c r="O2059" s="398">
        <v>424</v>
      </c>
      <c r="P2059" s="370">
        <v>1</v>
      </c>
      <c r="Q2059" s="294">
        <v>1</v>
      </c>
      <c r="R2059" s="293">
        <v>60147</v>
      </c>
      <c r="S2059" s="398">
        <v>424</v>
      </c>
      <c r="T2059" s="370">
        <v>1</v>
      </c>
      <c r="U2059" s="294">
        <v>1</v>
      </c>
      <c r="V2059" s="293">
        <v>51427</v>
      </c>
      <c r="W2059" s="398">
        <v>424</v>
      </c>
      <c r="X2059" s="370">
        <v>1</v>
      </c>
      <c r="Y2059" s="294">
        <v>1</v>
      </c>
      <c r="Z2059" s="293">
        <v>0</v>
      </c>
      <c r="AA2059" s="398">
        <v>424</v>
      </c>
    </row>
    <row r="2060" spans="1:27" ht="12.75" customHeight="1" x14ac:dyDescent="0.2">
      <c r="A2060" s="357"/>
      <c r="B2060" s="14"/>
      <c r="C2060" s="302">
        <v>1560</v>
      </c>
      <c r="D2060" s="302"/>
      <c r="E2060" s="288" t="s">
        <v>896</v>
      </c>
      <c r="F2060" s="8">
        <v>6</v>
      </c>
      <c r="G2060" s="8">
        <v>8</v>
      </c>
      <c r="H2060" s="8">
        <v>57409</v>
      </c>
      <c r="I2060" s="18">
        <v>6</v>
      </c>
      <c r="J2060" s="18">
        <v>8</v>
      </c>
      <c r="K2060" s="165">
        <v>57409</v>
      </c>
      <c r="L2060" s="364">
        <v>6</v>
      </c>
      <c r="M2060" s="21">
        <v>8</v>
      </c>
      <c r="N2060" s="293">
        <v>57409</v>
      </c>
      <c r="O2060" s="398">
        <v>3144</v>
      </c>
      <c r="P2060" s="370">
        <v>6</v>
      </c>
      <c r="Q2060" s="294">
        <v>8</v>
      </c>
      <c r="R2060" s="293">
        <v>63213</v>
      </c>
      <c r="S2060" s="398">
        <v>3144</v>
      </c>
      <c r="T2060" s="370">
        <v>6</v>
      </c>
      <c r="U2060" s="294">
        <v>8</v>
      </c>
      <c r="V2060" s="293">
        <v>63213</v>
      </c>
      <c r="W2060" s="398">
        <v>3144</v>
      </c>
      <c r="X2060" s="370">
        <v>6</v>
      </c>
      <c r="Y2060" s="294">
        <v>8</v>
      </c>
      <c r="Z2060" s="293">
        <v>0</v>
      </c>
      <c r="AA2060" s="398">
        <v>3144</v>
      </c>
    </row>
    <row r="2061" spans="1:27" ht="13.35" customHeight="1" x14ac:dyDescent="0.2">
      <c r="A2061" s="357"/>
      <c r="B2061" s="14"/>
      <c r="C2061" s="302">
        <v>6040</v>
      </c>
      <c r="D2061" s="302"/>
      <c r="E2061" s="288" t="s">
        <v>805</v>
      </c>
      <c r="F2061" s="8">
        <v>1</v>
      </c>
      <c r="G2061" s="8">
        <v>4</v>
      </c>
      <c r="H2061" s="8">
        <v>49297</v>
      </c>
      <c r="I2061" s="18">
        <v>1</v>
      </c>
      <c r="J2061" s="18">
        <v>4</v>
      </c>
      <c r="K2061" s="165">
        <v>49110</v>
      </c>
      <c r="L2061" s="364">
        <v>1</v>
      </c>
      <c r="M2061" s="21">
        <v>5</v>
      </c>
      <c r="N2061" s="293">
        <v>57117</v>
      </c>
      <c r="O2061" s="398">
        <v>424</v>
      </c>
      <c r="P2061" s="370">
        <v>1</v>
      </c>
      <c r="Q2061" s="294">
        <v>5</v>
      </c>
      <c r="R2061" s="293">
        <v>58403</v>
      </c>
      <c r="S2061" s="398">
        <v>424</v>
      </c>
      <c r="T2061" s="370">
        <v>1</v>
      </c>
      <c r="U2061" s="294">
        <v>5</v>
      </c>
      <c r="V2061" s="293">
        <v>58403</v>
      </c>
      <c r="W2061" s="398">
        <v>424</v>
      </c>
      <c r="X2061" s="370">
        <v>1</v>
      </c>
      <c r="Y2061" s="294">
        <v>8</v>
      </c>
      <c r="Z2061" s="293">
        <v>0</v>
      </c>
      <c r="AA2061" s="398">
        <v>424</v>
      </c>
    </row>
    <row r="2062" spans="1:27" ht="13.35" customHeight="1" x14ac:dyDescent="0.2">
      <c r="A2062" s="357"/>
      <c r="B2062" s="14"/>
      <c r="C2062" s="302" t="s">
        <v>666</v>
      </c>
      <c r="D2062" s="302"/>
      <c r="E2062" s="288" t="s">
        <v>793</v>
      </c>
      <c r="F2062" s="8"/>
      <c r="G2062" s="8"/>
      <c r="H2062" s="8">
        <v>68036</v>
      </c>
      <c r="I2062" s="4"/>
      <c r="J2062" s="4"/>
      <c r="K2062" s="165">
        <v>68036</v>
      </c>
      <c r="L2062" s="364">
        <v>0</v>
      </c>
      <c r="M2062" s="21">
        <v>0</v>
      </c>
      <c r="N2062" s="293">
        <v>68036</v>
      </c>
      <c r="O2062" s="398" t="s">
        <v>527</v>
      </c>
      <c r="P2062" s="370">
        <v>0</v>
      </c>
      <c r="Q2062" s="294">
        <v>0</v>
      </c>
      <c r="R2062" s="293">
        <v>68036</v>
      </c>
      <c r="S2062" s="398" t="s">
        <v>527</v>
      </c>
      <c r="T2062" s="370">
        <v>0</v>
      </c>
      <c r="U2062" s="294">
        <v>0</v>
      </c>
      <c r="V2062" s="293">
        <v>68036</v>
      </c>
      <c r="W2062" s="398" t="s">
        <v>527</v>
      </c>
      <c r="X2062" s="370">
        <v>0</v>
      </c>
      <c r="Y2062" s="294">
        <v>0</v>
      </c>
      <c r="Z2062" s="293">
        <v>0</v>
      </c>
      <c r="AA2062" s="398" t="s">
        <v>527</v>
      </c>
    </row>
    <row r="2063" spans="1:27" ht="13.35" customHeight="1" x14ac:dyDescent="0.2">
      <c r="A2063" s="357"/>
      <c r="B2063" s="14"/>
      <c r="C2063" s="302" t="s">
        <v>667</v>
      </c>
      <c r="D2063" s="302"/>
      <c r="E2063" s="288" t="s">
        <v>794</v>
      </c>
      <c r="F2063" s="8"/>
      <c r="G2063" s="8"/>
      <c r="H2063" s="8">
        <v>24400</v>
      </c>
      <c r="I2063" s="4"/>
      <c r="J2063" s="4"/>
      <c r="K2063" s="165">
        <v>24400</v>
      </c>
      <c r="L2063" s="364">
        <v>0</v>
      </c>
      <c r="M2063" s="21">
        <v>0</v>
      </c>
      <c r="N2063" s="293">
        <v>24400</v>
      </c>
      <c r="O2063" s="398" t="s">
        <v>527</v>
      </c>
      <c r="P2063" s="370">
        <v>0</v>
      </c>
      <c r="Q2063" s="294">
        <v>0</v>
      </c>
      <c r="R2063" s="293">
        <v>24400</v>
      </c>
      <c r="S2063" s="398" t="s">
        <v>527</v>
      </c>
      <c r="T2063" s="370">
        <v>0</v>
      </c>
      <c r="U2063" s="294">
        <v>0</v>
      </c>
      <c r="V2063" s="293">
        <v>24400</v>
      </c>
      <c r="W2063" s="398" t="s">
        <v>527</v>
      </c>
      <c r="X2063" s="370">
        <v>0</v>
      </c>
      <c r="Y2063" s="294">
        <v>0</v>
      </c>
      <c r="Z2063" s="293">
        <v>0</v>
      </c>
      <c r="AA2063" s="398" t="s">
        <v>527</v>
      </c>
    </row>
    <row r="2064" spans="1:27" ht="13.35" customHeight="1" x14ac:dyDescent="0.2">
      <c r="A2064" s="357"/>
      <c r="B2064" s="14"/>
      <c r="C2064" s="302">
        <v>4020</v>
      </c>
      <c r="D2064" s="302"/>
      <c r="E2064" s="288" t="s">
        <v>805</v>
      </c>
      <c r="F2064" s="8">
        <v>1</v>
      </c>
      <c r="G2064" s="8">
        <v>4</v>
      </c>
      <c r="H2064" s="8">
        <v>49297</v>
      </c>
      <c r="I2064" s="18">
        <v>1</v>
      </c>
      <c r="J2064" s="18">
        <v>4</v>
      </c>
      <c r="K2064" s="165">
        <v>49110</v>
      </c>
      <c r="L2064" s="364">
        <v>1</v>
      </c>
      <c r="M2064" s="21">
        <v>5</v>
      </c>
      <c r="N2064" s="293">
        <v>57117</v>
      </c>
      <c r="O2064" s="398">
        <v>424</v>
      </c>
      <c r="P2064" s="370">
        <v>1</v>
      </c>
      <c r="Q2064" s="294">
        <v>5</v>
      </c>
      <c r="R2064" s="293">
        <v>58403</v>
      </c>
      <c r="S2064" s="398">
        <v>424</v>
      </c>
      <c r="T2064" s="370">
        <v>1</v>
      </c>
      <c r="U2064" s="294">
        <v>5</v>
      </c>
      <c r="V2064" s="293">
        <v>58403</v>
      </c>
      <c r="W2064" s="398">
        <v>424</v>
      </c>
      <c r="X2064" s="370">
        <v>1</v>
      </c>
      <c r="Y2064" s="294">
        <v>5</v>
      </c>
      <c r="Z2064" s="293">
        <v>0</v>
      </c>
      <c r="AA2064" s="398">
        <v>424</v>
      </c>
    </row>
    <row r="2065" spans="1:27" ht="13.5" customHeight="1" x14ac:dyDescent="0.2">
      <c r="A2065" s="357"/>
      <c r="B2065" s="14"/>
      <c r="C2065" s="302" t="s">
        <v>1320</v>
      </c>
      <c r="D2065" s="302"/>
      <c r="E2065" s="288" t="s">
        <v>116</v>
      </c>
      <c r="F2065" s="8">
        <v>1</v>
      </c>
      <c r="G2065" s="8">
        <v>6</v>
      </c>
      <c r="H2065" s="8">
        <v>55187</v>
      </c>
      <c r="I2065" s="18">
        <v>1</v>
      </c>
      <c r="J2065" s="18">
        <v>6</v>
      </c>
      <c r="K2065" s="165">
        <v>55187</v>
      </c>
      <c r="L2065" s="364">
        <v>1</v>
      </c>
      <c r="M2065" s="21">
        <v>6</v>
      </c>
      <c r="N2065" s="293">
        <v>58823</v>
      </c>
      <c r="O2065" s="398">
        <v>424</v>
      </c>
      <c r="P2065" s="370">
        <v>1</v>
      </c>
      <c r="Q2065" s="294">
        <v>6</v>
      </c>
      <c r="R2065" s="293">
        <v>0</v>
      </c>
      <c r="S2065" s="398">
        <v>424</v>
      </c>
      <c r="T2065" s="370">
        <v>1</v>
      </c>
      <c r="U2065" s="294">
        <v>6</v>
      </c>
      <c r="V2065" s="293">
        <v>0</v>
      </c>
      <c r="W2065" s="398">
        <v>424</v>
      </c>
      <c r="X2065" s="370">
        <v>1</v>
      </c>
      <c r="Y2065" s="294">
        <v>6</v>
      </c>
      <c r="Z2065" s="293">
        <v>0</v>
      </c>
      <c r="AA2065" s="398">
        <v>424</v>
      </c>
    </row>
    <row r="2066" spans="1:27" ht="13.5" customHeight="1" x14ac:dyDescent="0.2">
      <c r="A2066" s="357"/>
      <c r="B2066" s="14"/>
      <c r="C2066" s="302" t="s">
        <v>665</v>
      </c>
      <c r="D2066" s="302"/>
      <c r="E2066" s="288" t="s">
        <v>418</v>
      </c>
      <c r="F2066" s="8"/>
      <c r="G2066" s="8"/>
      <c r="H2066" s="8">
        <v>-100000</v>
      </c>
      <c r="I2066" s="4"/>
      <c r="J2066" s="4"/>
      <c r="K2066" s="165">
        <v>-50000</v>
      </c>
      <c r="L2066" s="364">
        <v>0</v>
      </c>
      <c r="M2066" s="21">
        <v>0</v>
      </c>
      <c r="N2066" s="293">
        <v>0</v>
      </c>
      <c r="O2066" s="398"/>
      <c r="P2066" s="370">
        <v>0</v>
      </c>
      <c r="Q2066" s="294">
        <v>0</v>
      </c>
      <c r="R2066" s="293">
        <v>0</v>
      </c>
      <c r="S2066" s="398"/>
      <c r="T2066" s="370">
        <v>0</v>
      </c>
      <c r="U2066" s="294">
        <v>0</v>
      </c>
      <c r="V2066" s="293">
        <v>0</v>
      </c>
      <c r="W2066" s="398"/>
      <c r="X2066" s="370">
        <v>0</v>
      </c>
      <c r="Y2066" s="294">
        <v>0</v>
      </c>
      <c r="Z2066" s="293">
        <v>0</v>
      </c>
      <c r="AA2066" s="398"/>
    </row>
    <row r="2067" spans="1:27" ht="10.5" customHeight="1" x14ac:dyDescent="0.2">
      <c r="A2067" s="357"/>
      <c r="B2067" s="14"/>
      <c r="C2067" s="302" t="s">
        <v>1120</v>
      </c>
      <c r="D2067" s="302"/>
      <c r="E2067" s="19" t="s">
        <v>656</v>
      </c>
      <c r="F2067" s="8">
        <v>7</v>
      </c>
      <c r="G2067" s="8">
        <v>10</v>
      </c>
      <c r="H2067" s="8">
        <v>71032</v>
      </c>
      <c r="I2067" s="18">
        <v>7</v>
      </c>
      <c r="J2067" s="18">
        <v>10</v>
      </c>
      <c r="K2067" s="165">
        <v>71032</v>
      </c>
      <c r="L2067" s="364">
        <v>7</v>
      </c>
      <c r="M2067" s="21">
        <v>10</v>
      </c>
      <c r="N2067" s="293">
        <v>0</v>
      </c>
      <c r="O2067" s="398">
        <v>3144</v>
      </c>
      <c r="P2067" s="370">
        <v>7</v>
      </c>
      <c r="Q2067" s="294">
        <v>10</v>
      </c>
      <c r="R2067" s="293">
        <v>0</v>
      </c>
      <c r="S2067" s="398">
        <v>3144</v>
      </c>
      <c r="T2067" s="370">
        <v>7</v>
      </c>
      <c r="U2067" s="294">
        <v>10</v>
      </c>
      <c r="V2067" s="293">
        <v>0</v>
      </c>
      <c r="W2067" s="398">
        <v>3144</v>
      </c>
      <c r="X2067" s="370">
        <v>7</v>
      </c>
      <c r="Y2067" s="294">
        <v>10</v>
      </c>
      <c r="Z2067" s="293">
        <v>0</v>
      </c>
      <c r="AA2067" s="398">
        <v>3144</v>
      </c>
    </row>
    <row r="2068" spans="1:27" x14ac:dyDescent="0.2">
      <c r="A2068" s="357"/>
      <c r="B2068" s="14"/>
      <c r="C2068" s="302">
        <v>16002</v>
      </c>
      <c r="D2068" s="302"/>
      <c r="E2068" s="288" t="s">
        <v>673</v>
      </c>
      <c r="F2068" s="8">
        <v>7</v>
      </c>
      <c r="G2068" s="8">
        <v>10</v>
      </c>
      <c r="H2068" s="8">
        <v>71032</v>
      </c>
      <c r="I2068" s="18">
        <v>7</v>
      </c>
      <c r="J2068" s="18">
        <v>10</v>
      </c>
      <c r="K2068" s="165">
        <v>71032</v>
      </c>
      <c r="L2068" s="364">
        <v>7</v>
      </c>
      <c r="M2068" s="21">
        <v>10</v>
      </c>
      <c r="N2068" s="293">
        <v>71032</v>
      </c>
      <c r="O2068" s="398">
        <v>3144</v>
      </c>
      <c r="P2068" s="370">
        <v>7</v>
      </c>
      <c r="Q2068" s="294">
        <v>10</v>
      </c>
      <c r="R2068" s="293">
        <v>78213</v>
      </c>
      <c r="S2068" s="398">
        <v>3144</v>
      </c>
      <c r="T2068" s="370">
        <v>7</v>
      </c>
      <c r="U2068" s="294">
        <v>10</v>
      </c>
      <c r="V2068" s="293">
        <v>78213</v>
      </c>
      <c r="W2068" s="398">
        <v>3144</v>
      </c>
      <c r="X2068" s="370">
        <v>7</v>
      </c>
      <c r="Y2068" s="294">
        <v>10</v>
      </c>
      <c r="Z2068" s="293">
        <v>0</v>
      </c>
      <c r="AA2068" s="398">
        <v>3144</v>
      </c>
    </row>
    <row r="2069" spans="1:27" x14ac:dyDescent="0.2">
      <c r="A2069" s="357"/>
      <c r="B2069" s="14"/>
      <c r="C2069" s="302" t="s">
        <v>1121</v>
      </c>
      <c r="D2069" s="302"/>
      <c r="E2069" s="288" t="s">
        <v>1048</v>
      </c>
      <c r="F2069" s="8"/>
      <c r="G2069" s="8"/>
      <c r="H2069" s="8"/>
      <c r="I2069" s="4"/>
      <c r="J2069" s="4"/>
      <c r="K2069" s="4"/>
      <c r="L2069" s="364">
        <v>6</v>
      </c>
      <c r="M2069" s="21">
        <v>8</v>
      </c>
      <c r="N2069" s="293">
        <v>0</v>
      </c>
      <c r="O2069" s="398">
        <v>3144</v>
      </c>
      <c r="P2069" s="370">
        <v>6</v>
      </c>
      <c r="Q2069" s="294">
        <v>8</v>
      </c>
      <c r="R2069" s="293">
        <v>0</v>
      </c>
      <c r="S2069" s="398">
        <v>3144</v>
      </c>
      <c r="T2069" s="370">
        <v>6</v>
      </c>
      <c r="U2069" s="294">
        <v>8</v>
      </c>
      <c r="V2069" s="293">
        <v>0</v>
      </c>
      <c r="W2069" s="398">
        <v>3144</v>
      </c>
      <c r="X2069" s="370">
        <v>6</v>
      </c>
      <c r="Y2069" s="294">
        <v>8</v>
      </c>
      <c r="Z2069" s="293">
        <v>0</v>
      </c>
      <c r="AA2069" s="398">
        <v>3144</v>
      </c>
    </row>
    <row r="2070" spans="1:27" ht="10.5" customHeight="1" x14ac:dyDescent="0.2">
      <c r="A2070" s="357"/>
      <c r="B2070" s="14"/>
      <c r="C2070" s="302"/>
      <c r="D2070" s="302"/>
      <c r="E2070" s="288"/>
      <c r="F2070" s="8"/>
      <c r="G2070" s="8"/>
      <c r="H2070" s="8"/>
      <c r="L2070" s="364"/>
      <c r="O2070" s="398"/>
      <c r="P2070" s="370"/>
      <c r="S2070" s="398"/>
      <c r="T2070" s="370"/>
      <c r="W2070" s="398"/>
      <c r="X2070" s="370"/>
      <c r="AA2070" s="398"/>
    </row>
    <row r="2071" spans="1:27" ht="15" x14ac:dyDescent="0.25">
      <c r="A2071" s="357"/>
      <c r="B2071" s="14"/>
      <c r="C2071" s="302"/>
      <c r="D2071" s="302"/>
      <c r="E2071" s="479" t="s">
        <v>381</v>
      </c>
      <c r="F2071" s="343"/>
      <c r="G2071" s="343"/>
      <c r="H2071" s="343">
        <f>SUM(H2025:H2070)</f>
        <v>2103246</v>
      </c>
      <c r="I2071" s="261"/>
      <c r="J2071" s="261"/>
      <c r="K2071" s="344">
        <f>SUM(K2025:K2070)</f>
        <v>2162938</v>
      </c>
      <c r="L2071" s="420"/>
      <c r="M2071" s="406"/>
      <c r="N2071" s="407">
        <f>SUM(N2025:N2070)</f>
        <v>2287892</v>
      </c>
      <c r="O2071" s="408"/>
      <c r="P2071" s="423"/>
      <c r="Q2071" s="422"/>
      <c r="R2071" s="407">
        <f>SUM(R2025:R2070)</f>
        <v>2291773</v>
      </c>
      <c r="S2071" s="408"/>
      <c r="T2071" s="423"/>
      <c r="U2071" s="422"/>
      <c r="V2071" s="407">
        <f>SUM(V2025:V2070)</f>
        <v>2280735</v>
      </c>
      <c r="W2071" s="408"/>
      <c r="X2071" s="423"/>
      <c r="Y2071" s="422"/>
      <c r="Z2071" s="407">
        <f>SUM(Z2025:Z2070)</f>
        <v>0</v>
      </c>
      <c r="AA2071" s="408"/>
    </row>
    <row r="2072" spans="1:27" x14ac:dyDescent="0.2">
      <c r="A2072" s="357"/>
      <c r="B2072" s="14"/>
      <c r="C2072" s="302"/>
      <c r="D2072" s="302"/>
      <c r="E2072" s="288"/>
      <c r="F2072" s="8"/>
      <c r="G2072" s="8"/>
      <c r="H2072" s="8"/>
      <c r="I2072" s="4"/>
      <c r="J2072" s="4"/>
      <c r="L2072" s="12"/>
      <c r="O2072" s="398"/>
      <c r="P2072" s="404"/>
      <c r="Q2072" s="403"/>
      <c r="S2072" s="398"/>
      <c r="T2072" s="404"/>
      <c r="U2072" s="403"/>
      <c r="W2072" s="398"/>
      <c r="X2072" s="404"/>
      <c r="Y2072" s="403"/>
      <c r="AA2072" s="398"/>
    </row>
    <row r="2073" spans="1:27" ht="15" x14ac:dyDescent="0.25">
      <c r="A2073" s="357"/>
      <c r="B2073" s="14"/>
      <c r="C2073" s="302"/>
      <c r="D2073" s="302"/>
      <c r="E2073" s="375" t="s">
        <v>1441</v>
      </c>
      <c r="F2073" s="8"/>
      <c r="G2073" s="8"/>
      <c r="H2073" s="8"/>
      <c r="I2073" s="4"/>
      <c r="J2073" s="4"/>
      <c r="L2073" s="12"/>
      <c r="N2073" s="293">
        <f>COUNTIFS($C$2026:$C$2070,"&gt;0",N2026:N2070,"&gt;0")</f>
        <v>38</v>
      </c>
      <c r="O2073" s="398"/>
      <c r="P2073" s="404"/>
      <c r="Q2073" s="403"/>
      <c r="R2073" s="293">
        <f>COUNTIFS($C$2026:$C$2070,"&gt;0",R2026:R2070,"&gt;0")</f>
        <v>38</v>
      </c>
      <c r="S2073" s="398"/>
      <c r="T2073" s="404"/>
      <c r="U2073" s="403"/>
      <c r="V2073" s="293">
        <f>COUNTIFS($C$2026:$C$2070,"&gt;0",V2026:V2070,"&gt;0")</f>
        <v>38</v>
      </c>
      <c r="W2073" s="398"/>
      <c r="X2073" s="404"/>
      <c r="Y2073" s="403"/>
      <c r="Z2073" s="293">
        <f>COUNTIFS($C$2026:$C$2070,"&gt;0",Z2026:Z2070,"&gt;0")</f>
        <v>0</v>
      </c>
      <c r="AA2073" s="398"/>
    </row>
    <row r="2074" spans="1:27" ht="15" x14ac:dyDescent="0.25">
      <c r="A2074" s="359"/>
      <c r="B2074" s="20"/>
      <c r="C2074" s="303"/>
      <c r="D2074" s="303"/>
      <c r="E2074" s="481" t="s">
        <v>1332</v>
      </c>
      <c r="F2074" s="22"/>
      <c r="G2074" s="22"/>
      <c r="H2074" s="22"/>
      <c r="I2074" s="3"/>
      <c r="J2074" s="3"/>
      <c r="K2074" s="255"/>
      <c r="L2074" s="428"/>
      <c r="M2074" s="307"/>
      <c r="N2074" s="308">
        <f>COUNTIFS($C$2026:$C$2070,"**",N2026:N2070,"&gt;0")</f>
        <v>3</v>
      </c>
      <c r="O2074" s="424"/>
      <c r="P2074" s="431"/>
      <c r="Q2074" s="430"/>
      <c r="R2074" s="308">
        <f>COUNTIFS($C$2026:$C$2070,"**",R2026:R2070,"&gt;0")</f>
        <v>2</v>
      </c>
      <c r="S2074" s="424"/>
      <c r="T2074" s="431"/>
      <c r="U2074" s="430"/>
      <c r="V2074" s="308">
        <f>COUNTIFS($C$2026:$C$2070,"**",V2026:V2070,"&gt;0")</f>
        <v>2</v>
      </c>
      <c r="W2074" s="424"/>
      <c r="X2074" s="431"/>
      <c r="Y2074" s="430"/>
      <c r="Z2074" s="308">
        <f>COUNTIFS($C$2026:$C$2070,"**",Z2026:Z2070,"&gt;0")</f>
        <v>0</v>
      </c>
      <c r="AA2074" s="424"/>
    </row>
    <row r="2075" spans="1:27" ht="17.25" x14ac:dyDescent="0.35">
      <c r="A2075" s="322" t="s">
        <v>107</v>
      </c>
      <c r="B2075" s="285"/>
      <c r="C2075" s="309"/>
      <c r="D2075" s="309"/>
      <c r="E2075" s="274"/>
      <c r="F2075" s="352"/>
      <c r="G2075" s="352"/>
      <c r="H2075" s="352"/>
      <c r="I2075" s="353"/>
      <c r="J2075" s="353"/>
      <c r="K2075" s="354"/>
      <c r="L2075" s="368"/>
      <c r="M2075" s="346"/>
      <c r="N2075" s="347"/>
      <c r="O2075" s="401"/>
      <c r="P2075" s="373"/>
      <c r="Q2075" s="348"/>
      <c r="R2075" s="347"/>
      <c r="S2075" s="401"/>
      <c r="T2075" s="373"/>
      <c r="U2075" s="348"/>
      <c r="V2075" s="347"/>
      <c r="W2075" s="401"/>
      <c r="X2075" s="373"/>
      <c r="Y2075" s="348"/>
      <c r="Z2075" s="347"/>
      <c r="AA2075" s="401"/>
    </row>
    <row r="2076" spans="1:27" ht="15" x14ac:dyDescent="0.25">
      <c r="A2076" s="357"/>
      <c r="B2076" s="286" t="s">
        <v>1297</v>
      </c>
      <c r="C2076" s="302"/>
      <c r="D2076" s="302"/>
      <c r="E2076" s="288"/>
      <c r="F2076" s="8"/>
      <c r="G2076" s="8"/>
      <c r="H2076" s="8"/>
      <c r="I2076" s="4"/>
      <c r="J2076" s="4"/>
      <c r="K2076" s="4"/>
      <c r="L2076" s="12"/>
      <c r="M2076" s="13"/>
      <c r="N2076" s="13"/>
      <c r="O2076" s="398"/>
      <c r="P2076" s="404"/>
      <c r="Q2076" s="403"/>
      <c r="R2076" s="414"/>
      <c r="S2076" s="398"/>
      <c r="T2076" s="404"/>
      <c r="U2076" s="403"/>
      <c r="V2076" s="414"/>
      <c r="W2076" s="398"/>
      <c r="X2076" s="404"/>
      <c r="Y2076" s="403"/>
      <c r="Z2076" s="414"/>
      <c r="AA2076" s="398"/>
    </row>
    <row r="2077" spans="1:27" ht="14.1" customHeight="1" x14ac:dyDescent="0.2">
      <c r="A2077" s="357"/>
      <c r="B2077" s="14"/>
      <c r="C2077" s="302">
        <v>970</v>
      </c>
      <c r="D2077" s="302"/>
      <c r="E2077" s="288" t="s">
        <v>883</v>
      </c>
      <c r="F2077" s="8">
        <v>1</v>
      </c>
      <c r="G2077" s="8">
        <v>8</v>
      </c>
      <c r="H2077" s="8">
        <v>44213</v>
      </c>
      <c r="I2077" s="18">
        <v>1</v>
      </c>
      <c r="J2077" s="18">
        <v>8</v>
      </c>
      <c r="K2077" s="165">
        <v>46450</v>
      </c>
      <c r="L2077" s="364">
        <v>1</v>
      </c>
      <c r="M2077" s="21">
        <v>8</v>
      </c>
      <c r="N2077" s="293">
        <v>47495</v>
      </c>
      <c r="O2077" s="398">
        <v>71</v>
      </c>
      <c r="P2077" s="370">
        <v>1</v>
      </c>
      <c r="Q2077" s="294">
        <v>8</v>
      </c>
      <c r="R2077" s="293">
        <v>48683</v>
      </c>
      <c r="S2077" s="398">
        <v>71</v>
      </c>
      <c r="T2077" s="370">
        <v>1</v>
      </c>
      <c r="U2077" s="294">
        <v>8</v>
      </c>
      <c r="V2077" s="293">
        <v>48683</v>
      </c>
      <c r="W2077" s="398">
        <v>71</v>
      </c>
      <c r="X2077" s="370">
        <v>1</v>
      </c>
      <c r="Y2077" s="294">
        <v>8</v>
      </c>
      <c r="Z2077" s="293">
        <v>0</v>
      </c>
      <c r="AA2077" s="398">
        <v>71</v>
      </c>
    </row>
    <row r="2078" spans="1:27" ht="14.1" customHeight="1" x14ac:dyDescent="0.2">
      <c r="A2078" s="357"/>
      <c r="B2078" s="14"/>
      <c r="C2078" s="302">
        <v>1000</v>
      </c>
      <c r="D2078" s="302"/>
      <c r="E2078" s="288" t="s">
        <v>883</v>
      </c>
      <c r="F2078" s="8">
        <v>1</v>
      </c>
      <c r="G2078" s="8">
        <v>8</v>
      </c>
      <c r="H2078" s="8">
        <v>44213</v>
      </c>
      <c r="I2078" s="18">
        <v>1</v>
      </c>
      <c r="J2078" s="18">
        <v>8</v>
      </c>
      <c r="K2078" s="165">
        <v>46450</v>
      </c>
      <c r="L2078" s="364">
        <v>1</v>
      </c>
      <c r="M2078" s="21">
        <v>8</v>
      </c>
      <c r="N2078" s="293">
        <v>47495</v>
      </c>
      <c r="O2078" s="398">
        <v>71</v>
      </c>
      <c r="P2078" s="370">
        <v>1</v>
      </c>
      <c r="Q2078" s="294">
        <v>8</v>
      </c>
      <c r="R2078" s="293">
        <v>48683</v>
      </c>
      <c r="S2078" s="398">
        <v>71</v>
      </c>
      <c r="T2078" s="370">
        <v>1</v>
      </c>
      <c r="U2078" s="294">
        <v>8</v>
      </c>
      <c r="V2078" s="293">
        <v>48683</v>
      </c>
      <c r="W2078" s="398">
        <v>71</v>
      </c>
      <c r="X2078" s="370">
        <v>1</v>
      </c>
      <c r="Y2078" s="294">
        <v>8</v>
      </c>
      <c r="Z2078" s="293">
        <v>0</v>
      </c>
      <c r="AA2078" s="398">
        <v>71</v>
      </c>
    </row>
    <row r="2079" spans="1:27" ht="14.1" customHeight="1" x14ac:dyDescent="0.2">
      <c r="A2079" s="357"/>
      <c r="B2079" s="14"/>
      <c r="C2079" s="302">
        <v>1020</v>
      </c>
      <c r="D2079" s="302"/>
      <c r="E2079" s="288" t="s">
        <v>883</v>
      </c>
      <c r="F2079" s="8">
        <v>1</v>
      </c>
      <c r="G2079" s="8">
        <v>8</v>
      </c>
      <c r="H2079" s="8">
        <v>44213</v>
      </c>
      <c r="I2079" s="18">
        <v>1</v>
      </c>
      <c r="J2079" s="18">
        <v>8</v>
      </c>
      <c r="K2079" s="165">
        <v>46450</v>
      </c>
      <c r="L2079" s="364">
        <v>1</v>
      </c>
      <c r="M2079" s="21">
        <v>8</v>
      </c>
      <c r="N2079" s="293">
        <v>47495</v>
      </c>
      <c r="O2079" s="398">
        <v>71</v>
      </c>
      <c r="P2079" s="370">
        <v>1</v>
      </c>
      <c r="Q2079" s="294">
        <v>8</v>
      </c>
      <c r="R2079" s="293">
        <v>48683</v>
      </c>
      <c r="S2079" s="398">
        <v>71</v>
      </c>
      <c r="T2079" s="370">
        <v>1</v>
      </c>
      <c r="U2079" s="294">
        <v>8</v>
      </c>
      <c r="V2079" s="293">
        <v>48683</v>
      </c>
      <c r="W2079" s="398">
        <v>71</v>
      </c>
      <c r="X2079" s="370">
        <v>1</v>
      </c>
      <c r="Y2079" s="294">
        <v>8</v>
      </c>
      <c r="Z2079" s="293">
        <v>0</v>
      </c>
      <c r="AA2079" s="398">
        <v>71</v>
      </c>
    </row>
    <row r="2080" spans="1:27" ht="14.1" customHeight="1" x14ac:dyDescent="0.2">
      <c r="A2080" s="357"/>
      <c r="B2080" s="14"/>
      <c r="C2080" s="302">
        <v>1030</v>
      </c>
      <c r="D2080" s="302"/>
      <c r="E2080" s="288" t="s">
        <v>883</v>
      </c>
      <c r="F2080" s="8">
        <v>1</v>
      </c>
      <c r="G2080" s="8">
        <v>8</v>
      </c>
      <c r="H2080" s="8">
        <v>44213</v>
      </c>
      <c r="I2080" s="18">
        <v>1</v>
      </c>
      <c r="J2080" s="18">
        <v>8</v>
      </c>
      <c r="K2080" s="165">
        <v>46450</v>
      </c>
      <c r="L2080" s="364">
        <v>1</v>
      </c>
      <c r="M2080" s="21">
        <v>8</v>
      </c>
      <c r="N2080" s="293">
        <v>47495</v>
      </c>
      <c r="O2080" s="398">
        <v>71</v>
      </c>
      <c r="P2080" s="370">
        <v>1</v>
      </c>
      <c r="Q2080" s="294">
        <v>8</v>
      </c>
      <c r="R2080" s="293">
        <v>48683</v>
      </c>
      <c r="S2080" s="398">
        <v>71</v>
      </c>
      <c r="T2080" s="370">
        <v>1</v>
      </c>
      <c r="U2080" s="294">
        <v>8</v>
      </c>
      <c r="V2080" s="293">
        <v>48683</v>
      </c>
      <c r="W2080" s="398">
        <v>71</v>
      </c>
      <c r="X2080" s="370">
        <v>1</v>
      </c>
      <c r="Y2080" s="294">
        <v>8</v>
      </c>
      <c r="Z2080" s="293">
        <v>0</v>
      </c>
      <c r="AA2080" s="398">
        <v>71</v>
      </c>
    </row>
    <row r="2081" spans="1:27" ht="14.1" customHeight="1" x14ac:dyDescent="0.2">
      <c r="A2081" s="357"/>
      <c r="B2081" s="14"/>
      <c r="C2081" s="302">
        <v>1040</v>
      </c>
      <c r="D2081" s="302"/>
      <c r="E2081" s="288" t="s">
        <v>883</v>
      </c>
      <c r="F2081" s="8">
        <v>1</v>
      </c>
      <c r="G2081" s="8">
        <v>8</v>
      </c>
      <c r="H2081" s="8">
        <v>44213</v>
      </c>
      <c r="I2081" s="18">
        <v>1</v>
      </c>
      <c r="J2081" s="18">
        <v>8</v>
      </c>
      <c r="K2081" s="165">
        <v>46450</v>
      </c>
      <c r="L2081" s="364">
        <v>1</v>
      </c>
      <c r="M2081" s="21">
        <v>8</v>
      </c>
      <c r="N2081" s="293">
        <v>47495</v>
      </c>
      <c r="O2081" s="398">
        <v>71</v>
      </c>
      <c r="P2081" s="370">
        <v>1</v>
      </c>
      <c r="Q2081" s="294">
        <v>8</v>
      </c>
      <c r="R2081" s="293">
        <v>48683</v>
      </c>
      <c r="S2081" s="398">
        <v>71</v>
      </c>
      <c r="T2081" s="370">
        <v>1</v>
      </c>
      <c r="U2081" s="294">
        <v>8</v>
      </c>
      <c r="V2081" s="293">
        <v>48683</v>
      </c>
      <c r="W2081" s="398">
        <v>71</v>
      </c>
      <c r="X2081" s="370">
        <v>1</v>
      </c>
      <c r="Y2081" s="294">
        <v>8</v>
      </c>
      <c r="Z2081" s="293">
        <v>0</v>
      </c>
      <c r="AA2081" s="398">
        <v>71</v>
      </c>
    </row>
    <row r="2082" spans="1:27" ht="14.1" customHeight="1" x14ac:dyDescent="0.2">
      <c r="A2082" s="357"/>
      <c r="B2082" s="14"/>
      <c r="C2082" s="302">
        <v>1050</v>
      </c>
      <c r="D2082" s="302"/>
      <c r="E2082" s="288" t="s">
        <v>883</v>
      </c>
      <c r="F2082" s="8">
        <v>1</v>
      </c>
      <c r="G2082" s="8">
        <v>8</v>
      </c>
      <c r="H2082" s="8">
        <v>44213</v>
      </c>
      <c r="I2082" s="18">
        <v>1</v>
      </c>
      <c r="J2082" s="18">
        <v>8</v>
      </c>
      <c r="K2082" s="165">
        <v>46450</v>
      </c>
      <c r="L2082" s="364">
        <v>1</v>
      </c>
      <c r="M2082" s="21">
        <v>8</v>
      </c>
      <c r="N2082" s="293">
        <v>47495</v>
      </c>
      <c r="O2082" s="398">
        <v>71</v>
      </c>
      <c r="P2082" s="370">
        <v>1</v>
      </c>
      <c r="Q2082" s="294">
        <v>8</v>
      </c>
      <c r="R2082" s="293">
        <v>48683</v>
      </c>
      <c r="S2082" s="398">
        <v>71</v>
      </c>
      <c r="T2082" s="370">
        <v>1</v>
      </c>
      <c r="U2082" s="294">
        <v>8</v>
      </c>
      <c r="V2082" s="293">
        <v>48683</v>
      </c>
      <c r="W2082" s="398">
        <v>71</v>
      </c>
      <c r="X2082" s="370">
        <v>1</v>
      </c>
      <c r="Y2082" s="294">
        <v>8</v>
      </c>
      <c r="Z2082" s="293">
        <v>0</v>
      </c>
      <c r="AA2082" s="398">
        <v>71</v>
      </c>
    </row>
    <row r="2083" spans="1:27" ht="14.1" customHeight="1" x14ac:dyDescent="0.2">
      <c r="A2083" s="357"/>
      <c r="B2083" s="14"/>
      <c r="C2083" s="302">
        <v>1700</v>
      </c>
      <c r="D2083" s="302"/>
      <c r="E2083" s="288" t="s">
        <v>883</v>
      </c>
      <c r="F2083" s="8">
        <v>1</v>
      </c>
      <c r="G2083" s="8">
        <v>8</v>
      </c>
      <c r="H2083" s="8">
        <v>44213</v>
      </c>
      <c r="I2083" s="18">
        <v>1</v>
      </c>
      <c r="J2083" s="18">
        <v>8</v>
      </c>
      <c r="K2083" s="165">
        <v>46450</v>
      </c>
      <c r="L2083" s="364">
        <v>1</v>
      </c>
      <c r="M2083" s="21">
        <v>8</v>
      </c>
      <c r="N2083" s="293">
        <v>47495</v>
      </c>
      <c r="O2083" s="398">
        <v>71</v>
      </c>
      <c r="P2083" s="370">
        <v>1</v>
      </c>
      <c r="Q2083" s="294">
        <v>8</v>
      </c>
      <c r="R2083" s="293">
        <v>48683</v>
      </c>
      <c r="S2083" s="398">
        <v>71</v>
      </c>
      <c r="T2083" s="370">
        <v>1</v>
      </c>
      <c r="U2083" s="294">
        <v>8</v>
      </c>
      <c r="V2083" s="293">
        <v>48683</v>
      </c>
      <c r="W2083" s="398">
        <v>71</v>
      </c>
      <c r="X2083" s="370">
        <v>1</v>
      </c>
      <c r="Y2083" s="294">
        <v>8</v>
      </c>
      <c r="Z2083" s="293">
        <v>0</v>
      </c>
      <c r="AA2083" s="398">
        <v>71</v>
      </c>
    </row>
    <row r="2084" spans="1:27" ht="14.1" customHeight="1" x14ac:dyDescent="0.2">
      <c r="A2084" s="357"/>
      <c r="B2084" s="14"/>
      <c r="C2084" s="490">
        <v>3080</v>
      </c>
      <c r="D2084" s="490"/>
      <c r="E2084" s="288" t="s">
        <v>792</v>
      </c>
      <c r="F2084" s="8">
        <v>7</v>
      </c>
      <c r="G2084" s="8">
        <v>4</v>
      </c>
      <c r="H2084" s="8">
        <v>56923</v>
      </c>
      <c r="I2084" s="18">
        <v>7</v>
      </c>
      <c r="J2084" s="18">
        <v>4</v>
      </c>
      <c r="K2084" s="165">
        <v>59804</v>
      </c>
      <c r="L2084" s="364">
        <v>7</v>
      </c>
      <c r="M2084" s="21">
        <v>4</v>
      </c>
      <c r="N2084" s="293">
        <v>61149</v>
      </c>
      <c r="O2084" s="398">
        <v>71</v>
      </c>
      <c r="P2084" s="370">
        <v>7</v>
      </c>
      <c r="Q2084" s="294">
        <v>4</v>
      </c>
      <c r="R2084" s="293">
        <v>62678</v>
      </c>
      <c r="S2084" s="398">
        <v>71</v>
      </c>
      <c r="T2084" s="370">
        <v>7</v>
      </c>
      <c r="U2084" s="294">
        <v>4</v>
      </c>
      <c r="V2084" s="293">
        <v>62678</v>
      </c>
      <c r="W2084" s="398">
        <v>71</v>
      </c>
      <c r="X2084" s="370">
        <v>7</v>
      </c>
      <c r="Y2084" s="294">
        <v>4</v>
      </c>
      <c r="Z2084" s="293">
        <v>0</v>
      </c>
      <c r="AA2084" s="398">
        <v>71</v>
      </c>
    </row>
    <row r="2085" spans="1:27" ht="14.1" customHeight="1" x14ac:dyDescent="0.2">
      <c r="A2085" s="357"/>
      <c r="B2085" s="14"/>
      <c r="C2085" s="490">
        <v>6000</v>
      </c>
      <c r="D2085" s="490"/>
      <c r="E2085" s="288" t="s">
        <v>883</v>
      </c>
      <c r="F2085" s="8">
        <v>1</v>
      </c>
      <c r="G2085" s="8">
        <v>8</v>
      </c>
      <c r="H2085" s="8">
        <v>44213</v>
      </c>
      <c r="I2085" s="18">
        <v>1</v>
      </c>
      <c r="J2085" s="18">
        <v>8</v>
      </c>
      <c r="K2085" s="165">
        <v>46450</v>
      </c>
      <c r="L2085" s="364">
        <v>1</v>
      </c>
      <c r="M2085" s="21">
        <v>8</v>
      </c>
      <c r="N2085" s="293">
        <v>47495</v>
      </c>
      <c r="O2085" s="398">
        <v>71</v>
      </c>
      <c r="P2085" s="370">
        <v>1</v>
      </c>
      <c r="Q2085" s="294">
        <v>8</v>
      </c>
      <c r="R2085" s="293">
        <v>48683</v>
      </c>
      <c r="S2085" s="398">
        <v>71</v>
      </c>
      <c r="T2085" s="370">
        <v>1</v>
      </c>
      <c r="U2085" s="294">
        <v>8</v>
      </c>
      <c r="V2085" s="293">
        <v>48683</v>
      </c>
      <c r="W2085" s="398">
        <v>71</v>
      </c>
      <c r="X2085" s="370">
        <v>1</v>
      </c>
      <c r="Y2085" s="294">
        <v>8</v>
      </c>
      <c r="Z2085" s="293">
        <v>0</v>
      </c>
      <c r="AA2085" s="398">
        <v>71</v>
      </c>
    </row>
    <row r="2086" spans="1:27" ht="14.1" customHeight="1" x14ac:dyDescent="0.2">
      <c r="A2086" s="357"/>
      <c r="B2086" s="14"/>
      <c r="C2086" s="490">
        <v>6010</v>
      </c>
      <c r="D2086" s="490"/>
      <c r="E2086" s="288" t="s">
        <v>883</v>
      </c>
      <c r="F2086" s="8">
        <v>1</v>
      </c>
      <c r="G2086" s="8">
        <v>8</v>
      </c>
      <c r="H2086" s="8">
        <v>44213</v>
      </c>
      <c r="I2086" s="18">
        <v>1</v>
      </c>
      <c r="J2086" s="18">
        <v>8</v>
      </c>
      <c r="K2086" s="165">
        <v>46450</v>
      </c>
      <c r="L2086" s="364">
        <v>1</v>
      </c>
      <c r="M2086" s="21">
        <v>8</v>
      </c>
      <c r="N2086" s="293">
        <v>47495</v>
      </c>
      <c r="O2086" s="398">
        <v>71</v>
      </c>
      <c r="P2086" s="370">
        <v>1</v>
      </c>
      <c r="Q2086" s="294">
        <v>8</v>
      </c>
      <c r="R2086" s="293">
        <v>48683</v>
      </c>
      <c r="S2086" s="398">
        <v>71</v>
      </c>
      <c r="T2086" s="370">
        <v>1</v>
      </c>
      <c r="U2086" s="294">
        <v>8</v>
      </c>
      <c r="V2086" s="293">
        <v>48683</v>
      </c>
      <c r="W2086" s="398">
        <v>71</v>
      </c>
      <c r="X2086" s="370">
        <v>1</v>
      </c>
      <c r="Y2086" s="294">
        <v>8</v>
      </c>
      <c r="Z2086" s="293">
        <v>0</v>
      </c>
      <c r="AA2086" s="398">
        <v>71</v>
      </c>
    </row>
    <row r="2087" spans="1:27" ht="14.1" customHeight="1" x14ac:dyDescent="0.2">
      <c r="A2087" s="357"/>
      <c r="B2087" s="14"/>
      <c r="C2087" s="490">
        <v>10001</v>
      </c>
      <c r="D2087" s="490"/>
      <c r="E2087" s="288" t="s">
        <v>883</v>
      </c>
      <c r="F2087" s="8">
        <v>1</v>
      </c>
      <c r="G2087" s="8">
        <v>8</v>
      </c>
      <c r="H2087" s="8">
        <v>44213</v>
      </c>
      <c r="I2087" s="18">
        <v>1</v>
      </c>
      <c r="J2087" s="18">
        <v>8</v>
      </c>
      <c r="K2087" s="165">
        <v>46450</v>
      </c>
      <c r="L2087" s="364">
        <v>1</v>
      </c>
      <c r="M2087" s="21">
        <v>8</v>
      </c>
      <c r="N2087" s="293">
        <v>47495</v>
      </c>
      <c r="O2087" s="470">
        <v>71</v>
      </c>
      <c r="P2087" s="370">
        <v>1</v>
      </c>
      <c r="Q2087" s="294">
        <v>8</v>
      </c>
      <c r="R2087" s="293">
        <v>48683</v>
      </c>
      <c r="S2087" s="470">
        <v>71</v>
      </c>
      <c r="T2087" s="370">
        <v>1</v>
      </c>
      <c r="U2087" s="294">
        <v>8</v>
      </c>
      <c r="V2087" s="293">
        <v>48683</v>
      </c>
      <c r="W2087" s="470">
        <v>71</v>
      </c>
      <c r="X2087" s="370">
        <v>1</v>
      </c>
      <c r="Y2087" s="294">
        <v>8</v>
      </c>
      <c r="Z2087" s="293">
        <v>0</v>
      </c>
      <c r="AA2087" s="470">
        <v>71</v>
      </c>
    </row>
    <row r="2088" spans="1:27" ht="5.25" customHeight="1" x14ac:dyDescent="0.2">
      <c r="A2088" s="357"/>
      <c r="B2088" s="14"/>
      <c r="C2088" s="490"/>
      <c r="D2088" s="490"/>
      <c r="E2088" s="288">
        <v>0</v>
      </c>
      <c r="F2088" s="8"/>
      <c r="G2088" s="8"/>
      <c r="H2088" s="8"/>
      <c r="L2088" s="364"/>
      <c r="O2088" s="398"/>
      <c r="P2088" s="370"/>
      <c r="S2088" s="398"/>
      <c r="T2088" s="370"/>
      <c r="W2088" s="398"/>
      <c r="X2088" s="370"/>
      <c r="AA2088" s="398"/>
    </row>
    <row r="2089" spans="1:27" ht="15" x14ac:dyDescent="0.25">
      <c r="A2089" s="357"/>
      <c r="B2089" s="14"/>
      <c r="C2089" s="302"/>
      <c r="D2089" s="302"/>
      <c r="E2089" s="479" t="s">
        <v>381</v>
      </c>
      <c r="F2089" s="343"/>
      <c r="G2089" s="343"/>
      <c r="H2089" s="343">
        <f>SUM(H2076:H2087)</f>
        <v>499053</v>
      </c>
      <c r="I2089" s="261"/>
      <c r="J2089" s="261"/>
      <c r="K2089" s="344">
        <f>SUM(K2076:K2087)</f>
        <v>524304</v>
      </c>
      <c r="L2089" s="420"/>
      <c r="M2089" s="421"/>
      <c r="N2089" s="407">
        <f>SUM(N2076:N2087)</f>
        <v>536099</v>
      </c>
      <c r="O2089" s="408"/>
      <c r="P2089" s="423"/>
      <c r="Q2089" s="422"/>
      <c r="R2089" s="407">
        <f>SUM(R2076:R2087)</f>
        <v>549508</v>
      </c>
      <c r="S2089" s="408"/>
      <c r="T2089" s="423"/>
      <c r="U2089" s="422"/>
      <c r="V2089" s="407">
        <f>SUM(V2076:V2087)</f>
        <v>549508</v>
      </c>
      <c r="W2089" s="408"/>
      <c r="X2089" s="423"/>
      <c r="Y2089" s="422"/>
      <c r="Z2089" s="407">
        <f>SUM(Z2076:Z2087)</f>
        <v>0</v>
      </c>
      <c r="AA2089" s="408"/>
    </row>
    <row r="2090" spans="1:27" x14ac:dyDescent="0.2">
      <c r="A2090" s="357"/>
      <c r="B2090" s="14"/>
      <c r="C2090" s="302"/>
      <c r="D2090" s="302"/>
      <c r="E2090" s="288"/>
      <c r="F2090" s="8"/>
      <c r="G2090" s="8"/>
      <c r="H2090" s="8"/>
      <c r="I2090" s="4"/>
      <c r="J2090" s="4"/>
      <c r="L2090" s="12"/>
      <c r="M2090" s="13"/>
      <c r="O2090" s="398"/>
      <c r="P2090" s="404"/>
      <c r="Q2090" s="403"/>
      <c r="S2090" s="398"/>
      <c r="T2090" s="404"/>
      <c r="U2090" s="403"/>
      <c r="W2090" s="398"/>
      <c r="X2090" s="404"/>
      <c r="Y2090" s="403"/>
      <c r="AA2090" s="398"/>
    </row>
    <row r="2091" spans="1:27" ht="15" x14ac:dyDescent="0.25">
      <c r="A2091" s="357"/>
      <c r="B2091" s="14"/>
      <c r="C2091" s="302"/>
      <c r="D2091" s="302"/>
      <c r="E2091" s="375" t="s">
        <v>1441</v>
      </c>
      <c r="F2091" s="8"/>
      <c r="G2091" s="8"/>
      <c r="H2091" s="8"/>
      <c r="I2091" s="4"/>
      <c r="J2091" s="4"/>
      <c r="L2091" s="12"/>
      <c r="M2091" s="13"/>
      <c r="N2091" s="293">
        <f>COUNTIFS($C$2077:$C$2088,"&gt;0",N2077:N2088,"&gt;0")</f>
        <v>11</v>
      </c>
      <c r="O2091" s="398"/>
      <c r="P2091" s="404"/>
      <c r="Q2091" s="403"/>
      <c r="R2091" s="293">
        <f>COUNTIFS($C$2077:$C$2088,"&gt;0",R2077:R2088,"&gt;0")</f>
        <v>11</v>
      </c>
      <c r="S2091" s="398"/>
      <c r="T2091" s="404"/>
      <c r="U2091" s="403"/>
      <c r="V2091" s="293">
        <f>COUNTIFS($C$2077:$C$2088,"&gt;0",V2077:V2088,"&gt;0")</f>
        <v>11</v>
      </c>
      <c r="W2091" s="398"/>
      <c r="X2091" s="404"/>
      <c r="Y2091" s="403"/>
      <c r="Z2091" s="293">
        <f>COUNTIFS($C$2077:$C$2088,"&gt;0",Z2077:Z2088,"&gt;0")</f>
        <v>0</v>
      </c>
      <c r="AA2091" s="398"/>
    </row>
    <row r="2092" spans="1:27" ht="15" x14ac:dyDescent="0.25">
      <c r="A2092" s="357"/>
      <c r="B2092" s="14"/>
      <c r="C2092" s="302"/>
      <c r="D2092" s="302"/>
      <c r="E2092" s="375" t="s">
        <v>1332</v>
      </c>
      <c r="F2092" s="8"/>
      <c r="G2092" s="8"/>
      <c r="H2092" s="8"/>
      <c r="I2092" s="4"/>
      <c r="J2092" s="4"/>
      <c r="L2092" s="12"/>
      <c r="M2092" s="13"/>
      <c r="N2092" s="293">
        <f>COUNTIFS($C$2077:$C$2088,"**",N2077:N2088,"&gt;0")</f>
        <v>0</v>
      </c>
      <c r="O2092" s="398"/>
      <c r="P2092" s="404"/>
      <c r="Q2092" s="403"/>
      <c r="R2092" s="293">
        <f>COUNTIFS($C$2077:$C$2088,"**",R2077:R2088,"&gt;0")</f>
        <v>0</v>
      </c>
      <c r="S2092" s="398"/>
      <c r="T2092" s="404"/>
      <c r="U2092" s="403"/>
      <c r="V2092" s="293">
        <f>COUNTIFS($C$2077:$C$2088,"**",V2077:V2088,"&gt;0")</f>
        <v>0</v>
      </c>
      <c r="W2092" s="398"/>
      <c r="X2092" s="404"/>
      <c r="Y2092" s="403"/>
      <c r="Z2092" s="293">
        <f>COUNTIFS($C$2077:$C$2088,"**",Z2077:Z2088,"&gt;0")</f>
        <v>0</v>
      </c>
      <c r="AA2092" s="398"/>
    </row>
    <row r="2093" spans="1:27" ht="9.75" customHeight="1" x14ac:dyDescent="0.35">
      <c r="A2093" s="357"/>
      <c r="B2093" s="14"/>
      <c r="C2093" s="302"/>
      <c r="D2093" s="302"/>
      <c r="E2093" s="288"/>
      <c r="F2093" s="337"/>
      <c r="G2093" s="337"/>
      <c r="H2093" s="337"/>
      <c r="I2093" s="25"/>
      <c r="J2093" s="25"/>
      <c r="K2093" s="338"/>
      <c r="L2093" s="465"/>
      <c r="M2093" s="466"/>
      <c r="N2093" s="467"/>
      <c r="O2093" s="398"/>
      <c r="P2093" s="469"/>
      <c r="Q2093" s="468"/>
      <c r="R2093" s="467"/>
      <c r="S2093" s="398"/>
      <c r="T2093" s="469"/>
      <c r="U2093" s="468"/>
      <c r="V2093" s="467"/>
      <c r="W2093" s="398"/>
      <c r="X2093" s="469"/>
      <c r="Y2093" s="468"/>
      <c r="Z2093" s="467"/>
      <c r="AA2093" s="398"/>
    </row>
    <row r="2094" spans="1:27" ht="15" x14ac:dyDescent="0.25">
      <c r="A2094" s="357"/>
      <c r="B2094" s="286" t="s">
        <v>1298</v>
      </c>
      <c r="C2094" s="302"/>
      <c r="D2094" s="302"/>
      <c r="E2094" s="288"/>
      <c r="F2094" s="8"/>
      <c r="G2094" s="8"/>
      <c r="H2094" s="8"/>
      <c r="I2094" s="4"/>
      <c r="J2094" s="4"/>
      <c r="K2094" s="4"/>
      <c r="L2094" s="12"/>
      <c r="M2094" s="13"/>
      <c r="N2094" s="13"/>
      <c r="O2094" s="398"/>
      <c r="P2094" s="404"/>
      <c r="Q2094" s="403"/>
      <c r="R2094" s="414"/>
      <c r="S2094" s="398"/>
      <c r="T2094" s="404"/>
      <c r="U2094" s="403"/>
      <c r="V2094" s="414"/>
      <c r="W2094" s="398"/>
      <c r="X2094" s="404"/>
      <c r="Y2094" s="403"/>
      <c r="Z2094" s="414"/>
      <c r="AA2094" s="398"/>
    </row>
    <row r="2095" spans="1:27" x14ac:dyDescent="0.2">
      <c r="A2095" s="357"/>
      <c r="B2095" s="288"/>
      <c r="C2095" s="302">
        <v>330</v>
      </c>
      <c r="D2095" s="302"/>
      <c r="E2095" s="288" t="s">
        <v>896</v>
      </c>
      <c r="F2095" s="8"/>
      <c r="G2095" s="8"/>
      <c r="H2095" s="8"/>
      <c r="I2095" s="4"/>
      <c r="J2095" s="4"/>
      <c r="K2095" s="4"/>
      <c r="L2095" s="364">
        <v>6</v>
      </c>
      <c r="M2095" s="21">
        <v>8</v>
      </c>
      <c r="N2095" s="293">
        <v>57409</v>
      </c>
      <c r="O2095" s="398">
        <v>3144</v>
      </c>
      <c r="P2095" s="370">
        <v>6</v>
      </c>
      <c r="Q2095" s="294">
        <v>8</v>
      </c>
      <c r="R2095" s="293">
        <v>63213</v>
      </c>
      <c r="S2095" s="398">
        <v>3144</v>
      </c>
      <c r="T2095" s="370">
        <v>6</v>
      </c>
      <c r="U2095" s="294">
        <v>8</v>
      </c>
      <c r="V2095" s="293">
        <v>63213</v>
      </c>
      <c r="W2095" s="398">
        <v>3144</v>
      </c>
      <c r="X2095" s="370">
        <v>6</v>
      </c>
      <c r="Y2095" s="294">
        <v>8</v>
      </c>
      <c r="Z2095" s="293">
        <v>0</v>
      </c>
      <c r="AA2095" s="398">
        <v>3144</v>
      </c>
    </row>
    <row r="2096" spans="1:27" ht="14.1" customHeight="1" x14ac:dyDescent="0.2">
      <c r="A2096" s="357"/>
      <c r="B2096" s="14"/>
      <c r="C2096" s="302">
        <v>440</v>
      </c>
      <c r="D2096" s="302"/>
      <c r="E2096" s="288" t="s">
        <v>302</v>
      </c>
      <c r="F2096" s="8">
        <v>1</v>
      </c>
      <c r="G2096" s="8">
        <v>3</v>
      </c>
      <c r="H2096" s="8">
        <v>54642</v>
      </c>
      <c r="I2096" s="18">
        <v>1</v>
      </c>
      <c r="J2096" s="18">
        <v>3</v>
      </c>
      <c r="K2096" s="165">
        <v>54435</v>
      </c>
      <c r="L2096" s="364">
        <v>1</v>
      </c>
      <c r="M2096" s="21">
        <v>3</v>
      </c>
      <c r="N2096" s="293">
        <v>58261</v>
      </c>
      <c r="O2096" s="398">
        <v>424</v>
      </c>
      <c r="P2096" s="370">
        <v>1</v>
      </c>
      <c r="Q2096" s="294">
        <v>3</v>
      </c>
      <c r="R2096" s="293">
        <v>59572</v>
      </c>
      <c r="S2096" s="398">
        <v>424</v>
      </c>
      <c r="T2096" s="370">
        <v>1</v>
      </c>
      <c r="U2096" s="294">
        <v>3</v>
      </c>
      <c r="V2096" s="293">
        <v>59572</v>
      </c>
      <c r="W2096" s="398">
        <v>424</v>
      </c>
      <c r="X2096" s="370">
        <v>1</v>
      </c>
      <c r="Y2096" s="294">
        <v>3</v>
      </c>
      <c r="Z2096" s="293">
        <v>0</v>
      </c>
      <c r="AA2096" s="398">
        <v>424</v>
      </c>
    </row>
    <row r="2097" spans="1:27" ht="14.1" customHeight="1" x14ac:dyDescent="0.2">
      <c r="A2097" s="357"/>
      <c r="B2097" s="14"/>
      <c r="C2097" s="302">
        <v>460</v>
      </c>
      <c r="D2097" s="302"/>
      <c r="E2097" s="288" t="s">
        <v>238</v>
      </c>
      <c r="F2097" s="8">
        <v>1</v>
      </c>
      <c r="G2097" s="8">
        <v>2</v>
      </c>
      <c r="H2097" s="8">
        <v>51205</v>
      </c>
      <c r="I2097" s="18">
        <v>1</v>
      </c>
      <c r="J2097" s="18">
        <v>2</v>
      </c>
      <c r="K2097" s="165">
        <v>51010</v>
      </c>
      <c r="L2097" s="364">
        <v>1</v>
      </c>
      <c r="M2097" s="21">
        <v>2</v>
      </c>
      <c r="N2097" s="293">
        <v>54580</v>
      </c>
      <c r="O2097" s="398">
        <v>424</v>
      </c>
      <c r="P2097" s="370">
        <v>1</v>
      </c>
      <c r="Q2097" s="294">
        <v>2</v>
      </c>
      <c r="R2097" s="293">
        <v>55961</v>
      </c>
      <c r="S2097" s="398">
        <v>424</v>
      </c>
      <c r="T2097" s="370">
        <v>1</v>
      </c>
      <c r="U2097" s="294">
        <v>2</v>
      </c>
      <c r="V2097" s="293">
        <v>55961</v>
      </c>
      <c r="W2097" s="398">
        <v>424</v>
      </c>
      <c r="X2097" s="370">
        <v>1</v>
      </c>
      <c r="Y2097" s="294">
        <v>2</v>
      </c>
      <c r="Z2097" s="293">
        <v>0</v>
      </c>
      <c r="AA2097" s="398">
        <v>424</v>
      </c>
    </row>
    <row r="2098" spans="1:27" ht="14.1" customHeight="1" x14ac:dyDescent="0.2">
      <c r="A2098" s="357"/>
      <c r="B2098" s="14"/>
      <c r="C2098" s="302">
        <v>1220</v>
      </c>
      <c r="D2098" s="302"/>
      <c r="E2098" s="288" t="s">
        <v>302</v>
      </c>
      <c r="F2098" s="8">
        <v>1</v>
      </c>
      <c r="G2098" s="8">
        <v>3</v>
      </c>
      <c r="H2098" s="8">
        <v>54642</v>
      </c>
      <c r="I2098" s="18">
        <v>1</v>
      </c>
      <c r="J2098" s="18">
        <v>3</v>
      </c>
      <c r="K2098" s="165">
        <v>54435</v>
      </c>
      <c r="L2098" s="364">
        <v>1</v>
      </c>
      <c r="M2098" s="21">
        <v>3</v>
      </c>
      <c r="N2098" s="293">
        <v>58261</v>
      </c>
      <c r="O2098" s="398">
        <v>424</v>
      </c>
      <c r="P2098" s="370">
        <v>1</v>
      </c>
      <c r="Q2098" s="294">
        <v>3</v>
      </c>
      <c r="R2098" s="293">
        <v>59572</v>
      </c>
      <c r="S2098" s="398">
        <v>424</v>
      </c>
      <c r="T2098" s="370">
        <v>1</v>
      </c>
      <c r="U2098" s="294">
        <v>3</v>
      </c>
      <c r="V2098" s="293">
        <v>59572</v>
      </c>
      <c r="W2098" s="398">
        <v>424</v>
      </c>
      <c r="X2098" s="370">
        <v>1</v>
      </c>
      <c r="Y2098" s="294">
        <v>3</v>
      </c>
      <c r="Z2098" s="293">
        <v>0</v>
      </c>
      <c r="AA2098" s="398">
        <v>424</v>
      </c>
    </row>
    <row r="2099" spans="1:27" ht="14.1" customHeight="1" x14ac:dyDescent="0.2">
      <c r="A2099" s="357"/>
      <c r="B2099" s="14"/>
      <c r="C2099" s="302">
        <v>1230</v>
      </c>
      <c r="D2099" s="302"/>
      <c r="E2099" s="288" t="s">
        <v>302</v>
      </c>
      <c r="F2099" s="8">
        <v>1</v>
      </c>
      <c r="G2099" s="8">
        <v>3</v>
      </c>
      <c r="H2099" s="8">
        <v>54642</v>
      </c>
      <c r="I2099" s="18">
        <v>1</v>
      </c>
      <c r="J2099" s="18">
        <v>3</v>
      </c>
      <c r="K2099" s="165">
        <v>54435</v>
      </c>
      <c r="L2099" s="364">
        <v>1</v>
      </c>
      <c r="M2099" s="21">
        <v>3</v>
      </c>
      <c r="N2099" s="293">
        <v>58261</v>
      </c>
      <c r="O2099" s="398">
        <v>424</v>
      </c>
      <c r="P2099" s="370">
        <v>1</v>
      </c>
      <c r="Q2099" s="294">
        <v>3</v>
      </c>
      <c r="R2099" s="293">
        <v>59572</v>
      </c>
      <c r="S2099" s="398">
        <v>424</v>
      </c>
      <c r="T2099" s="370">
        <v>1</v>
      </c>
      <c r="U2099" s="294">
        <v>3</v>
      </c>
      <c r="V2099" s="293">
        <v>59572</v>
      </c>
      <c r="W2099" s="398">
        <v>424</v>
      </c>
      <c r="X2099" s="370">
        <v>1</v>
      </c>
      <c r="Y2099" s="294">
        <v>3</v>
      </c>
      <c r="Z2099" s="293">
        <v>0</v>
      </c>
      <c r="AA2099" s="398">
        <v>424</v>
      </c>
    </row>
    <row r="2100" spans="1:27" ht="14.1" customHeight="1" x14ac:dyDescent="0.2">
      <c r="A2100" s="357"/>
      <c r="B2100" s="14"/>
      <c r="C2100" s="302">
        <v>1240</v>
      </c>
      <c r="D2100" s="302"/>
      <c r="E2100" s="288" t="s">
        <v>238</v>
      </c>
      <c r="F2100" s="8">
        <v>1</v>
      </c>
      <c r="G2100" s="8">
        <v>2</v>
      </c>
      <c r="H2100" s="8">
        <v>51205</v>
      </c>
      <c r="I2100" s="18">
        <v>1</v>
      </c>
      <c r="J2100" s="18">
        <v>2</v>
      </c>
      <c r="K2100" s="165">
        <v>51010</v>
      </c>
      <c r="L2100" s="364">
        <v>1</v>
      </c>
      <c r="M2100" s="21">
        <v>2</v>
      </c>
      <c r="N2100" s="293">
        <v>54580</v>
      </c>
      <c r="O2100" s="398">
        <v>424</v>
      </c>
      <c r="P2100" s="370">
        <v>1</v>
      </c>
      <c r="Q2100" s="294">
        <v>2</v>
      </c>
      <c r="R2100" s="293">
        <v>55961</v>
      </c>
      <c r="S2100" s="398">
        <v>424</v>
      </c>
      <c r="T2100" s="370">
        <v>1</v>
      </c>
      <c r="U2100" s="294">
        <v>2</v>
      </c>
      <c r="V2100" s="293">
        <v>55961</v>
      </c>
      <c r="W2100" s="398">
        <v>424</v>
      </c>
      <c r="X2100" s="370">
        <v>1</v>
      </c>
      <c r="Y2100" s="294">
        <v>2</v>
      </c>
      <c r="Z2100" s="293">
        <v>0</v>
      </c>
      <c r="AA2100" s="398">
        <v>424</v>
      </c>
    </row>
    <row r="2101" spans="1:27" ht="14.1" customHeight="1" x14ac:dyDescent="0.2">
      <c r="A2101" s="357"/>
      <c r="B2101" s="14"/>
      <c r="C2101" s="302">
        <v>1250</v>
      </c>
      <c r="D2101" s="302"/>
      <c r="E2101" s="288" t="s">
        <v>302</v>
      </c>
      <c r="F2101" s="8">
        <v>1</v>
      </c>
      <c r="G2101" s="8">
        <v>3</v>
      </c>
      <c r="H2101" s="8">
        <v>54642</v>
      </c>
      <c r="I2101" s="18">
        <v>1</v>
      </c>
      <c r="J2101" s="18">
        <v>3</v>
      </c>
      <c r="K2101" s="165">
        <v>54435</v>
      </c>
      <c r="L2101" s="364">
        <v>1</v>
      </c>
      <c r="M2101" s="21">
        <v>3</v>
      </c>
      <c r="N2101" s="293">
        <v>58261</v>
      </c>
      <c r="O2101" s="398">
        <v>424</v>
      </c>
      <c r="P2101" s="370">
        <v>1</v>
      </c>
      <c r="Q2101" s="294">
        <v>3</v>
      </c>
      <c r="R2101" s="293">
        <v>59572</v>
      </c>
      <c r="S2101" s="398">
        <v>424</v>
      </c>
      <c r="T2101" s="370">
        <v>1</v>
      </c>
      <c r="U2101" s="294">
        <v>3</v>
      </c>
      <c r="V2101" s="293">
        <v>59572</v>
      </c>
      <c r="W2101" s="398">
        <v>424</v>
      </c>
      <c r="X2101" s="370">
        <v>1</v>
      </c>
      <c r="Y2101" s="294">
        <v>3</v>
      </c>
      <c r="Z2101" s="293">
        <v>0</v>
      </c>
      <c r="AA2101" s="398">
        <v>424</v>
      </c>
    </row>
    <row r="2102" spans="1:27" ht="14.1" customHeight="1" x14ac:dyDescent="0.2">
      <c r="A2102" s="357"/>
      <c r="B2102" s="14"/>
      <c r="C2102" s="302">
        <v>1260</v>
      </c>
      <c r="D2102" s="302"/>
      <c r="E2102" s="288" t="s">
        <v>302</v>
      </c>
      <c r="F2102" s="8">
        <v>1</v>
      </c>
      <c r="G2102" s="8">
        <v>3</v>
      </c>
      <c r="H2102" s="8">
        <v>54642</v>
      </c>
      <c r="I2102" s="18">
        <v>1</v>
      </c>
      <c r="J2102" s="18">
        <v>3</v>
      </c>
      <c r="K2102" s="165">
        <v>54435</v>
      </c>
      <c r="L2102" s="364">
        <v>1</v>
      </c>
      <c r="M2102" s="21">
        <v>3</v>
      </c>
      <c r="N2102" s="293">
        <v>58261</v>
      </c>
      <c r="O2102" s="398">
        <v>424</v>
      </c>
      <c r="P2102" s="370">
        <v>1</v>
      </c>
      <c r="Q2102" s="294">
        <v>3</v>
      </c>
      <c r="R2102" s="293">
        <v>59572</v>
      </c>
      <c r="S2102" s="398">
        <v>424</v>
      </c>
      <c r="T2102" s="370">
        <v>1</v>
      </c>
      <c r="U2102" s="294">
        <v>3</v>
      </c>
      <c r="V2102" s="293">
        <v>59572</v>
      </c>
      <c r="W2102" s="398">
        <v>424</v>
      </c>
      <c r="X2102" s="370">
        <v>1</v>
      </c>
      <c r="Y2102" s="294">
        <v>3</v>
      </c>
      <c r="Z2102" s="293">
        <v>0</v>
      </c>
      <c r="AA2102" s="398">
        <v>424</v>
      </c>
    </row>
    <row r="2103" spans="1:27" ht="14.1" customHeight="1" x14ac:dyDescent="0.2">
      <c r="A2103" s="357"/>
      <c r="B2103" s="14"/>
      <c r="C2103" s="302">
        <v>1270</v>
      </c>
      <c r="D2103" s="302"/>
      <c r="E2103" s="288" t="s">
        <v>302</v>
      </c>
      <c r="F2103" s="8">
        <v>1</v>
      </c>
      <c r="G2103" s="8">
        <v>3</v>
      </c>
      <c r="H2103" s="8">
        <v>54642</v>
      </c>
      <c r="I2103" s="18">
        <v>1</v>
      </c>
      <c r="J2103" s="18">
        <v>3</v>
      </c>
      <c r="K2103" s="165">
        <v>54435</v>
      </c>
      <c r="L2103" s="364">
        <v>1</v>
      </c>
      <c r="M2103" s="21">
        <v>3</v>
      </c>
      <c r="N2103" s="293">
        <v>58261</v>
      </c>
      <c r="O2103" s="398">
        <v>424</v>
      </c>
      <c r="P2103" s="370">
        <v>1</v>
      </c>
      <c r="Q2103" s="294">
        <v>3</v>
      </c>
      <c r="R2103" s="293">
        <v>59572</v>
      </c>
      <c r="S2103" s="398">
        <v>424</v>
      </c>
      <c r="T2103" s="370">
        <v>1</v>
      </c>
      <c r="U2103" s="294">
        <v>3</v>
      </c>
      <c r="V2103" s="293">
        <v>59572</v>
      </c>
      <c r="W2103" s="398">
        <v>424</v>
      </c>
      <c r="X2103" s="370">
        <v>1</v>
      </c>
      <c r="Y2103" s="294">
        <v>3</v>
      </c>
      <c r="Z2103" s="293">
        <v>0</v>
      </c>
      <c r="AA2103" s="398">
        <v>424</v>
      </c>
    </row>
    <row r="2104" spans="1:27" ht="14.1" customHeight="1" x14ac:dyDescent="0.2">
      <c r="A2104" s="357"/>
      <c r="B2104" s="14"/>
      <c r="C2104" s="302">
        <v>1280</v>
      </c>
      <c r="D2104" s="302"/>
      <c r="E2104" s="288" t="s">
        <v>302</v>
      </c>
      <c r="F2104" s="8">
        <v>1</v>
      </c>
      <c r="G2104" s="8">
        <v>3</v>
      </c>
      <c r="H2104" s="8">
        <v>54642</v>
      </c>
      <c r="I2104" s="18">
        <v>1</v>
      </c>
      <c r="J2104" s="18">
        <v>3</v>
      </c>
      <c r="K2104" s="165">
        <v>54435</v>
      </c>
      <c r="L2104" s="364">
        <v>1</v>
      </c>
      <c r="M2104" s="21">
        <v>3</v>
      </c>
      <c r="N2104" s="293">
        <v>58261</v>
      </c>
      <c r="O2104" s="398">
        <v>424</v>
      </c>
      <c r="P2104" s="370">
        <v>1</v>
      </c>
      <c r="Q2104" s="294">
        <v>3</v>
      </c>
      <c r="R2104" s="293">
        <v>59572</v>
      </c>
      <c r="S2104" s="398">
        <v>424</v>
      </c>
      <c r="T2104" s="370">
        <v>1</v>
      </c>
      <c r="U2104" s="294">
        <v>3</v>
      </c>
      <c r="V2104" s="293">
        <v>59572</v>
      </c>
      <c r="W2104" s="398">
        <v>424</v>
      </c>
      <c r="X2104" s="370">
        <v>1</v>
      </c>
      <c r="Y2104" s="294">
        <v>3</v>
      </c>
      <c r="Z2104" s="293">
        <v>0</v>
      </c>
      <c r="AA2104" s="398">
        <v>424</v>
      </c>
    </row>
    <row r="2105" spans="1:27" ht="14.1" customHeight="1" x14ac:dyDescent="0.2">
      <c r="A2105" s="357"/>
      <c r="B2105" s="14"/>
      <c r="C2105" s="302">
        <v>1290</v>
      </c>
      <c r="D2105" s="302"/>
      <c r="E2105" s="288" t="s">
        <v>302</v>
      </c>
      <c r="F2105" s="8">
        <v>1</v>
      </c>
      <c r="G2105" s="8">
        <v>3</v>
      </c>
      <c r="H2105" s="8">
        <v>54642</v>
      </c>
      <c r="I2105" s="18">
        <v>1</v>
      </c>
      <c r="J2105" s="18">
        <v>3</v>
      </c>
      <c r="K2105" s="165">
        <v>54435</v>
      </c>
      <c r="L2105" s="364">
        <v>1</v>
      </c>
      <c r="M2105" s="21">
        <v>3</v>
      </c>
      <c r="N2105" s="293">
        <v>58261</v>
      </c>
      <c r="O2105" s="398">
        <v>424</v>
      </c>
      <c r="P2105" s="370">
        <v>1</v>
      </c>
      <c r="Q2105" s="294">
        <v>3</v>
      </c>
      <c r="R2105" s="293">
        <v>59572</v>
      </c>
      <c r="S2105" s="398">
        <v>424</v>
      </c>
      <c r="T2105" s="370">
        <v>1</v>
      </c>
      <c r="U2105" s="294">
        <v>3</v>
      </c>
      <c r="V2105" s="293">
        <v>59572</v>
      </c>
      <c r="W2105" s="398">
        <v>424</v>
      </c>
      <c r="X2105" s="370">
        <v>1</v>
      </c>
      <c r="Y2105" s="294">
        <v>3</v>
      </c>
      <c r="Z2105" s="293">
        <v>0</v>
      </c>
      <c r="AA2105" s="398">
        <v>424</v>
      </c>
    </row>
    <row r="2106" spans="1:27" ht="14.1" customHeight="1" x14ac:dyDescent="0.2">
      <c r="A2106" s="357"/>
      <c r="B2106" s="14"/>
      <c r="C2106" s="302">
        <v>1300</v>
      </c>
      <c r="D2106" s="302"/>
      <c r="E2106" s="288" t="s">
        <v>302</v>
      </c>
      <c r="F2106" s="8">
        <v>1</v>
      </c>
      <c r="G2106" s="8">
        <v>3</v>
      </c>
      <c r="H2106" s="8">
        <v>54642</v>
      </c>
      <c r="I2106" s="18">
        <v>1</v>
      </c>
      <c r="J2106" s="18">
        <v>3</v>
      </c>
      <c r="K2106" s="165">
        <v>54435</v>
      </c>
      <c r="L2106" s="364">
        <v>1</v>
      </c>
      <c r="M2106" s="21">
        <v>3</v>
      </c>
      <c r="N2106" s="293">
        <v>58261</v>
      </c>
      <c r="O2106" s="398">
        <v>424</v>
      </c>
      <c r="P2106" s="370">
        <v>1</v>
      </c>
      <c r="Q2106" s="294">
        <v>3</v>
      </c>
      <c r="R2106" s="293">
        <v>59572</v>
      </c>
      <c r="S2106" s="398">
        <v>424</v>
      </c>
      <c r="T2106" s="370">
        <v>1</v>
      </c>
      <c r="U2106" s="294">
        <v>3</v>
      </c>
      <c r="V2106" s="293">
        <v>59572</v>
      </c>
      <c r="W2106" s="398">
        <v>424</v>
      </c>
      <c r="X2106" s="370">
        <v>1</v>
      </c>
      <c r="Y2106" s="294">
        <v>3</v>
      </c>
      <c r="Z2106" s="293">
        <v>0</v>
      </c>
      <c r="AA2106" s="398">
        <v>424</v>
      </c>
    </row>
    <row r="2107" spans="1:27" ht="14.1" customHeight="1" x14ac:dyDescent="0.2">
      <c r="A2107" s="357"/>
      <c r="B2107" s="14"/>
      <c r="C2107" s="302">
        <v>1310</v>
      </c>
      <c r="D2107" s="302"/>
      <c r="E2107" s="288" t="s">
        <v>302</v>
      </c>
      <c r="F2107" s="8">
        <v>1</v>
      </c>
      <c r="G2107" s="8">
        <v>3</v>
      </c>
      <c r="H2107" s="8">
        <v>54642</v>
      </c>
      <c r="I2107" s="18">
        <v>1</v>
      </c>
      <c r="J2107" s="18">
        <v>3</v>
      </c>
      <c r="K2107" s="165">
        <v>54435</v>
      </c>
      <c r="L2107" s="364">
        <v>1</v>
      </c>
      <c r="M2107" s="21">
        <v>3</v>
      </c>
      <c r="N2107" s="293">
        <v>58261</v>
      </c>
      <c r="O2107" s="398">
        <v>424</v>
      </c>
      <c r="P2107" s="370">
        <v>1</v>
      </c>
      <c r="Q2107" s="294">
        <v>3</v>
      </c>
      <c r="R2107" s="293">
        <v>59572</v>
      </c>
      <c r="S2107" s="398">
        <v>424</v>
      </c>
      <c r="T2107" s="370">
        <v>1</v>
      </c>
      <c r="U2107" s="294">
        <v>3</v>
      </c>
      <c r="V2107" s="293">
        <v>59572</v>
      </c>
      <c r="W2107" s="398">
        <v>424</v>
      </c>
      <c r="X2107" s="370">
        <v>1</v>
      </c>
      <c r="Y2107" s="294">
        <v>3</v>
      </c>
      <c r="Z2107" s="293">
        <v>0</v>
      </c>
      <c r="AA2107" s="398">
        <v>424</v>
      </c>
    </row>
    <row r="2108" spans="1:27" ht="14.1" customHeight="1" x14ac:dyDescent="0.2">
      <c r="A2108" s="357"/>
      <c r="B2108" s="14"/>
      <c r="C2108" s="302">
        <v>1330</v>
      </c>
      <c r="D2108" s="302"/>
      <c r="E2108" s="288" t="s">
        <v>302</v>
      </c>
      <c r="F2108" s="8">
        <v>1</v>
      </c>
      <c r="G2108" s="8">
        <v>3</v>
      </c>
      <c r="H2108" s="8">
        <v>54642</v>
      </c>
      <c r="I2108" s="18">
        <v>1</v>
      </c>
      <c r="J2108" s="18">
        <v>3</v>
      </c>
      <c r="K2108" s="165">
        <v>54435</v>
      </c>
      <c r="L2108" s="364">
        <v>1</v>
      </c>
      <c r="M2108" s="21">
        <v>3</v>
      </c>
      <c r="N2108" s="293">
        <v>58261</v>
      </c>
      <c r="O2108" s="398">
        <v>424</v>
      </c>
      <c r="P2108" s="370">
        <v>1</v>
      </c>
      <c r="Q2108" s="294">
        <v>3</v>
      </c>
      <c r="R2108" s="293">
        <v>59572</v>
      </c>
      <c r="S2108" s="398">
        <v>424</v>
      </c>
      <c r="T2108" s="370">
        <v>1</v>
      </c>
      <c r="U2108" s="294">
        <v>3</v>
      </c>
      <c r="V2108" s="293">
        <v>59572</v>
      </c>
      <c r="W2108" s="398">
        <v>424</v>
      </c>
      <c r="X2108" s="370">
        <v>1</v>
      </c>
      <c r="Y2108" s="294">
        <v>3</v>
      </c>
      <c r="Z2108" s="293">
        <v>0</v>
      </c>
      <c r="AA2108" s="398">
        <v>424</v>
      </c>
    </row>
    <row r="2109" spans="1:27" ht="14.1" customHeight="1" x14ac:dyDescent="0.2">
      <c r="A2109" s="357"/>
      <c r="B2109" s="14"/>
      <c r="C2109" s="302">
        <v>1350</v>
      </c>
      <c r="D2109" s="302"/>
      <c r="E2109" s="288" t="s">
        <v>238</v>
      </c>
      <c r="F2109" s="8">
        <v>1</v>
      </c>
      <c r="G2109" s="8">
        <v>2</v>
      </c>
      <c r="H2109" s="8">
        <v>51205</v>
      </c>
      <c r="I2109" s="18">
        <v>1</v>
      </c>
      <c r="J2109" s="18">
        <v>2</v>
      </c>
      <c r="K2109" s="165">
        <v>51010</v>
      </c>
      <c r="L2109" s="364">
        <v>1</v>
      </c>
      <c r="M2109" s="21">
        <v>2</v>
      </c>
      <c r="N2109" s="293">
        <v>54580</v>
      </c>
      <c r="O2109" s="398">
        <v>424</v>
      </c>
      <c r="P2109" s="370">
        <v>1</v>
      </c>
      <c r="Q2109" s="294">
        <v>2</v>
      </c>
      <c r="R2109" s="293">
        <v>55961</v>
      </c>
      <c r="S2109" s="398">
        <v>424</v>
      </c>
      <c r="T2109" s="370">
        <v>1</v>
      </c>
      <c r="U2109" s="294">
        <v>2</v>
      </c>
      <c r="V2109" s="293">
        <v>55961</v>
      </c>
      <c r="W2109" s="398">
        <v>424</v>
      </c>
      <c r="X2109" s="370">
        <v>1</v>
      </c>
      <c r="Y2109" s="294">
        <v>2</v>
      </c>
      <c r="Z2109" s="293">
        <v>0</v>
      </c>
      <c r="AA2109" s="398">
        <v>424</v>
      </c>
    </row>
    <row r="2110" spans="1:27" ht="14.1" customHeight="1" x14ac:dyDescent="0.2">
      <c r="A2110" s="357"/>
      <c r="B2110" s="14"/>
      <c r="C2110" s="302">
        <v>1360</v>
      </c>
      <c r="D2110" s="302"/>
      <c r="E2110" s="288" t="s">
        <v>238</v>
      </c>
      <c r="F2110" s="8">
        <v>1</v>
      </c>
      <c r="G2110" s="8">
        <v>2</v>
      </c>
      <c r="H2110" s="8">
        <v>51205</v>
      </c>
      <c r="I2110" s="18">
        <v>1</v>
      </c>
      <c r="J2110" s="18">
        <v>2</v>
      </c>
      <c r="K2110" s="165">
        <v>51010</v>
      </c>
      <c r="L2110" s="364">
        <v>1</v>
      </c>
      <c r="M2110" s="21">
        <v>2</v>
      </c>
      <c r="N2110" s="293">
        <v>54580</v>
      </c>
      <c r="O2110" s="398">
        <v>424</v>
      </c>
      <c r="P2110" s="370">
        <v>1</v>
      </c>
      <c r="Q2110" s="294">
        <v>2</v>
      </c>
      <c r="R2110" s="293">
        <v>55961</v>
      </c>
      <c r="S2110" s="398">
        <v>424</v>
      </c>
      <c r="T2110" s="370">
        <v>1</v>
      </c>
      <c r="U2110" s="294">
        <v>2</v>
      </c>
      <c r="V2110" s="293">
        <v>55961</v>
      </c>
      <c r="W2110" s="398">
        <v>424</v>
      </c>
      <c r="X2110" s="370">
        <v>1</v>
      </c>
      <c r="Y2110" s="294">
        <v>2</v>
      </c>
      <c r="Z2110" s="293">
        <v>0</v>
      </c>
      <c r="AA2110" s="398">
        <v>424</v>
      </c>
    </row>
    <row r="2111" spans="1:27" ht="14.1" customHeight="1" x14ac:dyDescent="0.2">
      <c r="A2111" s="357"/>
      <c r="B2111" s="14"/>
      <c r="C2111" s="302">
        <v>1370</v>
      </c>
      <c r="D2111" s="302"/>
      <c r="E2111" s="288" t="s">
        <v>238</v>
      </c>
      <c r="F2111" s="8">
        <v>1</v>
      </c>
      <c r="G2111" s="8">
        <v>2</v>
      </c>
      <c r="H2111" s="8">
        <v>51205</v>
      </c>
      <c r="I2111" s="18">
        <v>1</v>
      </c>
      <c r="J2111" s="18">
        <v>2</v>
      </c>
      <c r="K2111" s="165">
        <v>51010</v>
      </c>
      <c r="L2111" s="364">
        <v>1</v>
      </c>
      <c r="M2111" s="21">
        <v>2</v>
      </c>
      <c r="N2111" s="293">
        <v>54580</v>
      </c>
      <c r="O2111" s="398">
        <v>424</v>
      </c>
      <c r="P2111" s="370">
        <v>1</v>
      </c>
      <c r="Q2111" s="294">
        <v>2</v>
      </c>
      <c r="R2111" s="293">
        <v>55961</v>
      </c>
      <c r="S2111" s="398">
        <v>424</v>
      </c>
      <c r="T2111" s="370">
        <v>1</v>
      </c>
      <c r="U2111" s="294">
        <v>2</v>
      </c>
      <c r="V2111" s="293">
        <v>55961</v>
      </c>
      <c r="W2111" s="398">
        <v>424</v>
      </c>
      <c r="X2111" s="370">
        <v>1</v>
      </c>
      <c r="Y2111" s="294">
        <v>2</v>
      </c>
      <c r="Z2111" s="293">
        <v>0</v>
      </c>
      <c r="AA2111" s="398">
        <v>424</v>
      </c>
    </row>
    <row r="2112" spans="1:27" x14ac:dyDescent="0.2">
      <c r="A2112" s="357"/>
      <c r="B2112" s="14"/>
      <c r="C2112" s="302">
        <v>1380</v>
      </c>
      <c r="D2112" s="302"/>
      <c r="E2112" s="288" t="s">
        <v>238</v>
      </c>
      <c r="F2112" s="8">
        <v>1</v>
      </c>
      <c r="G2112" s="8">
        <v>2</v>
      </c>
      <c r="H2112" s="8">
        <v>51205</v>
      </c>
      <c r="I2112" s="18">
        <v>1</v>
      </c>
      <c r="J2112" s="18">
        <v>2</v>
      </c>
      <c r="K2112" s="165">
        <v>51010</v>
      </c>
      <c r="L2112" s="364">
        <v>1</v>
      </c>
      <c r="M2112" s="21">
        <v>2</v>
      </c>
      <c r="N2112" s="293">
        <v>54580</v>
      </c>
      <c r="O2112" s="398">
        <v>424</v>
      </c>
      <c r="P2112" s="370">
        <v>1</v>
      </c>
      <c r="Q2112" s="294">
        <v>2</v>
      </c>
      <c r="R2112" s="293">
        <v>55961</v>
      </c>
      <c r="S2112" s="398">
        <v>424</v>
      </c>
      <c r="T2112" s="370">
        <v>1</v>
      </c>
      <c r="U2112" s="294">
        <v>2</v>
      </c>
      <c r="V2112" s="293">
        <v>55961</v>
      </c>
      <c r="W2112" s="398">
        <v>424</v>
      </c>
      <c r="X2112" s="370">
        <v>1</v>
      </c>
      <c r="Y2112" s="294">
        <v>2</v>
      </c>
      <c r="Z2112" s="293">
        <v>0</v>
      </c>
      <c r="AA2112" s="398">
        <v>424</v>
      </c>
    </row>
    <row r="2113" spans="1:27" ht="14.1" customHeight="1" x14ac:dyDescent="0.2">
      <c r="A2113" s="357"/>
      <c r="B2113" s="14"/>
      <c r="C2113" s="302">
        <v>1410</v>
      </c>
      <c r="D2113" s="302"/>
      <c r="E2113" s="288" t="s">
        <v>238</v>
      </c>
      <c r="F2113" s="8">
        <v>1</v>
      </c>
      <c r="G2113" s="8">
        <v>2</v>
      </c>
      <c r="H2113" s="8">
        <v>51205</v>
      </c>
      <c r="I2113" s="18">
        <v>1</v>
      </c>
      <c r="J2113" s="18">
        <v>2</v>
      </c>
      <c r="K2113" s="165">
        <v>51010</v>
      </c>
      <c r="L2113" s="364">
        <v>1</v>
      </c>
      <c r="M2113" s="21">
        <v>2</v>
      </c>
      <c r="N2113" s="293">
        <v>54580</v>
      </c>
      <c r="O2113" s="398">
        <v>424</v>
      </c>
      <c r="P2113" s="370">
        <v>1</v>
      </c>
      <c r="Q2113" s="294">
        <v>2</v>
      </c>
      <c r="R2113" s="293">
        <v>55961</v>
      </c>
      <c r="S2113" s="398">
        <v>424</v>
      </c>
      <c r="T2113" s="370">
        <v>1</v>
      </c>
      <c r="U2113" s="294">
        <v>2</v>
      </c>
      <c r="V2113" s="293">
        <v>55961</v>
      </c>
      <c r="W2113" s="398">
        <v>424</v>
      </c>
      <c r="X2113" s="370">
        <v>1</v>
      </c>
      <c r="Y2113" s="294">
        <v>2</v>
      </c>
      <c r="Z2113" s="293">
        <v>0</v>
      </c>
      <c r="AA2113" s="398">
        <v>424</v>
      </c>
    </row>
    <row r="2114" spans="1:27" ht="14.1" customHeight="1" x14ac:dyDescent="0.2">
      <c r="A2114" s="357"/>
      <c r="B2114" s="14"/>
      <c r="C2114" s="302">
        <v>1420</v>
      </c>
      <c r="D2114" s="302"/>
      <c r="E2114" s="288" t="s">
        <v>238</v>
      </c>
      <c r="F2114" s="8">
        <v>1</v>
      </c>
      <c r="G2114" s="8">
        <v>2</v>
      </c>
      <c r="H2114" s="8">
        <v>51205</v>
      </c>
      <c r="I2114" s="18">
        <v>1</v>
      </c>
      <c r="J2114" s="18">
        <v>2</v>
      </c>
      <c r="K2114" s="165">
        <v>51010</v>
      </c>
      <c r="L2114" s="364">
        <v>1</v>
      </c>
      <c r="M2114" s="21">
        <v>2</v>
      </c>
      <c r="N2114" s="293">
        <v>54580</v>
      </c>
      <c r="O2114" s="398">
        <v>424</v>
      </c>
      <c r="P2114" s="370">
        <v>1</v>
      </c>
      <c r="Q2114" s="294">
        <v>2</v>
      </c>
      <c r="R2114" s="293">
        <v>55961</v>
      </c>
      <c r="S2114" s="398">
        <v>424</v>
      </c>
      <c r="T2114" s="370">
        <v>1</v>
      </c>
      <c r="U2114" s="294">
        <v>2</v>
      </c>
      <c r="V2114" s="293">
        <v>55961</v>
      </c>
      <c r="W2114" s="398">
        <v>424</v>
      </c>
      <c r="X2114" s="370">
        <v>1</v>
      </c>
      <c r="Y2114" s="294">
        <v>2</v>
      </c>
      <c r="Z2114" s="293">
        <v>0</v>
      </c>
      <c r="AA2114" s="398">
        <v>424</v>
      </c>
    </row>
    <row r="2115" spans="1:27" ht="14.1" customHeight="1" x14ac:dyDescent="0.2">
      <c r="A2115" s="357"/>
      <c r="B2115" s="14"/>
      <c r="C2115" s="302">
        <v>1430</v>
      </c>
      <c r="D2115" s="302"/>
      <c r="E2115" s="288" t="s">
        <v>238</v>
      </c>
      <c r="F2115" s="8">
        <v>1</v>
      </c>
      <c r="G2115" s="8">
        <v>2</v>
      </c>
      <c r="H2115" s="8">
        <v>51205</v>
      </c>
      <c r="I2115" s="18">
        <v>1</v>
      </c>
      <c r="J2115" s="18">
        <v>2</v>
      </c>
      <c r="K2115" s="165">
        <v>51010</v>
      </c>
      <c r="L2115" s="364">
        <v>1</v>
      </c>
      <c r="M2115" s="21">
        <v>2</v>
      </c>
      <c r="N2115" s="293">
        <v>54580</v>
      </c>
      <c r="O2115" s="398">
        <v>424</v>
      </c>
      <c r="P2115" s="370">
        <v>1</v>
      </c>
      <c r="Q2115" s="294">
        <v>2</v>
      </c>
      <c r="R2115" s="293">
        <v>55961</v>
      </c>
      <c r="S2115" s="398">
        <v>424</v>
      </c>
      <c r="T2115" s="370">
        <v>1</v>
      </c>
      <c r="U2115" s="294">
        <v>2</v>
      </c>
      <c r="V2115" s="293">
        <v>55961</v>
      </c>
      <c r="W2115" s="398">
        <v>424</v>
      </c>
      <c r="X2115" s="370">
        <v>1</v>
      </c>
      <c r="Y2115" s="294">
        <v>2</v>
      </c>
      <c r="Z2115" s="293">
        <v>0</v>
      </c>
      <c r="AA2115" s="398">
        <v>424</v>
      </c>
    </row>
    <row r="2116" spans="1:27" ht="14.1" customHeight="1" x14ac:dyDescent="0.2">
      <c r="A2116" s="357"/>
      <c r="B2116" s="14"/>
      <c r="C2116" s="302">
        <v>1440</v>
      </c>
      <c r="D2116" s="302"/>
      <c r="E2116" s="288" t="s">
        <v>238</v>
      </c>
      <c r="F2116" s="8">
        <v>1</v>
      </c>
      <c r="G2116" s="8">
        <v>2</v>
      </c>
      <c r="H2116" s="8">
        <v>51205</v>
      </c>
      <c r="I2116" s="18">
        <v>1</v>
      </c>
      <c r="J2116" s="18">
        <v>2</v>
      </c>
      <c r="K2116" s="165">
        <v>51010</v>
      </c>
      <c r="L2116" s="364">
        <v>1</v>
      </c>
      <c r="M2116" s="21">
        <v>2</v>
      </c>
      <c r="N2116" s="293">
        <v>54580</v>
      </c>
      <c r="O2116" s="398">
        <v>424</v>
      </c>
      <c r="P2116" s="370">
        <v>1</v>
      </c>
      <c r="Q2116" s="294">
        <v>2</v>
      </c>
      <c r="R2116" s="293">
        <v>55961</v>
      </c>
      <c r="S2116" s="398">
        <v>424</v>
      </c>
      <c r="T2116" s="370">
        <v>1</v>
      </c>
      <c r="U2116" s="294">
        <v>2</v>
      </c>
      <c r="V2116" s="293">
        <v>55961</v>
      </c>
      <c r="W2116" s="398">
        <v>424</v>
      </c>
      <c r="X2116" s="370">
        <v>1</v>
      </c>
      <c r="Y2116" s="294">
        <v>2</v>
      </c>
      <c r="Z2116" s="293">
        <v>0</v>
      </c>
      <c r="AA2116" s="398">
        <v>424</v>
      </c>
    </row>
    <row r="2117" spans="1:27" ht="14.1" customHeight="1" x14ac:dyDescent="0.2">
      <c r="A2117" s="357"/>
      <c r="B2117" s="14"/>
      <c r="C2117" s="302">
        <v>1460</v>
      </c>
      <c r="D2117" s="302"/>
      <c r="E2117" s="288" t="s">
        <v>238</v>
      </c>
      <c r="F2117" s="8">
        <v>1</v>
      </c>
      <c r="G2117" s="8">
        <v>1</v>
      </c>
      <c r="H2117" s="8">
        <v>51205</v>
      </c>
      <c r="I2117" s="18">
        <v>1</v>
      </c>
      <c r="J2117" s="18">
        <v>1</v>
      </c>
      <c r="K2117" s="165">
        <v>51205</v>
      </c>
      <c r="L2117" s="364">
        <v>1</v>
      </c>
      <c r="M2117" s="21">
        <v>2</v>
      </c>
      <c r="N2117" s="293">
        <v>54580</v>
      </c>
      <c r="O2117" s="398">
        <v>424</v>
      </c>
      <c r="P2117" s="370">
        <v>1</v>
      </c>
      <c r="Q2117" s="294">
        <v>2</v>
      </c>
      <c r="R2117" s="293">
        <v>55961</v>
      </c>
      <c r="S2117" s="398">
        <v>424</v>
      </c>
      <c r="T2117" s="370">
        <v>1</v>
      </c>
      <c r="U2117" s="294">
        <v>2</v>
      </c>
      <c r="V2117" s="293">
        <v>55961</v>
      </c>
      <c r="W2117" s="398">
        <v>424</v>
      </c>
      <c r="X2117" s="370">
        <v>1</v>
      </c>
      <c r="Y2117" s="294">
        <v>2</v>
      </c>
      <c r="Z2117" s="293">
        <v>0</v>
      </c>
      <c r="AA2117" s="398">
        <v>424</v>
      </c>
    </row>
    <row r="2118" spans="1:27" ht="14.1" customHeight="1" x14ac:dyDescent="0.2">
      <c r="A2118" s="357"/>
      <c r="B2118" s="14"/>
      <c r="C2118" s="302">
        <v>1480</v>
      </c>
      <c r="D2118" s="302"/>
      <c r="E2118" s="288" t="s">
        <v>238</v>
      </c>
      <c r="F2118" s="8">
        <v>1</v>
      </c>
      <c r="G2118" s="8">
        <v>2</v>
      </c>
      <c r="H2118" s="8">
        <v>51205</v>
      </c>
      <c r="I2118" s="18">
        <v>1</v>
      </c>
      <c r="J2118" s="18">
        <v>2</v>
      </c>
      <c r="K2118" s="165">
        <v>51010</v>
      </c>
      <c r="L2118" s="364">
        <v>1</v>
      </c>
      <c r="M2118" s="21">
        <v>2</v>
      </c>
      <c r="N2118" s="293">
        <v>54580</v>
      </c>
      <c r="O2118" s="398">
        <v>424</v>
      </c>
      <c r="P2118" s="370">
        <v>1</v>
      </c>
      <c r="Q2118" s="294">
        <v>2</v>
      </c>
      <c r="R2118" s="293">
        <v>55961</v>
      </c>
      <c r="S2118" s="398">
        <v>424</v>
      </c>
      <c r="T2118" s="370">
        <v>1</v>
      </c>
      <c r="U2118" s="294">
        <v>2</v>
      </c>
      <c r="V2118" s="293">
        <v>55961</v>
      </c>
      <c r="W2118" s="398">
        <v>424</v>
      </c>
      <c r="X2118" s="370">
        <v>1</v>
      </c>
      <c r="Y2118" s="294">
        <v>2</v>
      </c>
      <c r="Z2118" s="293">
        <v>0</v>
      </c>
      <c r="AA2118" s="398">
        <v>424</v>
      </c>
    </row>
    <row r="2119" spans="1:27" ht="14.1" customHeight="1" x14ac:dyDescent="0.2">
      <c r="A2119" s="357"/>
      <c r="B2119" s="14"/>
      <c r="C2119" s="302">
        <v>1500</v>
      </c>
      <c r="D2119" s="302"/>
      <c r="E2119" s="288" t="s">
        <v>238</v>
      </c>
      <c r="F2119" s="8">
        <v>1</v>
      </c>
      <c r="G2119" s="8">
        <v>2</v>
      </c>
      <c r="H2119" s="8">
        <v>51205</v>
      </c>
      <c r="I2119" s="18">
        <v>1</v>
      </c>
      <c r="J2119" s="18">
        <v>2</v>
      </c>
      <c r="K2119" s="165">
        <v>51010</v>
      </c>
      <c r="L2119" s="364">
        <v>1</v>
      </c>
      <c r="M2119" s="21">
        <v>2</v>
      </c>
      <c r="N2119" s="293">
        <v>54580</v>
      </c>
      <c r="O2119" s="398">
        <v>424</v>
      </c>
      <c r="P2119" s="370">
        <v>1</v>
      </c>
      <c r="Q2119" s="294">
        <v>2</v>
      </c>
      <c r="R2119" s="293">
        <v>55961</v>
      </c>
      <c r="S2119" s="398">
        <v>424</v>
      </c>
      <c r="T2119" s="370">
        <v>1</v>
      </c>
      <c r="U2119" s="294">
        <v>2</v>
      </c>
      <c r="V2119" s="293">
        <v>55961</v>
      </c>
      <c r="W2119" s="398">
        <v>424</v>
      </c>
      <c r="X2119" s="370">
        <v>1</v>
      </c>
      <c r="Y2119" s="294">
        <v>2</v>
      </c>
      <c r="Z2119" s="293">
        <v>0</v>
      </c>
      <c r="AA2119" s="398">
        <v>424</v>
      </c>
    </row>
    <row r="2120" spans="1:27" ht="14.1" customHeight="1" x14ac:dyDescent="0.25">
      <c r="A2120" s="322" t="s">
        <v>107</v>
      </c>
      <c r="B2120" s="14"/>
      <c r="C2120" s="302"/>
      <c r="D2120" s="302"/>
      <c r="E2120" s="288"/>
      <c r="F2120" s="8"/>
      <c r="G2120" s="8"/>
      <c r="H2120" s="8"/>
      <c r="L2120" s="364"/>
      <c r="O2120" s="398"/>
      <c r="P2120" s="370"/>
      <c r="S2120" s="398"/>
      <c r="T2120" s="370"/>
      <c r="W2120" s="398"/>
      <c r="X2120" s="370"/>
      <c r="AA2120" s="398"/>
    </row>
    <row r="2121" spans="1:27" ht="14.1" customHeight="1" x14ac:dyDescent="0.25">
      <c r="A2121" s="357"/>
      <c r="B2121" s="286" t="s">
        <v>1298</v>
      </c>
      <c r="C2121" s="302"/>
      <c r="D2121" s="302"/>
      <c r="E2121" s="288"/>
      <c r="F2121" s="8"/>
      <c r="G2121" s="8"/>
      <c r="H2121" s="8"/>
      <c r="L2121" s="364"/>
      <c r="O2121" s="398"/>
      <c r="P2121" s="370"/>
      <c r="S2121" s="398"/>
      <c r="T2121" s="370"/>
      <c r="W2121" s="398"/>
      <c r="X2121" s="370"/>
      <c r="AA2121" s="398"/>
    </row>
    <row r="2122" spans="1:27" ht="14.1" customHeight="1" x14ac:dyDescent="0.2">
      <c r="A2122" s="357"/>
      <c r="B2122" s="14"/>
      <c r="C2122" s="302">
        <v>1510</v>
      </c>
      <c r="D2122" s="302"/>
      <c r="E2122" s="288" t="s">
        <v>238</v>
      </c>
      <c r="F2122" s="8">
        <v>1</v>
      </c>
      <c r="G2122" s="8">
        <v>2</v>
      </c>
      <c r="H2122" s="8">
        <v>51205</v>
      </c>
      <c r="I2122" s="18">
        <v>1</v>
      </c>
      <c r="J2122" s="18">
        <v>2</v>
      </c>
      <c r="K2122" s="165">
        <v>51010</v>
      </c>
      <c r="L2122" s="364">
        <v>1</v>
      </c>
      <c r="M2122" s="21">
        <v>2</v>
      </c>
      <c r="N2122" s="293">
        <v>54580</v>
      </c>
      <c r="O2122" s="398">
        <v>424</v>
      </c>
      <c r="P2122" s="370">
        <v>1</v>
      </c>
      <c r="Q2122" s="294">
        <v>2</v>
      </c>
      <c r="R2122" s="293">
        <v>55961</v>
      </c>
      <c r="S2122" s="398">
        <v>424</v>
      </c>
      <c r="T2122" s="370">
        <v>1</v>
      </c>
      <c r="U2122" s="294">
        <v>2</v>
      </c>
      <c r="V2122" s="293">
        <v>55961</v>
      </c>
      <c r="W2122" s="398">
        <v>424</v>
      </c>
      <c r="X2122" s="370">
        <v>1</v>
      </c>
      <c r="Y2122" s="294">
        <v>2</v>
      </c>
      <c r="Z2122" s="293">
        <v>0</v>
      </c>
      <c r="AA2122" s="398">
        <v>424</v>
      </c>
    </row>
    <row r="2123" spans="1:27" ht="14.1" customHeight="1" x14ac:dyDescent="0.2">
      <c r="A2123" s="357"/>
      <c r="B2123" s="14"/>
      <c r="C2123" s="302">
        <v>1520</v>
      </c>
      <c r="D2123" s="302"/>
      <c r="E2123" s="288" t="s">
        <v>238</v>
      </c>
      <c r="F2123" s="8">
        <v>1</v>
      </c>
      <c r="G2123" s="8">
        <v>2</v>
      </c>
      <c r="H2123" s="8">
        <v>51205</v>
      </c>
      <c r="I2123" s="18">
        <v>1</v>
      </c>
      <c r="J2123" s="18">
        <v>2</v>
      </c>
      <c r="K2123" s="165">
        <v>51010</v>
      </c>
      <c r="L2123" s="364">
        <v>1</v>
      </c>
      <c r="M2123" s="21">
        <v>2</v>
      </c>
      <c r="N2123" s="293">
        <v>54580</v>
      </c>
      <c r="O2123" s="398">
        <v>424</v>
      </c>
      <c r="P2123" s="370">
        <v>1</v>
      </c>
      <c r="Q2123" s="294">
        <v>2</v>
      </c>
      <c r="R2123" s="293">
        <v>55961</v>
      </c>
      <c r="S2123" s="398">
        <v>424</v>
      </c>
      <c r="T2123" s="370">
        <v>1</v>
      </c>
      <c r="U2123" s="294">
        <v>2</v>
      </c>
      <c r="V2123" s="293">
        <v>55961</v>
      </c>
      <c r="W2123" s="398">
        <v>424</v>
      </c>
      <c r="X2123" s="370">
        <v>1</v>
      </c>
      <c r="Y2123" s="294">
        <v>2</v>
      </c>
      <c r="Z2123" s="293">
        <v>0</v>
      </c>
      <c r="AA2123" s="398">
        <v>424</v>
      </c>
    </row>
    <row r="2124" spans="1:27" ht="14.1" customHeight="1" x14ac:dyDescent="0.2">
      <c r="A2124" s="357"/>
      <c r="B2124" s="14"/>
      <c r="C2124" s="302">
        <v>1530</v>
      </c>
      <c r="D2124" s="302"/>
      <c r="E2124" s="288" t="s">
        <v>238</v>
      </c>
      <c r="F2124" s="8">
        <v>1</v>
      </c>
      <c r="G2124" s="8">
        <v>2</v>
      </c>
      <c r="H2124" s="8">
        <v>51205</v>
      </c>
      <c r="I2124" s="18">
        <v>1</v>
      </c>
      <c r="J2124" s="18">
        <v>2</v>
      </c>
      <c r="K2124" s="165">
        <v>51010</v>
      </c>
      <c r="L2124" s="364">
        <v>1</v>
      </c>
      <c r="M2124" s="21">
        <v>2</v>
      </c>
      <c r="N2124" s="293">
        <v>54580</v>
      </c>
      <c r="O2124" s="398">
        <v>424</v>
      </c>
      <c r="P2124" s="370">
        <v>1</v>
      </c>
      <c r="Q2124" s="294">
        <v>2</v>
      </c>
      <c r="R2124" s="293">
        <v>55961</v>
      </c>
      <c r="S2124" s="398">
        <v>424</v>
      </c>
      <c r="T2124" s="370">
        <v>1</v>
      </c>
      <c r="U2124" s="294">
        <v>2</v>
      </c>
      <c r="V2124" s="293">
        <v>55961</v>
      </c>
      <c r="W2124" s="398">
        <v>424</v>
      </c>
      <c r="X2124" s="370">
        <v>1</v>
      </c>
      <c r="Y2124" s="294">
        <v>2</v>
      </c>
      <c r="Z2124" s="293">
        <v>0</v>
      </c>
      <c r="AA2124" s="398">
        <v>424</v>
      </c>
    </row>
    <row r="2125" spans="1:27" ht="14.1" customHeight="1" x14ac:dyDescent="0.2">
      <c r="A2125" s="357"/>
      <c r="B2125" s="14"/>
      <c r="C2125" s="302">
        <v>3110</v>
      </c>
      <c r="D2125" s="302"/>
      <c r="E2125" s="288" t="s">
        <v>238</v>
      </c>
      <c r="F2125" s="8">
        <v>1</v>
      </c>
      <c r="G2125" s="8">
        <v>2</v>
      </c>
      <c r="H2125" s="8">
        <v>51205</v>
      </c>
      <c r="I2125" s="18">
        <v>1</v>
      </c>
      <c r="J2125" s="18">
        <v>2</v>
      </c>
      <c r="K2125" s="165">
        <v>51010</v>
      </c>
      <c r="L2125" s="364">
        <v>1</v>
      </c>
      <c r="M2125" s="21">
        <v>2</v>
      </c>
      <c r="N2125" s="293">
        <v>54580</v>
      </c>
      <c r="O2125" s="398">
        <v>424</v>
      </c>
      <c r="P2125" s="370">
        <v>1</v>
      </c>
      <c r="Q2125" s="294">
        <v>2</v>
      </c>
      <c r="R2125" s="293">
        <v>55961</v>
      </c>
      <c r="S2125" s="398">
        <v>424</v>
      </c>
      <c r="T2125" s="370">
        <v>1</v>
      </c>
      <c r="U2125" s="294">
        <v>2</v>
      </c>
      <c r="V2125" s="293">
        <v>55961</v>
      </c>
      <c r="W2125" s="398">
        <v>424</v>
      </c>
      <c r="X2125" s="370">
        <v>1</v>
      </c>
      <c r="Y2125" s="294">
        <v>2</v>
      </c>
      <c r="Z2125" s="293">
        <v>0</v>
      </c>
      <c r="AA2125" s="398">
        <v>424</v>
      </c>
    </row>
    <row r="2126" spans="1:27" ht="14.1" customHeight="1" x14ac:dyDescent="0.2">
      <c r="A2126" s="357"/>
      <c r="B2126" s="14"/>
      <c r="C2126" s="302">
        <v>3120</v>
      </c>
      <c r="D2126" s="302"/>
      <c r="E2126" s="288" t="s">
        <v>238</v>
      </c>
      <c r="F2126" s="8">
        <v>1</v>
      </c>
      <c r="G2126" s="8">
        <v>2</v>
      </c>
      <c r="H2126" s="8">
        <v>51205</v>
      </c>
      <c r="I2126" s="18">
        <v>1</v>
      </c>
      <c r="J2126" s="18">
        <v>2</v>
      </c>
      <c r="K2126" s="165">
        <v>51010</v>
      </c>
      <c r="L2126" s="364">
        <v>1</v>
      </c>
      <c r="M2126" s="21">
        <v>2</v>
      </c>
      <c r="N2126" s="293">
        <v>54580</v>
      </c>
      <c r="O2126" s="398">
        <v>424</v>
      </c>
      <c r="P2126" s="370">
        <v>1</v>
      </c>
      <c r="Q2126" s="294">
        <v>2</v>
      </c>
      <c r="R2126" s="293">
        <v>55961</v>
      </c>
      <c r="S2126" s="398">
        <v>424</v>
      </c>
      <c r="T2126" s="370">
        <v>1</v>
      </c>
      <c r="U2126" s="294">
        <v>2</v>
      </c>
      <c r="V2126" s="293">
        <v>55961</v>
      </c>
      <c r="W2126" s="398">
        <v>424</v>
      </c>
      <c r="X2126" s="370">
        <v>1</v>
      </c>
      <c r="Y2126" s="294">
        <v>2</v>
      </c>
      <c r="Z2126" s="293">
        <v>0</v>
      </c>
      <c r="AA2126" s="398">
        <v>424</v>
      </c>
    </row>
    <row r="2127" spans="1:27" ht="14.1" customHeight="1" x14ac:dyDescent="0.2">
      <c r="A2127" s="357"/>
      <c r="B2127" s="14"/>
      <c r="C2127" s="302">
        <v>3140</v>
      </c>
      <c r="D2127" s="302"/>
      <c r="E2127" s="288" t="s">
        <v>238</v>
      </c>
      <c r="F2127" s="8">
        <v>1</v>
      </c>
      <c r="G2127" s="8">
        <v>2</v>
      </c>
      <c r="H2127" s="8">
        <v>51205</v>
      </c>
      <c r="I2127" s="18">
        <v>1</v>
      </c>
      <c r="J2127" s="18">
        <v>2</v>
      </c>
      <c r="K2127" s="165">
        <v>51010</v>
      </c>
      <c r="L2127" s="364">
        <v>1</v>
      </c>
      <c r="M2127" s="21">
        <v>2</v>
      </c>
      <c r="N2127" s="293">
        <v>54580</v>
      </c>
      <c r="O2127" s="398">
        <v>424</v>
      </c>
      <c r="P2127" s="370">
        <v>1</v>
      </c>
      <c r="Q2127" s="294">
        <v>2</v>
      </c>
      <c r="R2127" s="293">
        <v>55961</v>
      </c>
      <c r="S2127" s="398">
        <v>424</v>
      </c>
      <c r="T2127" s="370">
        <v>1</v>
      </c>
      <c r="U2127" s="294">
        <v>2</v>
      </c>
      <c r="V2127" s="293">
        <v>55961</v>
      </c>
      <c r="W2127" s="398">
        <v>424</v>
      </c>
      <c r="X2127" s="370">
        <v>1</v>
      </c>
      <c r="Y2127" s="294">
        <v>2</v>
      </c>
      <c r="Z2127" s="293">
        <v>0</v>
      </c>
      <c r="AA2127" s="398">
        <v>424</v>
      </c>
    </row>
    <row r="2128" spans="1:27" ht="14.1" customHeight="1" x14ac:dyDescent="0.2">
      <c r="A2128" s="357"/>
      <c r="B2128" s="14"/>
      <c r="C2128" s="302">
        <v>3160</v>
      </c>
      <c r="D2128" s="302"/>
      <c r="E2128" s="288" t="s">
        <v>238</v>
      </c>
      <c r="F2128" s="8">
        <v>1</v>
      </c>
      <c r="G2128" s="8">
        <v>2</v>
      </c>
      <c r="H2128" s="8">
        <v>51205</v>
      </c>
      <c r="I2128" s="18">
        <v>1</v>
      </c>
      <c r="J2128" s="18">
        <v>2</v>
      </c>
      <c r="K2128" s="165">
        <v>51010</v>
      </c>
      <c r="L2128" s="364">
        <v>1</v>
      </c>
      <c r="M2128" s="21">
        <v>2</v>
      </c>
      <c r="N2128" s="293">
        <v>54580</v>
      </c>
      <c r="O2128" s="398">
        <v>424</v>
      </c>
      <c r="P2128" s="370">
        <v>1</v>
      </c>
      <c r="Q2128" s="294">
        <v>2</v>
      </c>
      <c r="R2128" s="293">
        <v>55961</v>
      </c>
      <c r="S2128" s="398">
        <v>424</v>
      </c>
      <c r="T2128" s="370">
        <v>1</v>
      </c>
      <c r="U2128" s="294">
        <v>2</v>
      </c>
      <c r="V2128" s="293">
        <v>55961</v>
      </c>
      <c r="W2128" s="398">
        <v>424</v>
      </c>
      <c r="X2128" s="370">
        <v>1</v>
      </c>
      <c r="Y2128" s="294">
        <v>2</v>
      </c>
      <c r="Z2128" s="293">
        <v>0</v>
      </c>
      <c r="AA2128" s="398">
        <v>424</v>
      </c>
    </row>
    <row r="2129" spans="1:27" ht="14.1" customHeight="1" x14ac:dyDescent="0.2">
      <c r="A2129" s="357"/>
      <c r="B2129" s="14"/>
      <c r="C2129" s="302">
        <v>3170</v>
      </c>
      <c r="D2129" s="302"/>
      <c r="E2129" s="288" t="s">
        <v>238</v>
      </c>
      <c r="F2129" s="8">
        <v>1</v>
      </c>
      <c r="G2129" s="8">
        <v>2</v>
      </c>
      <c r="H2129" s="8">
        <v>51205</v>
      </c>
      <c r="I2129" s="18">
        <v>1</v>
      </c>
      <c r="J2129" s="18">
        <v>2</v>
      </c>
      <c r="K2129" s="165">
        <v>51010</v>
      </c>
      <c r="L2129" s="364">
        <v>1</v>
      </c>
      <c r="M2129" s="21">
        <v>2</v>
      </c>
      <c r="N2129" s="293">
        <v>54580</v>
      </c>
      <c r="O2129" s="398">
        <v>424</v>
      </c>
      <c r="P2129" s="370">
        <v>1</v>
      </c>
      <c r="Q2129" s="294">
        <v>2</v>
      </c>
      <c r="R2129" s="293">
        <v>55961</v>
      </c>
      <c r="S2129" s="398">
        <v>424</v>
      </c>
      <c r="T2129" s="370">
        <v>1</v>
      </c>
      <c r="U2129" s="294">
        <v>2</v>
      </c>
      <c r="V2129" s="293">
        <v>55961</v>
      </c>
      <c r="W2129" s="398">
        <v>424</v>
      </c>
      <c r="X2129" s="370">
        <v>1</v>
      </c>
      <c r="Y2129" s="294">
        <v>2</v>
      </c>
      <c r="Z2129" s="293">
        <v>0</v>
      </c>
      <c r="AA2129" s="398">
        <v>424</v>
      </c>
    </row>
    <row r="2130" spans="1:27" ht="14.1" customHeight="1" x14ac:dyDescent="0.2">
      <c r="A2130" s="357"/>
      <c r="B2130" s="14"/>
      <c r="C2130" s="302">
        <v>6000</v>
      </c>
      <c r="D2130" s="302"/>
      <c r="E2130" s="288" t="s">
        <v>238</v>
      </c>
      <c r="F2130" s="8">
        <v>1</v>
      </c>
      <c r="G2130" s="8">
        <v>2</v>
      </c>
      <c r="H2130" s="8">
        <v>51205</v>
      </c>
      <c r="I2130" s="18">
        <v>1</v>
      </c>
      <c r="J2130" s="18">
        <v>2</v>
      </c>
      <c r="K2130" s="165">
        <v>51010</v>
      </c>
      <c r="L2130" s="364">
        <v>1</v>
      </c>
      <c r="M2130" s="21">
        <v>2</v>
      </c>
      <c r="N2130" s="293">
        <v>54580</v>
      </c>
      <c r="O2130" s="398">
        <v>424</v>
      </c>
      <c r="P2130" s="370">
        <v>1</v>
      </c>
      <c r="Q2130" s="294">
        <v>2</v>
      </c>
      <c r="R2130" s="293">
        <v>55961</v>
      </c>
      <c r="S2130" s="398">
        <v>424</v>
      </c>
      <c r="T2130" s="370">
        <v>1</v>
      </c>
      <c r="U2130" s="294">
        <v>2</v>
      </c>
      <c r="V2130" s="293">
        <v>55961</v>
      </c>
      <c r="W2130" s="398">
        <v>424</v>
      </c>
      <c r="X2130" s="370">
        <v>1</v>
      </c>
      <c r="Y2130" s="294">
        <v>2</v>
      </c>
      <c r="Z2130" s="293">
        <v>0</v>
      </c>
      <c r="AA2130" s="398">
        <v>424</v>
      </c>
    </row>
    <row r="2131" spans="1:27" ht="14.1" customHeight="1" x14ac:dyDescent="0.2">
      <c r="A2131" s="357"/>
      <c r="B2131" s="14"/>
      <c r="C2131" s="302">
        <v>6011</v>
      </c>
      <c r="D2131" s="302"/>
      <c r="E2131" s="288" t="s">
        <v>238</v>
      </c>
      <c r="F2131" s="8">
        <v>1</v>
      </c>
      <c r="G2131" s="8">
        <v>2</v>
      </c>
      <c r="H2131" s="8">
        <v>51205</v>
      </c>
      <c r="I2131" s="18">
        <v>1</v>
      </c>
      <c r="J2131" s="18">
        <v>2</v>
      </c>
      <c r="K2131" s="165">
        <v>51010</v>
      </c>
      <c r="L2131" s="364">
        <v>1</v>
      </c>
      <c r="M2131" s="21">
        <v>2</v>
      </c>
      <c r="N2131" s="293">
        <v>54580</v>
      </c>
      <c r="O2131" s="398">
        <v>424</v>
      </c>
      <c r="P2131" s="370">
        <v>1</v>
      </c>
      <c r="Q2131" s="294">
        <v>2</v>
      </c>
      <c r="R2131" s="293">
        <v>55961</v>
      </c>
      <c r="S2131" s="398">
        <v>424</v>
      </c>
      <c r="T2131" s="370">
        <v>1</v>
      </c>
      <c r="U2131" s="294">
        <v>2</v>
      </c>
      <c r="V2131" s="293">
        <v>55961</v>
      </c>
      <c r="W2131" s="398">
        <v>424</v>
      </c>
      <c r="X2131" s="370">
        <v>1</v>
      </c>
      <c r="Y2131" s="294">
        <v>2</v>
      </c>
      <c r="Z2131" s="293">
        <v>0</v>
      </c>
      <c r="AA2131" s="398">
        <v>424</v>
      </c>
    </row>
    <row r="2132" spans="1:27" ht="14.1" customHeight="1" x14ac:dyDescent="0.2">
      <c r="A2132" s="357"/>
      <c r="B2132" s="14"/>
      <c r="C2132" s="302">
        <v>6020</v>
      </c>
      <c r="D2132" s="302"/>
      <c r="E2132" s="288" t="s">
        <v>238</v>
      </c>
      <c r="F2132" s="8">
        <v>1</v>
      </c>
      <c r="G2132" s="8">
        <v>2</v>
      </c>
      <c r="H2132" s="8">
        <v>51205</v>
      </c>
      <c r="I2132" s="18">
        <v>1</v>
      </c>
      <c r="J2132" s="18">
        <v>2</v>
      </c>
      <c r="K2132" s="165">
        <v>51010</v>
      </c>
      <c r="L2132" s="364">
        <v>1</v>
      </c>
      <c r="M2132" s="21">
        <v>2</v>
      </c>
      <c r="N2132" s="293">
        <v>54580</v>
      </c>
      <c r="O2132" s="398">
        <v>424</v>
      </c>
      <c r="P2132" s="370">
        <v>1</v>
      </c>
      <c r="Q2132" s="294">
        <v>2</v>
      </c>
      <c r="R2132" s="293">
        <v>55961</v>
      </c>
      <c r="S2132" s="398">
        <v>424</v>
      </c>
      <c r="T2132" s="370">
        <v>1</v>
      </c>
      <c r="U2132" s="294">
        <v>2</v>
      </c>
      <c r="V2132" s="293">
        <v>55961</v>
      </c>
      <c r="W2132" s="398">
        <v>424</v>
      </c>
      <c r="X2132" s="370">
        <v>1</v>
      </c>
      <c r="Y2132" s="294">
        <v>2</v>
      </c>
      <c r="Z2132" s="293">
        <v>0</v>
      </c>
      <c r="AA2132" s="398">
        <v>424</v>
      </c>
    </row>
    <row r="2133" spans="1:27" ht="13.35" customHeight="1" x14ac:dyDescent="0.2">
      <c r="A2133" s="357"/>
      <c r="B2133" s="14"/>
      <c r="C2133" s="302">
        <v>6030</v>
      </c>
      <c r="D2133" s="302"/>
      <c r="E2133" s="288" t="s">
        <v>238</v>
      </c>
      <c r="F2133" s="8">
        <v>1</v>
      </c>
      <c r="G2133" s="8">
        <v>2</v>
      </c>
      <c r="H2133" s="8">
        <v>51205</v>
      </c>
      <c r="I2133" s="18">
        <v>1</v>
      </c>
      <c r="J2133" s="18">
        <v>2</v>
      </c>
      <c r="K2133" s="165">
        <v>51010</v>
      </c>
      <c r="L2133" s="364">
        <v>1</v>
      </c>
      <c r="M2133" s="21">
        <v>2</v>
      </c>
      <c r="N2133" s="293">
        <v>54580</v>
      </c>
      <c r="O2133" s="398">
        <v>424</v>
      </c>
      <c r="P2133" s="370">
        <v>1</v>
      </c>
      <c r="Q2133" s="294">
        <v>2</v>
      </c>
      <c r="R2133" s="293">
        <v>55961</v>
      </c>
      <c r="S2133" s="398">
        <v>424</v>
      </c>
      <c r="T2133" s="370">
        <v>1</v>
      </c>
      <c r="U2133" s="294">
        <v>2</v>
      </c>
      <c r="V2133" s="293">
        <v>55961</v>
      </c>
      <c r="W2133" s="398">
        <v>424</v>
      </c>
      <c r="X2133" s="370">
        <v>1</v>
      </c>
      <c r="Y2133" s="294">
        <v>2</v>
      </c>
      <c r="Z2133" s="293">
        <v>0</v>
      </c>
      <c r="AA2133" s="398">
        <v>424</v>
      </c>
    </row>
    <row r="2134" spans="1:27" ht="13.35" customHeight="1" x14ac:dyDescent="0.2">
      <c r="A2134" s="357"/>
      <c r="B2134" s="14"/>
      <c r="C2134" s="302">
        <v>13004</v>
      </c>
      <c r="D2134" s="302"/>
      <c r="E2134" s="288" t="s">
        <v>238</v>
      </c>
      <c r="F2134" s="8">
        <v>1</v>
      </c>
      <c r="G2134" s="8">
        <v>2</v>
      </c>
      <c r="H2134" s="8">
        <v>51205</v>
      </c>
      <c r="I2134" s="18">
        <v>1</v>
      </c>
      <c r="J2134" s="18">
        <v>2</v>
      </c>
      <c r="K2134" s="165">
        <v>51010</v>
      </c>
      <c r="L2134" s="364">
        <v>1</v>
      </c>
      <c r="M2134" s="21">
        <v>2</v>
      </c>
      <c r="N2134" s="293">
        <v>54580</v>
      </c>
      <c r="O2134" s="398">
        <v>424</v>
      </c>
      <c r="P2134" s="370">
        <v>1</v>
      </c>
      <c r="Q2134" s="294">
        <v>2</v>
      </c>
      <c r="R2134" s="293">
        <v>55961</v>
      </c>
      <c r="S2134" s="398">
        <v>424</v>
      </c>
      <c r="T2134" s="370">
        <v>1</v>
      </c>
      <c r="U2134" s="294">
        <v>2</v>
      </c>
      <c r="V2134" s="293">
        <v>55961</v>
      </c>
      <c r="W2134" s="398">
        <v>424</v>
      </c>
      <c r="X2134" s="370">
        <v>1</v>
      </c>
      <c r="Y2134" s="294">
        <v>2</v>
      </c>
      <c r="Z2134" s="293">
        <v>0</v>
      </c>
      <c r="AA2134" s="398">
        <v>424</v>
      </c>
    </row>
    <row r="2135" spans="1:27" ht="13.35" customHeight="1" x14ac:dyDescent="0.2">
      <c r="A2135" s="357"/>
      <c r="B2135" s="14"/>
      <c r="C2135" s="302">
        <v>13005</v>
      </c>
      <c r="D2135" s="302"/>
      <c r="E2135" s="288" t="s">
        <v>238</v>
      </c>
      <c r="F2135" s="8">
        <v>1</v>
      </c>
      <c r="G2135" s="8">
        <v>2</v>
      </c>
      <c r="H2135" s="8">
        <v>51205</v>
      </c>
      <c r="I2135" s="18">
        <v>1</v>
      </c>
      <c r="J2135" s="18">
        <v>2</v>
      </c>
      <c r="K2135" s="165">
        <v>51010</v>
      </c>
      <c r="L2135" s="364">
        <v>1</v>
      </c>
      <c r="M2135" s="21">
        <v>2</v>
      </c>
      <c r="N2135" s="293">
        <v>54580</v>
      </c>
      <c r="O2135" s="398">
        <v>424</v>
      </c>
      <c r="P2135" s="370">
        <v>1</v>
      </c>
      <c r="Q2135" s="294">
        <v>2</v>
      </c>
      <c r="R2135" s="293">
        <v>55961</v>
      </c>
      <c r="S2135" s="398">
        <v>424</v>
      </c>
      <c r="T2135" s="370">
        <v>1</v>
      </c>
      <c r="U2135" s="294">
        <v>2</v>
      </c>
      <c r="V2135" s="293">
        <v>55961</v>
      </c>
      <c r="W2135" s="398">
        <v>424</v>
      </c>
      <c r="X2135" s="370">
        <v>1</v>
      </c>
      <c r="Y2135" s="294">
        <v>2</v>
      </c>
      <c r="Z2135" s="293">
        <v>0</v>
      </c>
      <c r="AA2135" s="398">
        <v>424</v>
      </c>
    </row>
    <row r="2136" spans="1:27" ht="13.35" customHeight="1" x14ac:dyDescent="0.2">
      <c r="A2136" s="357"/>
      <c r="B2136" s="14"/>
      <c r="C2136" s="302">
        <v>13006</v>
      </c>
      <c r="D2136" s="302"/>
      <c r="E2136" s="288" t="s">
        <v>238</v>
      </c>
      <c r="F2136" s="8">
        <v>1</v>
      </c>
      <c r="G2136" s="8">
        <v>2</v>
      </c>
      <c r="H2136" s="8">
        <v>51205</v>
      </c>
      <c r="I2136" s="18">
        <v>1</v>
      </c>
      <c r="J2136" s="18">
        <v>2</v>
      </c>
      <c r="K2136" s="165">
        <v>51010</v>
      </c>
      <c r="L2136" s="364">
        <v>1</v>
      </c>
      <c r="M2136" s="21">
        <v>2</v>
      </c>
      <c r="N2136" s="293">
        <v>54580</v>
      </c>
      <c r="O2136" s="398">
        <v>424</v>
      </c>
      <c r="P2136" s="370">
        <v>1</v>
      </c>
      <c r="Q2136" s="294">
        <v>2</v>
      </c>
      <c r="R2136" s="293">
        <v>55961</v>
      </c>
      <c r="S2136" s="398">
        <v>424</v>
      </c>
      <c r="T2136" s="370">
        <v>1</v>
      </c>
      <c r="U2136" s="294">
        <v>2</v>
      </c>
      <c r="V2136" s="293">
        <v>55961</v>
      </c>
      <c r="W2136" s="398">
        <v>424</v>
      </c>
      <c r="X2136" s="370">
        <v>1</v>
      </c>
      <c r="Y2136" s="294">
        <v>2</v>
      </c>
      <c r="Z2136" s="293">
        <v>0</v>
      </c>
      <c r="AA2136" s="398">
        <v>424</v>
      </c>
    </row>
    <row r="2137" spans="1:27" ht="13.35" customHeight="1" x14ac:dyDescent="0.2">
      <c r="A2137" s="357"/>
      <c r="B2137" s="14"/>
      <c r="C2137" s="302">
        <v>1400</v>
      </c>
      <c r="D2137" s="302"/>
      <c r="E2137" s="288" t="s">
        <v>238</v>
      </c>
      <c r="F2137" s="8">
        <v>1</v>
      </c>
      <c r="G2137" s="8">
        <v>2</v>
      </c>
      <c r="H2137" s="8">
        <v>51205</v>
      </c>
      <c r="I2137" s="18">
        <v>1</v>
      </c>
      <c r="J2137" s="18">
        <v>2</v>
      </c>
      <c r="K2137" s="165">
        <v>51010</v>
      </c>
      <c r="L2137" s="364">
        <v>1</v>
      </c>
      <c r="M2137" s="21">
        <v>2</v>
      </c>
      <c r="N2137" s="293">
        <v>54580</v>
      </c>
      <c r="O2137" s="398">
        <v>424</v>
      </c>
      <c r="P2137" s="370">
        <v>1</v>
      </c>
      <c r="Q2137" s="294">
        <v>2</v>
      </c>
      <c r="R2137" s="293">
        <v>55961</v>
      </c>
      <c r="S2137" s="398">
        <v>424</v>
      </c>
      <c r="T2137" s="370">
        <v>1</v>
      </c>
      <c r="U2137" s="294">
        <v>2</v>
      </c>
      <c r="V2137" s="293">
        <v>55961</v>
      </c>
      <c r="W2137" s="398">
        <v>424</v>
      </c>
      <c r="X2137" s="370">
        <v>1</v>
      </c>
      <c r="Y2137" s="294">
        <v>2</v>
      </c>
      <c r="Z2137" s="293">
        <v>0</v>
      </c>
      <c r="AA2137" s="398">
        <v>424</v>
      </c>
    </row>
    <row r="2138" spans="1:27" ht="13.35" customHeight="1" x14ac:dyDescent="0.2">
      <c r="A2138" s="357"/>
      <c r="B2138" s="14"/>
      <c r="C2138" s="302">
        <v>16001</v>
      </c>
      <c r="D2138" s="302"/>
      <c r="E2138" s="288" t="s">
        <v>656</v>
      </c>
      <c r="F2138" s="8"/>
      <c r="G2138" s="8"/>
      <c r="H2138" s="8"/>
      <c r="I2138" s="4"/>
      <c r="J2138" s="4"/>
      <c r="K2138" s="4"/>
      <c r="L2138" s="364">
        <v>7</v>
      </c>
      <c r="M2138" s="21">
        <v>10</v>
      </c>
      <c r="N2138" s="293">
        <v>71032</v>
      </c>
      <c r="O2138" s="398">
        <v>3144</v>
      </c>
      <c r="P2138" s="370">
        <v>7</v>
      </c>
      <c r="Q2138" s="294">
        <v>10</v>
      </c>
      <c r="R2138" s="293">
        <v>78213</v>
      </c>
      <c r="S2138" s="398">
        <v>3144</v>
      </c>
      <c r="T2138" s="370">
        <v>7</v>
      </c>
      <c r="U2138" s="294">
        <v>10</v>
      </c>
      <c r="V2138" s="293">
        <v>78213</v>
      </c>
      <c r="W2138" s="398">
        <v>3144</v>
      </c>
      <c r="X2138" s="370">
        <v>7</v>
      </c>
      <c r="Y2138" s="294">
        <v>10</v>
      </c>
      <c r="Z2138" s="293">
        <v>0</v>
      </c>
      <c r="AA2138" s="398">
        <v>3144</v>
      </c>
    </row>
    <row r="2139" spans="1:27" ht="6" customHeight="1" x14ac:dyDescent="0.2">
      <c r="A2139" s="357"/>
      <c r="B2139" s="14"/>
      <c r="C2139" s="302"/>
      <c r="D2139" s="302"/>
      <c r="E2139" s="288"/>
      <c r="F2139" s="8"/>
      <c r="G2139" s="8"/>
      <c r="H2139" s="8"/>
      <c r="I2139" s="4"/>
      <c r="J2139" s="4"/>
      <c r="K2139" s="4"/>
      <c r="L2139" s="12"/>
      <c r="M2139" s="13"/>
      <c r="N2139" s="13"/>
      <c r="O2139" s="398"/>
      <c r="P2139" s="404"/>
      <c r="Q2139" s="403"/>
      <c r="R2139" s="414"/>
      <c r="S2139" s="398"/>
      <c r="T2139" s="404"/>
      <c r="U2139" s="403"/>
      <c r="V2139" s="414"/>
      <c r="W2139" s="398"/>
      <c r="X2139" s="404"/>
      <c r="Y2139" s="403"/>
      <c r="Z2139" s="414"/>
      <c r="AA2139" s="398"/>
    </row>
    <row r="2140" spans="1:27" ht="15" x14ac:dyDescent="0.25">
      <c r="A2140" s="357"/>
      <c r="B2140" s="14"/>
      <c r="C2140" s="302"/>
      <c r="D2140" s="302"/>
      <c r="E2140" s="479" t="s">
        <v>381</v>
      </c>
      <c r="F2140" s="343"/>
      <c r="G2140" s="343"/>
      <c r="H2140" s="343">
        <f>SUM(H2094:H2137)</f>
        <v>2086007</v>
      </c>
      <c r="I2140" s="271"/>
      <c r="J2140" s="271"/>
      <c r="K2140" s="344">
        <f>SUM(K2094:K2138)</f>
        <v>2078270</v>
      </c>
      <c r="L2140" s="405"/>
      <c r="M2140" s="406"/>
      <c r="N2140" s="407">
        <f>SUM(N2094:N2138)</f>
        <v>2352132</v>
      </c>
      <c r="O2140" s="408"/>
      <c r="P2140" s="410"/>
      <c r="Q2140" s="409"/>
      <c r="R2140" s="407">
        <f>SUM(R2094:R2138)</f>
        <v>2419587</v>
      </c>
      <c r="S2140" s="408"/>
      <c r="T2140" s="410"/>
      <c r="U2140" s="409"/>
      <c r="V2140" s="407">
        <f>SUM(V2094:V2138)</f>
        <v>2419587</v>
      </c>
      <c r="W2140" s="408"/>
      <c r="X2140" s="410"/>
      <c r="Y2140" s="409"/>
      <c r="Z2140" s="407">
        <f>SUM(Z2094:Z2138)</f>
        <v>0</v>
      </c>
      <c r="AA2140" s="408"/>
    </row>
    <row r="2141" spans="1:27" ht="15" x14ac:dyDescent="0.25">
      <c r="A2141" s="357"/>
      <c r="B2141" s="14"/>
      <c r="C2141" s="302"/>
      <c r="D2141" s="302"/>
      <c r="E2141" s="315"/>
      <c r="F2141" s="289"/>
      <c r="G2141" s="289"/>
      <c r="H2141" s="289"/>
      <c r="I2141" s="290"/>
      <c r="J2141" s="290"/>
      <c r="K2141" s="291"/>
      <c r="L2141" s="365"/>
      <c r="M2141" s="316"/>
      <c r="N2141" s="317"/>
      <c r="O2141" s="439"/>
      <c r="P2141" s="371"/>
      <c r="Q2141" s="318"/>
      <c r="R2141" s="317"/>
      <c r="S2141" s="439"/>
      <c r="T2141" s="371"/>
      <c r="U2141" s="318"/>
      <c r="V2141" s="317"/>
      <c r="W2141" s="439"/>
      <c r="X2141" s="371"/>
      <c r="Y2141" s="318"/>
      <c r="Z2141" s="317"/>
      <c r="AA2141" s="439"/>
    </row>
    <row r="2142" spans="1:27" ht="15" x14ac:dyDescent="0.25">
      <c r="A2142" s="357"/>
      <c r="B2142" s="14"/>
      <c r="C2142" s="302"/>
      <c r="D2142" s="302"/>
      <c r="E2142" s="375" t="s">
        <v>1441</v>
      </c>
      <c r="F2142" s="8"/>
      <c r="G2142" s="8"/>
      <c r="H2142" s="8"/>
      <c r="I2142" s="4"/>
      <c r="J2142" s="4"/>
      <c r="L2142" s="12"/>
      <c r="M2142" s="13"/>
      <c r="N2142" s="293">
        <f>COUNTIFS($C$2095:$C$2139,"&gt;0",N2095:N2139,"&gt;0")</f>
        <v>42</v>
      </c>
      <c r="O2142" s="398"/>
      <c r="P2142" s="404"/>
      <c r="Q2142" s="403"/>
      <c r="R2142" s="293">
        <f>COUNTIFS($C$2095:$C$2139,"&gt;0",R2095:R2139,"&gt;0")</f>
        <v>42</v>
      </c>
      <c r="S2142" s="398"/>
      <c r="T2142" s="404"/>
      <c r="U2142" s="403"/>
      <c r="V2142" s="293">
        <f>COUNTIFS($C$2095:$C$2139,"&gt;0",V2095:V2139,"&gt;0")</f>
        <v>42</v>
      </c>
      <c r="W2142" s="398"/>
      <c r="X2142" s="404"/>
      <c r="Y2142" s="403"/>
      <c r="Z2142" s="293">
        <f>COUNTIFS($C$2095:$C$2139,"&gt;0",Z2095:Z2139,"&gt;0")</f>
        <v>0</v>
      </c>
      <c r="AA2142" s="398"/>
    </row>
    <row r="2143" spans="1:27" ht="15" x14ac:dyDescent="0.25">
      <c r="A2143" s="357"/>
      <c r="B2143" s="14"/>
      <c r="C2143" s="302"/>
      <c r="D2143" s="302"/>
      <c r="E2143" s="375" t="s">
        <v>1332</v>
      </c>
      <c r="F2143" s="8"/>
      <c r="G2143" s="8"/>
      <c r="H2143" s="8"/>
      <c r="I2143" s="4"/>
      <c r="J2143" s="4"/>
      <c r="L2143" s="12"/>
      <c r="M2143" s="13"/>
      <c r="N2143" s="293">
        <f>COUNTIFS($C$2095:$C$2139,"**",N2095:N2139,"&gt;0")</f>
        <v>0</v>
      </c>
      <c r="O2143" s="398"/>
      <c r="P2143" s="404"/>
      <c r="Q2143" s="403"/>
      <c r="R2143" s="293">
        <f>COUNTIFS($C$2095:$C$2139,"**",R2095:R2139,"&gt;0")</f>
        <v>0</v>
      </c>
      <c r="S2143" s="398"/>
      <c r="T2143" s="404"/>
      <c r="U2143" s="403"/>
      <c r="V2143" s="293">
        <f>COUNTIFS($C$2095:$C$2139,"**",V2095:V2139,"&gt;0")</f>
        <v>0</v>
      </c>
      <c r="W2143" s="398"/>
      <c r="X2143" s="404"/>
      <c r="Y2143" s="403"/>
      <c r="Z2143" s="293">
        <f>COUNTIFS($C$2095:$C$2139,"**",Z2095:Z2139,"&gt;0")</f>
        <v>0</v>
      </c>
      <c r="AA2143" s="398"/>
    </row>
    <row r="2144" spans="1:27" x14ac:dyDescent="0.2">
      <c r="A2144" s="357"/>
      <c r="B2144" s="14"/>
      <c r="C2144" s="302"/>
      <c r="D2144" s="302"/>
      <c r="F2144" s="292"/>
      <c r="G2144" s="292"/>
      <c r="H2144" s="292"/>
      <c r="I2144" s="21"/>
      <c r="J2144" s="21"/>
      <c r="K2144" s="293"/>
      <c r="L2144" s="364"/>
      <c r="O2144" s="398"/>
      <c r="P2144" s="370"/>
      <c r="S2144" s="398"/>
      <c r="T2144" s="370"/>
      <c r="W2144" s="398"/>
      <c r="X2144" s="370"/>
      <c r="AA2144" s="398"/>
    </row>
    <row r="2145" spans="1:27" ht="20.25" x14ac:dyDescent="0.55000000000000004">
      <c r="A2145" s="357"/>
      <c r="B2145" s="14"/>
      <c r="C2145" s="302"/>
      <c r="D2145" s="302"/>
      <c r="E2145" s="376" t="s">
        <v>1333</v>
      </c>
      <c r="F2145" s="295"/>
      <c r="G2145" s="295"/>
      <c r="H2145" s="295"/>
      <c r="I2145" s="296"/>
      <c r="J2145" s="296"/>
      <c r="K2145" s="297"/>
      <c r="L2145" s="364"/>
      <c r="O2145" s="398"/>
      <c r="P2145" s="370"/>
      <c r="S2145" s="398"/>
      <c r="T2145" s="370"/>
      <c r="W2145" s="398"/>
      <c r="X2145" s="370"/>
      <c r="AA2145" s="398"/>
    </row>
    <row r="2146" spans="1:27" ht="15" x14ac:dyDescent="0.2">
      <c r="A2146" s="357"/>
      <c r="B2146" s="14"/>
      <c r="C2146" s="302"/>
      <c r="D2146" s="302"/>
      <c r="E2146" s="281" t="s">
        <v>1441</v>
      </c>
      <c r="F2146" s="295"/>
      <c r="G2146" s="295"/>
      <c r="H2146" s="295"/>
      <c r="I2146" s="296"/>
      <c r="J2146" s="296"/>
      <c r="K2146" s="297"/>
      <c r="L2146" s="364"/>
      <c r="N2146" s="293">
        <f>+N1993+N2011+N2021+N2073+N2091+N2142</f>
        <v>112</v>
      </c>
      <c r="O2146" s="398"/>
      <c r="P2146" s="370"/>
      <c r="R2146" s="293">
        <f>+R1993+R2011+R2021+R2073+R2091+R2142</f>
        <v>114</v>
      </c>
      <c r="S2146" s="398"/>
      <c r="T2146" s="370"/>
      <c r="V2146" s="293">
        <f>+V1993+V2011+V2021+V2073+V2091+V2142</f>
        <v>114</v>
      </c>
      <c r="W2146" s="398"/>
      <c r="X2146" s="370"/>
      <c r="Z2146" s="293">
        <f>+Z1993+Z2011+Z2021+Z2073+Z2091+Z2142</f>
        <v>0</v>
      </c>
      <c r="AA2146" s="398"/>
    </row>
    <row r="2147" spans="1:27" ht="20.25" customHeight="1" x14ac:dyDescent="0.2">
      <c r="A2147" s="359"/>
      <c r="B2147" s="20"/>
      <c r="C2147" s="303"/>
      <c r="D2147" s="303"/>
      <c r="E2147" s="377" t="s">
        <v>1332</v>
      </c>
      <c r="F2147" s="298"/>
      <c r="G2147" s="298"/>
      <c r="H2147" s="298"/>
      <c r="I2147" s="299"/>
      <c r="J2147" s="299"/>
      <c r="K2147" s="300"/>
      <c r="L2147" s="366"/>
      <c r="M2147" s="307"/>
      <c r="N2147" s="308">
        <f>+N1994+N2012+N2022+N2074+N2092+N2143</f>
        <v>3</v>
      </c>
      <c r="O2147" s="424"/>
      <c r="P2147" s="372"/>
      <c r="Q2147" s="326"/>
      <c r="R2147" s="308">
        <f>+R1994+R2012+R2022+R2074+R2092+R2143</f>
        <v>2</v>
      </c>
      <c r="S2147" s="424"/>
      <c r="T2147" s="372"/>
      <c r="U2147" s="326"/>
      <c r="V2147" s="308">
        <f>+V1994+V2012+V2022+V2074+V2092+V2143</f>
        <v>2</v>
      </c>
      <c r="W2147" s="424"/>
      <c r="X2147" s="372"/>
      <c r="Y2147" s="326"/>
      <c r="Z2147" s="308">
        <f>+Z1994+Z2012+Z2022+Z2074+Z2092+Z2143</f>
        <v>0</v>
      </c>
      <c r="AA2147" s="424"/>
    </row>
    <row r="2148" spans="1:27" ht="20.25" customHeight="1" x14ac:dyDescent="0.2">
      <c r="A2148" s="360"/>
      <c r="B2148" s="285"/>
      <c r="C2148" s="309"/>
      <c r="D2148" s="309"/>
      <c r="E2148" s="323"/>
      <c r="F2148" s="349"/>
      <c r="G2148" s="349"/>
      <c r="H2148" s="349"/>
      <c r="I2148" s="350"/>
      <c r="J2148" s="350"/>
      <c r="K2148" s="351"/>
      <c r="L2148" s="369"/>
      <c r="M2148" s="171"/>
      <c r="N2148" s="310"/>
      <c r="O2148" s="401"/>
      <c r="P2148" s="374"/>
      <c r="Q2148" s="311"/>
      <c r="R2148" s="310"/>
      <c r="S2148" s="401"/>
      <c r="T2148" s="374"/>
      <c r="U2148" s="311"/>
      <c r="V2148" s="310"/>
      <c r="W2148" s="401"/>
      <c r="X2148" s="374"/>
      <c r="Y2148" s="311"/>
      <c r="Z2148" s="310"/>
      <c r="AA2148" s="401"/>
    </row>
    <row r="2149" spans="1:27" ht="15.75" x14ac:dyDescent="0.25">
      <c r="A2149" s="322" t="s">
        <v>531</v>
      </c>
      <c r="B2149" s="14"/>
      <c r="C2149" s="302"/>
      <c r="D2149" s="302"/>
      <c r="E2149" s="288"/>
      <c r="F2149" s="8"/>
      <c r="G2149" s="8"/>
      <c r="H2149" s="8"/>
      <c r="I2149" s="4"/>
      <c r="J2149" s="4"/>
      <c r="K2149" s="4"/>
      <c r="L2149" s="12"/>
      <c r="M2149" s="13"/>
      <c r="N2149" s="13"/>
      <c r="O2149" s="398"/>
      <c r="P2149" s="404"/>
      <c r="Q2149" s="403"/>
      <c r="R2149" s="414"/>
      <c r="S2149" s="398"/>
      <c r="T2149" s="404"/>
      <c r="U2149" s="403"/>
      <c r="V2149" s="414"/>
      <c r="W2149" s="398"/>
      <c r="X2149" s="404"/>
      <c r="Y2149" s="403"/>
      <c r="Z2149" s="414"/>
      <c r="AA2149" s="398"/>
    </row>
    <row r="2150" spans="1:27" ht="15" x14ac:dyDescent="0.25">
      <c r="A2150" s="357"/>
      <c r="B2150" s="286" t="s">
        <v>1260</v>
      </c>
      <c r="C2150" s="302"/>
      <c r="D2150" s="302"/>
      <c r="E2150" s="288"/>
      <c r="F2150" s="8"/>
      <c r="G2150" s="8"/>
      <c r="H2150" s="8"/>
      <c r="I2150" s="4"/>
      <c r="J2150" s="4"/>
      <c r="K2150" s="4"/>
      <c r="L2150" s="12"/>
      <c r="M2150" s="13"/>
      <c r="N2150" s="13"/>
      <c r="O2150" s="398"/>
      <c r="P2150" s="404"/>
      <c r="Q2150" s="403"/>
      <c r="R2150" s="414"/>
      <c r="S2150" s="398"/>
      <c r="T2150" s="404"/>
      <c r="U2150" s="403"/>
      <c r="V2150" s="414"/>
      <c r="W2150" s="398"/>
      <c r="X2150" s="404"/>
      <c r="Y2150" s="403"/>
      <c r="Z2150" s="414"/>
      <c r="AA2150" s="398"/>
    </row>
    <row r="2151" spans="1:27" ht="14.1" customHeight="1" x14ac:dyDescent="0.2">
      <c r="A2151" s="357"/>
      <c r="B2151" s="14"/>
      <c r="C2151" s="302">
        <v>100</v>
      </c>
      <c r="D2151" s="302">
        <v>150210101</v>
      </c>
      <c r="E2151" s="288" t="s">
        <v>974</v>
      </c>
      <c r="F2151" s="8">
        <v>8</v>
      </c>
      <c r="G2151" s="8"/>
      <c r="H2151" s="8">
        <v>121315</v>
      </c>
      <c r="I2151" s="18" t="s">
        <v>670</v>
      </c>
      <c r="J2151" s="4"/>
      <c r="K2151" s="165">
        <v>121315</v>
      </c>
      <c r="L2151" s="364" t="s">
        <v>670</v>
      </c>
      <c r="M2151" s="13"/>
      <c r="N2151" s="293">
        <v>121315</v>
      </c>
      <c r="O2151" s="398" t="s">
        <v>1124</v>
      </c>
      <c r="P2151" s="370" t="s">
        <v>670</v>
      </c>
      <c r="Q2151" s="403"/>
      <c r="R2151" s="293">
        <v>130414</v>
      </c>
      <c r="S2151" s="398" t="s">
        <v>1124</v>
      </c>
      <c r="T2151" s="370" t="s">
        <v>670</v>
      </c>
      <c r="U2151" s="403"/>
      <c r="V2151" s="293">
        <v>130414</v>
      </c>
      <c r="W2151" s="398" t="s">
        <v>1124</v>
      </c>
      <c r="X2151" s="370" t="s">
        <v>670</v>
      </c>
      <c r="Y2151" s="403"/>
      <c r="Z2151" s="293">
        <v>130414</v>
      </c>
      <c r="AA2151" s="398" t="s">
        <v>1124</v>
      </c>
    </row>
    <row r="2152" spans="1:27" ht="15" customHeight="1" x14ac:dyDescent="0.2">
      <c r="A2152" s="357"/>
      <c r="B2152" s="14"/>
      <c r="C2152" s="302" t="s">
        <v>1218</v>
      </c>
      <c r="D2152" s="302">
        <v>150210106</v>
      </c>
      <c r="E2152" s="288" t="s">
        <v>888</v>
      </c>
      <c r="F2152" s="8">
        <v>7</v>
      </c>
      <c r="G2152" s="8">
        <v>7</v>
      </c>
      <c r="H2152" s="8">
        <v>60276</v>
      </c>
      <c r="I2152" s="18">
        <v>7</v>
      </c>
      <c r="J2152" s="18">
        <v>7</v>
      </c>
      <c r="K2152" s="165">
        <v>1</v>
      </c>
      <c r="L2152" s="364">
        <v>7</v>
      </c>
      <c r="M2152" s="21">
        <v>7</v>
      </c>
      <c r="N2152" s="293">
        <v>1</v>
      </c>
      <c r="O2152" s="398">
        <v>3144</v>
      </c>
      <c r="P2152" s="370">
        <v>7</v>
      </c>
      <c r="Q2152" s="294">
        <v>7</v>
      </c>
      <c r="R2152" s="293">
        <v>0</v>
      </c>
      <c r="S2152" s="398">
        <v>3144</v>
      </c>
      <c r="T2152" s="370">
        <v>7</v>
      </c>
      <c r="U2152" s="294">
        <v>7</v>
      </c>
      <c r="V2152" s="293">
        <v>0</v>
      </c>
      <c r="W2152" s="398">
        <v>3144</v>
      </c>
      <c r="X2152" s="370">
        <v>7</v>
      </c>
      <c r="Y2152" s="294">
        <v>7</v>
      </c>
      <c r="Z2152" s="293">
        <v>0</v>
      </c>
      <c r="AA2152" s="398">
        <v>3144</v>
      </c>
    </row>
    <row r="2153" spans="1:27" ht="15" customHeight="1" x14ac:dyDescent="0.2">
      <c r="A2153" s="357"/>
      <c r="B2153" s="14"/>
      <c r="C2153" s="302">
        <v>120</v>
      </c>
      <c r="D2153" s="302">
        <v>150210103</v>
      </c>
      <c r="E2153" s="288" t="s">
        <v>79</v>
      </c>
      <c r="F2153" s="8">
        <v>12</v>
      </c>
      <c r="G2153" s="8">
        <v>8</v>
      </c>
      <c r="H2153" s="8">
        <v>101898</v>
      </c>
      <c r="I2153" s="18">
        <v>12</v>
      </c>
      <c r="J2153" s="18">
        <v>8</v>
      </c>
      <c r="K2153" s="165">
        <v>101898</v>
      </c>
      <c r="L2153" s="364">
        <v>12</v>
      </c>
      <c r="M2153" s="21">
        <v>8</v>
      </c>
      <c r="N2153" s="293">
        <v>101898</v>
      </c>
      <c r="O2153" s="398">
        <v>3144</v>
      </c>
      <c r="P2153" s="370">
        <v>12</v>
      </c>
      <c r="Q2153" s="294">
        <v>8</v>
      </c>
      <c r="R2153" s="293">
        <v>112200</v>
      </c>
      <c r="S2153" s="398">
        <v>3144</v>
      </c>
      <c r="T2153" s="370">
        <v>12</v>
      </c>
      <c r="U2153" s="294">
        <v>8</v>
      </c>
      <c r="V2153" s="293">
        <v>112200</v>
      </c>
      <c r="W2153" s="398">
        <v>3144</v>
      </c>
      <c r="X2153" s="370">
        <v>12</v>
      </c>
      <c r="Y2153" s="294">
        <v>8</v>
      </c>
      <c r="Z2153" s="293">
        <v>112200</v>
      </c>
      <c r="AA2153" s="398">
        <v>3144</v>
      </c>
    </row>
    <row r="2154" spans="1:27" ht="15" customHeight="1" x14ac:dyDescent="0.2">
      <c r="A2154" s="357"/>
      <c r="B2154" s="14"/>
      <c r="C2154" s="302">
        <v>140</v>
      </c>
      <c r="D2154" s="302">
        <v>150210104</v>
      </c>
      <c r="E2154" s="288" t="s">
        <v>941</v>
      </c>
      <c r="F2154" s="8">
        <v>12</v>
      </c>
      <c r="G2154" s="8">
        <v>8</v>
      </c>
      <c r="H2154" s="8">
        <v>101898</v>
      </c>
      <c r="I2154" s="18">
        <v>12</v>
      </c>
      <c r="J2154" s="18">
        <v>8</v>
      </c>
      <c r="K2154" s="165">
        <v>101898</v>
      </c>
      <c r="L2154" s="364">
        <v>12</v>
      </c>
      <c r="M2154" s="21">
        <v>8</v>
      </c>
      <c r="N2154" s="293">
        <v>101898</v>
      </c>
      <c r="O2154" s="398">
        <v>3144</v>
      </c>
      <c r="P2154" s="370">
        <v>12</v>
      </c>
      <c r="Q2154" s="294">
        <v>8</v>
      </c>
      <c r="R2154" s="293">
        <v>112200</v>
      </c>
      <c r="S2154" s="398">
        <v>3144</v>
      </c>
      <c r="T2154" s="370">
        <v>12</v>
      </c>
      <c r="U2154" s="294">
        <v>8</v>
      </c>
      <c r="V2154" s="293">
        <v>112200</v>
      </c>
      <c r="W2154" s="398">
        <v>3144</v>
      </c>
      <c r="X2154" s="370">
        <v>12</v>
      </c>
      <c r="Y2154" s="294">
        <v>8</v>
      </c>
      <c r="Z2154" s="293">
        <v>112200</v>
      </c>
      <c r="AA2154" s="398">
        <v>3144</v>
      </c>
    </row>
    <row r="2155" spans="1:27" ht="14.1" customHeight="1" x14ac:dyDescent="0.2">
      <c r="A2155" s="357"/>
      <c r="B2155" s="14"/>
      <c r="C2155" s="302">
        <v>200</v>
      </c>
      <c r="D2155" s="302">
        <v>150210105</v>
      </c>
      <c r="E2155" s="288" t="s">
        <v>954</v>
      </c>
      <c r="F2155" s="8">
        <v>7</v>
      </c>
      <c r="G2155" s="8">
        <v>10</v>
      </c>
      <c r="H2155" s="8">
        <v>71032</v>
      </c>
      <c r="I2155" s="18">
        <v>7</v>
      </c>
      <c r="J2155" s="18">
        <v>10</v>
      </c>
      <c r="K2155" s="165">
        <v>71032</v>
      </c>
      <c r="L2155" s="364">
        <v>7</v>
      </c>
      <c r="M2155" s="21">
        <v>10</v>
      </c>
      <c r="N2155" s="293">
        <v>71032</v>
      </c>
      <c r="O2155" s="398">
        <v>3144</v>
      </c>
      <c r="P2155" s="370">
        <v>7</v>
      </c>
      <c r="Q2155" s="294">
        <v>10</v>
      </c>
      <c r="R2155" s="293">
        <v>78213</v>
      </c>
      <c r="S2155" s="398">
        <v>3144</v>
      </c>
      <c r="T2155" s="370">
        <v>7</v>
      </c>
      <c r="U2155" s="294">
        <v>10</v>
      </c>
      <c r="V2155" s="293">
        <v>78213</v>
      </c>
      <c r="W2155" s="398">
        <v>3144</v>
      </c>
      <c r="X2155" s="370">
        <v>7</v>
      </c>
      <c r="Y2155" s="294">
        <v>10</v>
      </c>
      <c r="Z2155" s="293">
        <v>78213</v>
      </c>
      <c r="AA2155" s="398">
        <v>3144</v>
      </c>
    </row>
    <row r="2156" spans="1:27" ht="14.1" customHeight="1" x14ac:dyDescent="0.2">
      <c r="A2156" s="357"/>
      <c r="B2156" s="14"/>
      <c r="C2156" s="302">
        <v>220</v>
      </c>
      <c r="D2156" s="302">
        <v>150210102</v>
      </c>
      <c r="E2156" s="288" t="s">
        <v>959</v>
      </c>
      <c r="F2156" s="8">
        <v>14</v>
      </c>
      <c r="G2156" s="8">
        <v>6</v>
      </c>
      <c r="H2156" s="8">
        <v>111554</v>
      </c>
      <c r="I2156" s="18">
        <v>14</v>
      </c>
      <c r="J2156" s="18">
        <v>6</v>
      </c>
      <c r="K2156" s="165">
        <v>111554</v>
      </c>
      <c r="L2156" s="364">
        <v>14</v>
      </c>
      <c r="M2156" s="21">
        <v>6</v>
      </c>
      <c r="N2156" s="293">
        <v>111554</v>
      </c>
      <c r="O2156" s="398">
        <v>3144</v>
      </c>
      <c r="P2156" s="370">
        <v>14</v>
      </c>
      <c r="Q2156" s="294">
        <v>6</v>
      </c>
      <c r="R2156" s="293">
        <v>122832</v>
      </c>
      <c r="S2156" s="398">
        <v>3144</v>
      </c>
      <c r="T2156" s="370">
        <v>14</v>
      </c>
      <c r="U2156" s="294">
        <v>6</v>
      </c>
      <c r="V2156" s="293">
        <v>122832</v>
      </c>
      <c r="W2156" s="398">
        <v>3144</v>
      </c>
      <c r="X2156" s="370">
        <v>14</v>
      </c>
      <c r="Y2156" s="294">
        <v>6</v>
      </c>
      <c r="Z2156" s="293">
        <v>1</v>
      </c>
      <c r="AA2156" s="398">
        <v>3144</v>
      </c>
    </row>
    <row r="2157" spans="1:27" ht="14.1" customHeight="1" x14ac:dyDescent="0.2">
      <c r="A2157" s="357"/>
      <c r="B2157" s="14"/>
      <c r="C2157" s="302">
        <v>300</v>
      </c>
      <c r="D2157" s="302">
        <v>150210107</v>
      </c>
      <c r="E2157" s="288" t="s">
        <v>957</v>
      </c>
      <c r="F2157" s="8">
        <v>10</v>
      </c>
      <c r="G2157" s="8">
        <v>9</v>
      </c>
      <c r="H2157" s="8">
        <v>88526</v>
      </c>
      <c r="I2157" s="18">
        <v>10</v>
      </c>
      <c r="J2157" s="18">
        <v>9</v>
      </c>
      <c r="K2157" s="165">
        <v>88526</v>
      </c>
      <c r="L2157" s="364">
        <v>10</v>
      </c>
      <c r="M2157" s="21">
        <v>9</v>
      </c>
      <c r="N2157" s="293">
        <v>88526</v>
      </c>
      <c r="O2157" s="398">
        <v>3144</v>
      </c>
      <c r="P2157" s="370">
        <v>10</v>
      </c>
      <c r="Q2157" s="294">
        <v>9</v>
      </c>
      <c r="R2157" s="293">
        <v>97476</v>
      </c>
      <c r="S2157" s="398">
        <v>3144</v>
      </c>
      <c r="T2157" s="370">
        <v>10</v>
      </c>
      <c r="U2157" s="294">
        <v>9</v>
      </c>
      <c r="V2157" s="293">
        <v>97476</v>
      </c>
      <c r="W2157" s="398">
        <v>3144</v>
      </c>
      <c r="X2157" s="370">
        <v>10</v>
      </c>
      <c r="Y2157" s="294">
        <v>9</v>
      </c>
      <c r="Z2157" s="293">
        <v>97476</v>
      </c>
      <c r="AA2157" s="398">
        <v>3144</v>
      </c>
    </row>
    <row r="2158" spans="1:27" ht="14.1" customHeight="1" x14ac:dyDescent="0.2">
      <c r="A2158" s="357"/>
      <c r="B2158" s="14"/>
      <c r="C2158" s="302">
        <v>18001</v>
      </c>
      <c r="D2158" s="302"/>
      <c r="E2158" s="288" t="s">
        <v>831</v>
      </c>
      <c r="F2158" s="8"/>
      <c r="G2158" s="8"/>
      <c r="H2158" s="8"/>
      <c r="I2158" s="18">
        <v>11</v>
      </c>
      <c r="J2158" s="18">
        <v>6</v>
      </c>
      <c r="K2158" s="165">
        <v>84026</v>
      </c>
      <c r="L2158" s="364">
        <v>11</v>
      </c>
      <c r="M2158" s="21">
        <v>6</v>
      </c>
      <c r="N2158" s="293">
        <v>84026</v>
      </c>
      <c r="O2158" s="398">
        <v>3144</v>
      </c>
      <c r="P2158" s="370">
        <v>11</v>
      </c>
      <c r="Q2158" s="294">
        <v>6</v>
      </c>
      <c r="R2158" s="293">
        <v>92521</v>
      </c>
      <c r="S2158" s="398">
        <v>3144</v>
      </c>
      <c r="T2158" s="370">
        <v>11</v>
      </c>
      <c r="U2158" s="294">
        <v>6</v>
      </c>
      <c r="V2158" s="293">
        <v>92521</v>
      </c>
      <c r="W2158" s="398">
        <v>3144</v>
      </c>
      <c r="X2158" s="370">
        <v>11</v>
      </c>
      <c r="Y2158" s="294">
        <v>6</v>
      </c>
      <c r="Z2158" s="293">
        <v>92521</v>
      </c>
      <c r="AA2158" s="398">
        <v>3144</v>
      </c>
    </row>
    <row r="2159" spans="1:27" ht="7.5" customHeight="1" x14ac:dyDescent="0.2">
      <c r="A2159" s="357"/>
      <c r="B2159" s="14"/>
      <c r="C2159" s="302"/>
      <c r="D2159" s="302"/>
      <c r="E2159" s="288"/>
      <c r="F2159" s="8"/>
      <c r="G2159" s="8"/>
      <c r="H2159" s="8"/>
      <c r="L2159" s="364"/>
      <c r="O2159" s="398"/>
      <c r="P2159" s="370"/>
      <c r="S2159" s="398"/>
      <c r="T2159" s="370"/>
      <c r="W2159" s="398"/>
      <c r="X2159" s="370"/>
      <c r="AA2159" s="398"/>
    </row>
    <row r="2160" spans="1:27" ht="15" x14ac:dyDescent="0.25">
      <c r="A2160" s="357"/>
      <c r="B2160" s="14"/>
      <c r="C2160" s="292"/>
      <c r="D2160" s="292"/>
      <c r="E2160" s="479" t="s">
        <v>381</v>
      </c>
      <c r="F2160" s="343"/>
      <c r="G2160" s="343"/>
      <c r="H2160" s="343">
        <f>SUM(H2151:H2159)</f>
        <v>656499</v>
      </c>
      <c r="I2160" s="261"/>
      <c r="J2160" s="261"/>
      <c r="K2160" s="344">
        <f>SUM(K2151:K2159)</f>
        <v>680250</v>
      </c>
      <c r="L2160" s="420"/>
      <c r="M2160" s="421"/>
      <c r="N2160" s="407">
        <f>SUM(N2151:N2159)</f>
        <v>680250</v>
      </c>
      <c r="O2160" s="408"/>
      <c r="P2160" s="423"/>
      <c r="Q2160" s="422"/>
      <c r="R2160" s="407">
        <f>SUM(R2151:R2159)</f>
        <v>745856</v>
      </c>
      <c r="S2160" s="408"/>
      <c r="T2160" s="423"/>
      <c r="U2160" s="422"/>
      <c r="V2160" s="407">
        <f>SUM(V2151:V2159)</f>
        <v>745856</v>
      </c>
      <c r="W2160" s="408"/>
      <c r="X2160" s="423"/>
      <c r="Y2160" s="422"/>
      <c r="Z2160" s="407">
        <f>SUM(Z2151:Z2159)</f>
        <v>623025</v>
      </c>
      <c r="AA2160" s="408"/>
    </row>
    <row r="2161" spans="1:27" x14ac:dyDescent="0.2">
      <c r="A2161" s="357"/>
      <c r="B2161" s="14"/>
      <c r="C2161" s="292"/>
      <c r="D2161" s="292"/>
      <c r="E2161" s="288"/>
      <c r="F2161" s="8"/>
      <c r="G2161" s="8"/>
      <c r="H2161" s="8"/>
      <c r="I2161" s="4"/>
      <c r="J2161" s="4"/>
      <c r="L2161" s="12"/>
      <c r="M2161" s="13"/>
      <c r="O2161" s="398"/>
      <c r="P2161" s="404"/>
      <c r="Q2161" s="403"/>
      <c r="S2161" s="398"/>
      <c r="T2161" s="404"/>
      <c r="U2161" s="403"/>
      <c r="W2161" s="398"/>
      <c r="X2161" s="404"/>
      <c r="Y2161" s="403"/>
      <c r="AA2161" s="398"/>
    </row>
    <row r="2162" spans="1:27" ht="15" x14ac:dyDescent="0.25">
      <c r="A2162" s="357"/>
      <c r="B2162" s="14"/>
      <c r="C2162" s="292"/>
      <c r="D2162" s="292"/>
      <c r="E2162" s="375" t="s">
        <v>1441</v>
      </c>
      <c r="F2162" s="8"/>
      <c r="G2162" s="8"/>
      <c r="H2162" s="8"/>
      <c r="I2162" s="4"/>
      <c r="J2162" s="4"/>
      <c r="L2162" s="12"/>
      <c r="M2162" s="13"/>
      <c r="N2162" s="293">
        <f>COUNTIFS($C$2151:$C$2159,"&gt;0",N2151:N2159,"&gt;0")</f>
        <v>7</v>
      </c>
      <c r="O2162" s="398"/>
      <c r="P2162" s="404"/>
      <c r="Q2162" s="403"/>
      <c r="R2162" s="293">
        <f>COUNTIFS($C$2151:$C$2159,"&gt;0",R2151:R2159,"&gt;0")</f>
        <v>7</v>
      </c>
      <c r="S2162" s="398"/>
      <c r="T2162" s="404"/>
      <c r="U2162" s="403"/>
      <c r="V2162" s="293">
        <f>COUNTIFS($C$2151:$C$2159,"&gt;0",V2151:V2159,"&gt;0")</f>
        <v>7</v>
      </c>
      <c r="W2162" s="398"/>
      <c r="X2162" s="404"/>
      <c r="Y2162" s="403"/>
      <c r="Z2162" s="293">
        <f>COUNTIFS($C$2151:$C$2159,"&gt;0",Z2151:Z2159,"&gt;0")</f>
        <v>7</v>
      </c>
      <c r="AA2162" s="398"/>
    </row>
    <row r="2163" spans="1:27" ht="15" x14ac:dyDescent="0.25">
      <c r="A2163" s="357"/>
      <c r="B2163" s="14"/>
      <c r="C2163" s="292"/>
      <c r="D2163" s="292"/>
      <c r="E2163" s="375" t="s">
        <v>1332</v>
      </c>
      <c r="F2163" s="8"/>
      <c r="G2163" s="8"/>
      <c r="H2163" s="8"/>
      <c r="I2163" s="4"/>
      <c r="J2163" s="4"/>
      <c r="L2163" s="12"/>
      <c r="M2163" s="13"/>
      <c r="N2163" s="293">
        <f>COUNTIFS($C$2151:$C$2159,"**",N2151:N2159,"&gt;0")</f>
        <v>1</v>
      </c>
      <c r="O2163" s="398"/>
      <c r="P2163" s="404"/>
      <c r="Q2163" s="403"/>
      <c r="R2163" s="293">
        <f>COUNTIFS($C$2151:$C$2159,"**",R2151:R2159,"&gt;0")</f>
        <v>0</v>
      </c>
      <c r="S2163" s="398"/>
      <c r="T2163" s="404"/>
      <c r="U2163" s="403"/>
      <c r="V2163" s="293">
        <f>COUNTIFS($C$2151:$C$2159,"**",V2151:V2159,"&gt;0")</f>
        <v>0</v>
      </c>
      <c r="W2163" s="398"/>
      <c r="X2163" s="404"/>
      <c r="Y2163" s="403"/>
      <c r="Z2163" s="293">
        <f>COUNTIFS($C$2151:$C$2159,"**",Z2151:Z2159,"&gt;0")</f>
        <v>0</v>
      </c>
      <c r="AA2163" s="398"/>
    </row>
    <row r="2164" spans="1:27" x14ac:dyDescent="0.2">
      <c r="A2164" s="357"/>
      <c r="B2164" s="14"/>
      <c r="C2164" s="292"/>
      <c r="D2164" s="292"/>
      <c r="E2164" s="288"/>
      <c r="F2164" s="8"/>
      <c r="G2164" s="8"/>
      <c r="H2164" s="8"/>
      <c r="I2164" s="4"/>
      <c r="J2164" s="4"/>
      <c r="K2164" s="4"/>
      <c r="L2164" s="12"/>
      <c r="M2164" s="13"/>
      <c r="N2164" s="13"/>
      <c r="O2164" s="398"/>
      <c r="P2164" s="404"/>
      <c r="Q2164" s="403"/>
      <c r="R2164" s="414"/>
      <c r="S2164" s="398"/>
      <c r="T2164" s="404"/>
      <c r="U2164" s="403"/>
      <c r="V2164" s="414"/>
      <c r="W2164" s="398"/>
      <c r="X2164" s="404"/>
      <c r="Y2164" s="403"/>
      <c r="Z2164" s="414"/>
      <c r="AA2164" s="398"/>
    </row>
    <row r="2165" spans="1:27" ht="15" x14ac:dyDescent="0.25">
      <c r="A2165" s="357"/>
      <c r="B2165" s="286" t="s">
        <v>1299</v>
      </c>
      <c r="C2165" s="302"/>
      <c r="D2165" s="302"/>
      <c r="E2165" s="288"/>
      <c r="F2165" s="8"/>
      <c r="G2165" s="8"/>
      <c r="H2165" s="8"/>
      <c r="I2165" s="4"/>
      <c r="J2165" s="4"/>
      <c r="K2165" s="4"/>
      <c r="L2165" s="12"/>
      <c r="M2165" s="13"/>
      <c r="N2165" s="13"/>
      <c r="O2165" s="398"/>
      <c r="P2165" s="404"/>
      <c r="Q2165" s="403"/>
      <c r="R2165" s="414"/>
      <c r="S2165" s="398"/>
      <c r="T2165" s="404"/>
      <c r="U2165" s="403"/>
      <c r="V2165" s="414"/>
      <c r="W2165" s="398"/>
      <c r="X2165" s="404"/>
      <c r="Y2165" s="403"/>
      <c r="Z2165" s="414"/>
      <c r="AA2165" s="398"/>
    </row>
    <row r="2166" spans="1:27" x14ac:dyDescent="0.2">
      <c r="A2166" s="357"/>
      <c r="B2166" s="14"/>
      <c r="C2166" s="302">
        <v>130</v>
      </c>
      <c r="D2166" s="302">
        <v>150210201</v>
      </c>
      <c r="E2166" s="288" t="s">
        <v>157</v>
      </c>
      <c r="F2166" s="8">
        <v>10</v>
      </c>
      <c r="G2166" s="8">
        <v>9</v>
      </c>
      <c r="H2166" s="8">
        <v>88526</v>
      </c>
      <c r="I2166" s="18">
        <v>10</v>
      </c>
      <c r="J2166" s="18">
        <v>9</v>
      </c>
      <c r="K2166" s="165">
        <v>88526</v>
      </c>
      <c r="L2166" s="364">
        <v>10</v>
      </c>
      <c r="M2166" s="21">
        <v>9</v>
      </c>
      <c r="N2166" s="293">
        <v>88526</v>
      </c>
      <c r="O2166" s="398">
        <v>3144</v>
      </c>
      <c r="P2166" s="370">
        <v>10</v>
      </c>
      <c r="Q2166" s="294">
        <v>9</v>
      </c>
      <c r="R2166" s="293">
        <v>97476</v>
      </c>
      <c r="S2166" s="398">
        <v>3144</v>
      </c>
      <c r="T2166" s="370">
        <v>10</v>
      </c>
      <c r="U2166" s="294">
        <v>9</v>
      </c>
      <c r="V2166" s="293">
        <v>97476</v>
      </c>
      <c r="W2166" s="398">
        <v>3144</v>
      </c>
      <c r="X2166" s="370">
        <v>10</v>
      </c>
      <c r="Y2166" s="294">
        <v>9</v>
      </c>
      <c r="Z2166" s="293">
        <v>97476</v>
      </c>
      <c r="AA2166" s="398">
        <v>3144</v>
      </c>
    </row>
    <row r="2167" spans="1:27" ht="6.75" customHeight="1" x14ac:dyDescent="0.2">
      <c r="A2167" s="357"/>
      <c r="B2167" s="14"/>
      <c r="C2167" s="292"/>
      <c r="D2167" s="292"/>
      <c r="E2167" s="288"/>
      <c r="F2167" s="8"/>
      <c r="G2167" s="8"/>
      <c r="H2167" s="8"/>
      <c r="L2167" s="364"/>
      <c r="O2167" s="398"/>
      <c r="P2167" s="370"/>
      <c r="S2167" s="398"/>
      <c r="T2167" s="370"/>
      <c r="W2167" s="398"/>
      <c r="X2167" s="370"/>
      <c r="AA2167" s="398"/>
    </row>
    <row r="2168" spans="1:27" ht="15" x14ac:dyDescent="0.25">
      <c r="A2168" s="357"/>
      <c r="B2168" s="14"/>
      <c r="C2168" s="292"/>
      <c r="D2168" s="292"/>
      <c r="E2168" s="479" t="s">
        <v>381</v>
      </c>
      <c r="F2168" s="343"/>
      <c r="G2168" s="343"/>
      <c r="H2168" s="343">
        <f>H2166</f>
        <v>88526</v>
      </c>
      <c r="I2168" s="261"/>
      <c r="J2168" s="261"/>
      <c r="K2168" s="344">
        <f>K2166</f>
        <v>88526</v>
      </c>
      <c r="L2168" s="420"/>
      <c r="M2168" s="421"/>
      <c r="N2168" s="407">
        <f>N2166</f>
        <v>88526</v>
      </c>
      <c r="O2168" s="408"/>
      <c r="P2168" s="423"/>
      <c r="Q2168" s="422"/>
      <c r="R2168" s="407">
        <f>R2166</f>
        <v>97476</v>
      </c>
      <c r="S2168" s="408"/>
      <c r="T2168" s="423"/>
      <c r="U2168" s="422"/>
      <c r="V2168" s="407">
        <f>V2166</f>
        <v>97476</v>
      </c>
      <c r="W2168" s="408"/>
      <c r="X2168" s="423"/>
      <c r="Y2168" s="422"/>
      <c r="Z2168" s="407">
        <f>Z2166</f>
        <v>97476</v>
      </c>
      <c r="AA2168" s="408"/>
    </row>
    <row r="2169" spans="1:27" x14ac:dyDescent="0.2">
      <c r="A2169" s="357"/>
      <c r="B2169" s="14"/>
      <c r="C2169" s="292"/>
      <c r="D2169" s="292"/>
      <c r="E2169" s="288"/>
      <c r="F2169" s="8"/>
      <c r="G2169" s="8"/>
      <c r="H2169" s="8"/>
      <c r="I2169" s="4"/>
      <c r="J2169" s="4"/>
      <c r="L2169" s="12"/>
      <c r="M2169" s="13"/>
      <c r="O2169" s="398"/>
      <c r="P2169" s="404"/>
      <c r="Q2169" s="403"/>
      <c r="S2169" s="398"/>
      <c r="T2169" s="404"/>
      <c r="U2169" s="403"/>
      <c r="W2169" s="398"/>
      <c r="X2169" s="404"/>
      <c r="Y2169" s="403"/>
      <c r="AA2169" s="398"/>
    </row>
    <row r="2170" spans="1:27" ht="15" x14ac:dyDescent="0.25">
      <c r="A2170" s="357"/>
      <c r="B2170" s="14"/>
      <c r="C2170" s="292"/>
      <c r="D2170" s="292"/>
      <c r="E2170" s="375" t="s">
        <v>1441</v>
      </c>
      <c r="F2170" s="8"/>
      <c r="G2170" s="8"/>
      <c r="H2170" s="8"/>
      <c r="I2170" s="4"/>
      <c r="J2170" s="4"/>
      <c r="L2170" s="12"/>
      <c r="M2170" s="13"/>
      <c r="N2170" s="293">
        <f>COUNTIFS($C$2166:$C$2167,"&gt;0",N2166:N2167,"&gt;0")</f>
        <v>1</v>
      </c>
      <c r="O2170" s="398"/>
      <c r="P2170" s="404"/>
      <c r="Q2170" s="403"/>
      <c r="R2170" s="293">
        <f>COUNTIFS($C$2166:$C$2167,"&gt;0",R2166:R2167,"&gt;0")</f>
        <v>1</v>
      </c>
      <c r="S2170" s="398"/>
      <c r="T2170" s="404"/>
      <c r="U2170" s="403"/>
      <c r="V2170" s="293">
        <f>COUNTIFS($C$2166:$C$2167,"&gt;0",V2166:V2167,"&gt;0")</f>
        <v>1</v>
      </c>
      <c r="W2170" s="398"/>
      <c r="X2170" s="404"/>
      <c r="Y2170" s="403"/>
      <c r="Z2170" s="293">
        <f>COUNTIFS($C$2166:$C$2167,"&gt;0",Z2166:Z2167,"&gt;0")</f>
        <v>1</v>
      </c>
      <c r="AA2170" s="398"/>
    </row>
    <row r="2171" spans="1:27" ht="15" x14ac:dyDescent="0.25">
      <c r="A2171" s="357"/>
      <c r="B2171" s="14"/>
      <c r="C2171" s="292"/>
      <c r="D2171" s="292"/>
      <c r="E2171" s="375" t="s">
        <v>1332</v>
      </c>
      <c r="F2171" s="8"/>
      <c r="G2171" s="8"/>
      <c r="H2171" s="8"/>
      <c r="I2171" s="4"/>
      <c r="J2171" s="4"/>
      <c r="L2171" s="12"/>
      <c r="M2171" s="13"/>
      <c r="N2171" s="293">
        <f>COUNTIFS($C$2166:$C$2167,"**",N2166:N2167,"&gt;0")</f>
        <v>0</v>
      </c>
      <c r="O2171" s="398"/>
      <c r="P2171" s="404"/>
      <c r="Q2171" s="403"/>
      <c r="R2171" s="293">
        <f>COUNTIFS($C$2166:$C$2167,"**",R2166:R2167,"&gt;0")</f>
        <v>0</v>
      </c>
      <c r="S2171" s="398"/>
      <c r="T2171" s="404"/>
      <c r="U2171" s="403"/>
      <c r="V2171" s="293">
        <f>COUNTIFS($C$2166:$C$2167,"**",V2166:V2167,"&gt;0")</f>
        <v>0</v>
      </c>
      <c r="W2171" s="398"/>
      <c r="X2171" s="404"/>
      <c r="Y2171" s="403"/>
      <c r="Z2171" s="293">
        <f>COUNTIFS($C$2166:$C$2167,"**",Z2166:Z2167,"&gt;0")</f>
        <v>0</v>
      </c>
      <c r="AA2171" s="398"/>
    </row>
    <row r="2172" spans="1:27" ht="15" x14ac:dyDescent="0.25">
      <c r="A2172" s="357"/>
      <c r="B2172" s="14"/>
      <c r="C2172" s="292"/>
      <c r="D2172" s="292"/>
      <c r="E2172" s="375"/>
      <c r="F2172" s="8"/>
      <c r="G2172" s="8"/>
      <c r="H2172" s="8"/>
      <c r="I2172" s="4"/>
      <c r="J2172" s="4"/>
      <c r="L2172" s="12"/>
      <c r="M2172" s="13"/>
      <c r="O2172" s="398"/>
      <c r="P2172" s="404"/>
      <c r="Q2172" s="403"/>
      <c r="S2172" s="398"/>
      <c r="T2172" s="404"/>
      <c r="U2172" s="403"/>
      <c r="W2172" s="398"/>
      <c r="X2172" s="404"/>
      <c r="Y2172" s="403"/>
      <c r="AA2172" s="398"/>
    </row>
    <row r="2173" spans="1:27" ht="20.25" x14ac:dyDescent="0.55000000000000004">
      <c r="A2173" s="357"/>
      <c r="B2173" s="14"/>
      <c r="C2173" s="292"/>
      <c r="D2173" s="292"/>
      <c r="E2173" s="376" t="s">
        <v>1333</v>
      </c>
      <c r="F2173" s="295"/>
      <c r="G2173" s="295"/>
      <c r="H2173" s="295"/>
      <c r="I2173" s="296"/>
      <c r="J2173" s="296"/>
      <c r="K2173" s="297"/>
      <c r="L2173" s="364"/>
      <c r="O2173" s="398"/>
      <c r="P2173" s="370"/>
      <c r="S2173" s="398"/>
      <c r="T2173" s="370"/>
      <c r="W2173" s="398"/>
      <c r="X2173" s="370"/>
      <c r="AA2173" s="398"/>
    </row>
    <row r="2174" spans="1:27" ht="15" x14ac:dyDescent="0.2">
      <c r="A2174" s="357"/>
      <c r="B2174" s="14"/>
      <c r="C2174" s="292"/>
      <c r="D2174" s="292"/>
      <c r="E2174" s="281" t="s">
        <v>1441</v>
      </c>
      <c r="F2174" s="295"/>
      <c r="G2174" s="295"/>
      <c r="H2174" s="295"/>
      <c r="I2174" s="296"/>
      <c r="J2174" s="296"/>
      <c r="K2174" s="297"/>
      <c r="L2174" s="364"/>
      <c r="N2174" s="293">
        <f>+N2162+N2170</f>
        <v>8</v>
      </c>
      <c r="O2174" s="398"/>
      <c r="P2174" s="370"/>
      <c r="R2174" s="293">
        <f>+R2162+R2170</f>
        <v>8</v>
      </c>
      <c r="S2174" s="398"/>
      <c r="T2174" s="370"/>
      <c r="V2174" s="293">
        <f>+V2162+V2170</f>
        <v>8</v>
      </c>
      <c r="W2174" s="398"/>
      <c r="X2174" s="370"/>
      <c r="Z2174" s="293">
        <f>+Z2162+Z2170</f>
        <v>8</v>
      </c>
      <c r="AA2174" s="398"/>
    </row>
    <row r="2175" spans="1:27" ht="15" x14ac:dyDescent="0.2">
      <c r="A2175" s="357"/>
      <c r="B2175" s="587"/>
      <c r="C2175" s="601"/>
      <c r="D2175" s="601"/>
      <c r="E2175" s="592" t="s">
        <v>1332</v>
      </c>
      <c r="F2175" s="617"/>
      <c r="G2175" s="617"/>
      <c r="H2175" s="617"/>
      <c r="I2175" s="618"/>
      <c r="J2175" s="618"/>
      <c r="K2175" s="619"/>
      <c r="L2175" s="364"/>
      <c r="M2175" s="578"/>
      <c r="N2175" s="579">
        <f>+N2163+N2171</f>
        <v>1</v>
      </c>
      <c r="O2175" s="398"/>
      <c r="P2175" s="370"/>
      <c r="Q2175" s="593"/>
      <c r="R2175" s="579">
        <f>+R2163+R2171</f>
        <v>0</v>
      </c>
      <c r="S2175" s="398"/>
      <c r="T2175" s="370"/>
      <c r="U2175" s="593"/>
      <c r="V2175" s="579">
        <f>+V2163+V2171</f>
        <v>0</v>
      </c>
      <c r="W2175" s="398"/>
      <c r="X2175" s="370"/>
      <c r="Y2175" s="593"/>
      <c r="Z2175" s="579">
        <f>+Z2163+Z2171</f>
        <v>0</v>
      </c>
      <c r="AA2175" s="398"/>
    </row>
    <row r="2176" spans="1:27" ht="8.25" customHeight="1" x14ac:dyDescent="0.2">
      <c r="A2176" s="360"/>
      <c r="B2176" s="285"/>
      <c r="C2176" s="309"/>
      <c r="D2176" s="309"/>
      <c r="E2176" s="274"/>
      <c r="F2176" s="273"/>
      <c r="G2176" s="273"/>
      <c r="H2176" s="273"/>
      <c r="I2176" s="171"/>
      <c r="J2176" s="171"/>
      <c r="K2176" s="310"/>
      <c r="L2176" s="369"/>
      <c r="M2176" s="171"/>
      <c r="N2176" s="310"/>
      <c r="O2176" s="401"/>
      <c r="P2176" s="374"/>
      <c r="Q2176" s="311"/>
      <c r="R2176" s="310"/>
      <c r="S2176" s="401"/>
      <c r="T2176" s="374"/>
      <c r="U2176" s="311"/>
      <c r="V2176" s="310"/>
      <c r="W2176" s="401"/>
      <c r="X2176" s="374"/>
      <c r="Y2176" s="311"/>
      <c r="Z2176" s="310"/>
      <c r="AA2176" s="401"/>
    </row>
    <row r="2177" spans="1:27" ht="8.25" customHeight="1" x14ac:dyDescent="0.2">
      <c r="A2177" s="357"/>
      <c r="B2177" s="587"/>
      <c r="C2177" s="588"/>
      <c r="D2177" s="588"/>
      <c r="E2177" s="589"/>
      <c r="F2177" s="601"/>
      <c r="G2177" s="601"/>
      <c r="H2177" s="601"/>
      <c r="I2177" s="578"/>
      <c r="J2177" s="578"/>
      <c r="K2177" s="579"/>
      <c r="L2177" s="364"/>
      <c r="M2177" s="578"/>
      <c r="N2177" s="579"/>
      <c r="O2177" s="398"/>
      <c r="P2177" s="370"/>
      <c r="Q2177" s="593"/>
      <c r="R2177" s="579"/>
      <c r="S2177" s="398"/>
      <c r="T2177" s="370"/>
      <c r="U2177" s="593"/>
      <c r="V2177" s="579"/>
      <c r="W2177" s="398"/>
      <c r="X2177" s="370"/>
      <c r="Y2177" s="593"/>
      <c r="Z2177" s="579"/>
      <c r="AA2177" s="398"/>
    </row>
    <row r="2178" spans="1:27" ht="15.75" x14ac:dyDescent="0.25">
      <c r="A2178" s="322" t="s">
        <v>1563</v>
      </c>
      <c r="B2178" s="587"/>
      <c r="C2178" s="588"/>
      <c r="D2178" s="588"/>
      <c r="E2178" s="589"/>
      <c r="F2178" s="601"/>
      <c r="G2178" s="601"/>
      <c r="H2178" s="601"/>
      <c r="I2178" s="578"/>
      <c r="J2178" s="578"/>
      <c r="K2178" s="579"/>
      <c r="L2178" s="364"/>
      <c r="M2178" s="578"/>
      <c r="N2178" s="579"/>
      <c r="O2178" s="398"/>
      <c r="P2178" s="370"/>
      <c r="Q2178" s="593"/>
      <c r="R2178" s="579"/>
      <c r="S2178" s="398"/>
      <c r="T2178" s="370"/>
      <c r="U2178" s="593"/>
      <c r="V2178" s="579"/>
      <c r="W2178" s="398"/>
      <c r="X2178" s="370"/>
      <c r="Y2178" s="593"/>
      <c r="Z2178" s="579"/>
      <c r="AA2178" s="398"/>
    </row>
    <row r="2179" spans="1:27" ht="15.75" x14ac:dyDescent="0.25">
      <c r="A2179" s="322"/>
      <c r="B2179" s="620" t="s">
        <v>1260</v>
      </c>
      <c r="C2179" s="588"/>
      <c r="D2179" s="588"/>
      <c r="E2179" s="589"/>
      <c r="F2179" s="601"/>
      <c r="G2179" s="601"/>
      <c r="H2179" s="601"/>
      <c r="I2179" s="578"/>
      <c r="J2179" s="578"/>
      <c r="K2179" s="579"/>
      <c r="L2179" s="364"/>
      <c r="M2179" s="578"/>
      <c r="N2179" s="579"/>
      <c r="O2179" s="398"/>
      <c r="P2179" s="370"/>
      <c r="Q2179" s="593"/>
      <c r="R2179" s="579"/>
      <c r="S2179" s="398"/>
      <c r="T2179" s="370"/>
      <c r="U2179" s="593"/>
      <c r="V2179" s="579"/>
      <c r="W2179" s="398"/>
      <c r="X2179" s="370"/>
      <c r="Y2179" s="593"/>
      <c r="Z2179" s="579"/>
      <c r="AA2179" s="398"/>
    </row>
    <row r="2180" spans="1:27" x14ac:dyDescent="0.2">
      <c r="A2180" s="357"/>
      <c r="B2180" s="587"/>
      <c r="C2180" s="588">
        <v>99</v>
      </c>
      <c r="D2180" s="588">
        <v>150110101</v>
      </c>
      <c r="E2180" s="589" t="s">
        <v>948</v>
      </c>
      <c r="F2180" s="601"/>
      <c r="G2180" s="601"/>
      <c r="H2180" s="601"/>
      <c r="I2180" s="578"/>
      <c r="J2180" s="578"/>
      <c r="K2180" s="579"/>
      <c r="L2180" s="364"/>
      <c r="M2180" s="578"/>
      <c r="N2180" s="579"/>
      <c r="O2180" s="398"/>
      <c r="P2180" s="370"/>
      <c r="Q2180" s="593"/>
      <c r="R2180" s="579"/>
      <c r="S2180" s="398"/>
      <c r="T2180" s="370"/>
      <c r="U2180" s="593"/>
      <c r="V2180" s="579"/>
      <c r="W2180" s="398"/>
      <c r="X2180" s="370" t="s">
        <v>670</v>
      </c>
      <c r="Y2180" s="593"/>
      <c r="Z2180" s="579">
        <v>134375</v>
      </c>
      <c r="AA2180" s="398" t="s">
        <v>1124</v>
      </c>
    </row>
    <row r="2181" spans="1:27" x14ac:dyDescent="0.2">
      <c r="A2181" s="357"/>
      <c r="B2181" s="587"/>
      <c r="C2181" s="588">
        <v>100</v>
      </c>
      <c r="D2181" s="588">
        <v>116010100</v>
      </c>
      <c r="E2181" s="589" t="s">
        <v>290</v>
      </c>
      <c r="F2181" s="601"/>
      <c r="G2181" s="601"/>
      <c r="H2181" s="601"/>
      <c r="I2181" s="578"/>
      <c r="J2181" s="578"/>
      <c r="K2181" s="579"/>
      <c r="L2181" s="364"/>
      <c r="M2181" s="578"/>
      <c r="N2181" s="579"/>
      <c r="O2181" s="398"/>
      <c r="P2181" s="370"/>
      <c r="Q2181" s="593"/>
      <c r="R2181" s="579"/>
      <c r="S2181" s="398"/>
      <c r="T2181" s="370"/>
      <c r="U2181" s="593"/>
      <c r="V2181" s="579"/>
      <c r="W2181" s="398"/>
      <c r="X2181" s="370"/>
      <c r="Y2181" s="593"/>
      <c r="Z2181" s="579">
        <v>1</v>
      </c>
      <c r="AA2181" s="398" t="s">
        <v>1124</v>
      </c>
    </row>
    <row r="2182" spans="1:27" x14ac:dyDescent="0.2">
      <c r="A2182" s="357"/>
      <c r="B2182" s="587"/>
      <c r="C2182" s="588">
        <v>2000</v>
      </c>
      <c r="D2182" s="588">
        <v>116010104</v>
      </c>
      <c r="E2182" s="589" t="s">
        <v>967</v>
      </c>
      <c r="F2182" s="601"/>
      <c r="G2182" s="601"/>
      <c r="H2182" s="601"/>
      <c r="I2182" s="578"/>
      <c r="J2182" s="578"/>
      <c r="K2182" s="579"/>
      <c r="L2182" s="364"/>
      <c r="M2182" s="578"/>
      <c r="N2182" s="579"/>
      <c r="O2182" s="398"/>
      <c r="P2182" s="370"/>
      <c r="Q2182" s="593"/>
      <c r="R2182" s="579"/>
      <c r="S2182" s="398"/>
      <c r="T2182" s="370"/>
      <c r="U2182" s="593"/>
      <c r="V2182" s="579"/>
      <c r="W2182" s="398"/>
      <c r="X2182" s="370">
        <v>10</v>
      </c>
      <c r="Y2182" s="593">
        <v>8</v>
      </c>
      <c r="Z2182" s="579">
        <v>92880</v>
      </c>
      <c r="AA2182" s="398">
        <v>3144</v>
      </c>
    </row>
    <row r="2183" spans="1:27" x14ac:dyDescent="0.2">
      <c r="A2183" s="357"/>
      <c r="B2183" s="587"/>
      <c r="C2183" s="588">
        <v>110</v>
      </c>
      <c r="D2183" s="588">
        <v>150110104</v>
      </c>
      <c r="E2183" s="589" t="s">
        <v>496</v>
      </c>
      <c r="F2183" s="601"/>
      <c r="G2183" s="601"/>
      <c r="H2183" s="601"/>
      <c r="I2183" s="578"/>
      <c r="J2183" s="578"/>
      <c r="K2183" s="579"/>
      <c r="L2183" s="364"/>
      <c r="M2183" s="578"/>
      <c r="N2183" s="579"/>
      <c r="O2183" s="398"/>
      <c r="P2183" s="370"/>
      <c r="Q2183" s="593"/>
      <c r="R2183" s="579"/>
      <c r="S2183" s="398"/>
      <c r="T2183" s="370"/>
      <c r="U2183" s="593"/>
      <c r="V2183" s="579"/>
      <c r="W2183" s="398"/>
      <c r="X2183" s="370">
        <v>10</v>
      </c>
      <c r="Y2183" s="593">
        <v>9</v>
      </c>
      <c r="Z2183" s="579">
        <v>97476</v>
      </c>
      <c r="AA2183" s="398">
        <v>3144</v>
      </c>
    </row>
    <row r="2184" spans="1:27" x14ac:dyDescent="0.2">
      <c r="A2184" s="357"/>
      <c r="B2184" s="587"/>
      <c r="C2184" s="588">
        <v>115</v>
      </c>
      <c r="D2184" s="588">
        <v>150110102</v>
      </c>
      <c r="E2184" s="589" t="s">
        <v>893</v>
      </c>
      <c r="F2184" s="601"/>
      <c r="G2184" s="601"/>
      <c r="H2184" s="601"/>
      <c r="I2184" s="578"/>
      <c r="J2184" s="578"/>
      <c r="K2184" s="579"/>
      <c r="L2184" s="364"/>
      <c r="M2184" s="578"/>
      <c r="N2184" s="579"/>
      <c r="O2184" s="398"/>
      <c r="P2184" s="370"/>
      <c r="Q2184" s="593"/>
      <c r="R2184" s="579"/>
      <c r="S2184" s="398"/>
      <c r="T2184" s="370"/>
      <c r="U2184" s="593"/>
      <c r="V2184" s="579"/>
      <c r="W2184" s="398"/>
      <c r="X2184" s="370">
        <v>13</v>
      </c>
      <c r="Y2184" s="593">
        <v>4</v>
      </c>
      <c r="Z2184" s="579">
        <v>0</v>
      </c>
      <c r="AA2184" s="398">
        <v>3144</v>
      </c>
    </row>
    <row r="2185" spans="1:27" x14ac:dyDescent="0.2">
      <c r="A2185" s="357"/>
      <c r="B2185" s="587"/>
      <c r="C2185" s="588">
        <v>300</v>
      </c>
      <c r="D2185" s="588">
        <v>150110106</v>
      </c>
      <c r="E2185" s="589" t="s">
        <v>888</v>
      </c>
      <c r="F2185" s="601"/>
      <c r="G2185" s="601"/>
      <c r="H2185" s="601"/>
      <c r="I2185" s="578"/>
      <c r="J2185" s="578"/>
      <c r="K2185" s="579"/>
      <c r="L2185" s="364"/>
      <c r="M2185" s="578"/>
      <c r="N2185" s="579"/>
      <c r="O2185" s="398"/>
      <c r="P2185" s="370"/>
      <c r="Q2185" s="593"/>
      <c r="R2185" s="579"/>
      <c r="S2185" s="398"/>
      <c r="T2185" s="370"/>
      <c r="U2185" s="593"/>
      <c r="V2185" s="579"/>
      <c r="W2185" s="398"/>
      <c r="X2185" s="370">
        <v>7</v>
      </c>
      <c r="Y2185" s="593">
        <v>4</v>
      </c>
      <c r="Z2185" s="579">
        <v>57177</v>
      </c>
      <c r="AA2185" s="398">
        <v>3144</v>
      </c>
    </row>
    <row r="2186" spans="1:27" x14ac:dyDescent="0.2">
      <c r="A2186" s="357"/>
      <c r="B2186" s="587"/>
      <c r="C2186" s="588">
        <v>501</v>
      </c>
      <c r="D2186" s="588"/>
      <c r="E2186" s="589" t="s">
        <v>403</v>
      </c>
      <c r="F2186" s="601"/>
      <c r="G2186" s="601"/>
      <c r="H2186" s="601"/>
      <c r="I2186" s="578"/>
      <c r="J2186" s="578"/>
      <c r="K2186" s="579"/>
      <c r="L2186" s="364"/>
      <c r="M2186" s="578"/>
      <c r="N2186" s="579"/>
      <c r="O2186" s="398"/>
      <c r="P2186" s="370"/>
      <c r="Q2186" s="593"/>
      <c r="R2186" s="579"/>
      <c r="S2186" s="398"/>
      <c r="T2186" s="370"/>
      <c r="U2186" s="593"/>
      <c r="V2186" s="579"/>
      <c r="W2186" s="398"/>
      <c r="X2186" s="370">
        <v>15</v>
      </c>
      <c r="Y2186" s="593">
        <v>7</v>
      </c>
      <c r="Z2186" s="579">
        <v>61492</v>
      </c>
      <c r="AA2186" s="398"/>
    </row>
    <row r="2187" spans="1:27" x14ac:dyDescent="0.2">
      <c r="A2187" s="357"/>
      <c r="B2187" s="587"/>
      <c r="C2187" s="621">
        <v>1271</v>
      </c>
      <c r="D2187" s="588"/>
      <c r="E2187" s="622" t="s">
        <v>1476</v>
      </c>
      <c r="F2187" s="601"/>
      <c r="G2187" s="601"/>
      <c r="H2187" s="601"/>
      <c r="I2187" s="578"/>
      <c r="J2187" s="578"/>
      <c r="K2187" s="579"/>
      <c r="L2187" s="364"/>
      <c r="M2187" s="578"/>
      <c r="N2187" s="579"/>
      <c r="O2187" s="398"/>
      <c r="P2187" s="370"/>
      <c r="Q2187" s="593"/>
      <c r="R2187" s="579"/>
      <c r="S2187" s="398"/>
      <c r="T2187" s="370"/>
      <c r="U2187" s="593"/>
      <c r="V2187" s="579"/>
      <c r="W2187" s="398"/>
      <c r="X2187" s="370"/>
      <c r="Y2187" s="593"/>
      <c r="Z2187" s="579">
        <v>49449</v>
      </c>
      <c r="AA2187" s="398">
        <v>884</v>
      </c>
    </row>
    <row r="2188" spans="1:27" x14ac:dyDescent="0.2">
      <c r="A2188" s="357"/>
      <c r="B2188" s="587"/>
      <c r="C2188" s="588">
        <v>17005</v>
      </c>
      <c r="D2188" s="588">
        <v>150110105</v>
      </c>
      <c r="E2188" s="589" t="s">
        <v>285</v>
      </c>
      <c r="F2188" s="601"/>
      <c r="G2188" s="601"/>
      <c r="H2188" s="601"/>
      <c r="I2188" s="578"/>
      <c r="J2188" s="578"/>
      <c r="K2188" s="579"/>
      <c r="L2188" s="364"/>
      <c r="M2188" s="578"/>
      <c r="N2188" s="579"/>
      <c r="O2188" s="398"/>
      <c r="P2188" s="370"/>
      <c r="Q2188" s="593"/>
      <c r="R2188" s="579"/>
      <c r="S2188" s="398"/>
      <c r="T2188" s="370"/>
      <c r="U2188" s="593"/>
      <c r="V2188" s="579"/>
      <c r="W2188" s="398"/>
      <c r="X2188" s="370">
        <v>9</v>
      </c>
      <c r="Y2188" s="593">
        <v>4</v>
      </c>
      <c r="Z2188" s="579">
        <v>69028</v>
      </c>
      <c r="AA2188" s="398">
        <v>3144</v>
      </c>
    </row>
    <row r="2189" spans="1:27" x14ac:dyDescent="0.2">
      <c r="A2189" s="357"/>
      <c r="B2189" s="587"/>
      <c r="C2189" s="588">
        <v>3000</v>
      </c>
      <c r="D2189" s="588">
        <v>150110103</v>
      </c>
      <c r="E2189" s="589" t="s">
        <v>13</v>
      </c>
      <c r="F2189" s="601"/>
      <c r="G2189" s="601"/>
      <c r="H2189" s="601"/>
      <c r="I2189" s="578"/>
      <c r="J2189" s="578"/>
      <c r="K2189" s="579"/>
      <c r="L2189" s="364"/>
      <c r="M2189" s="578"/>
      <c r="N2189" s="579"/>
      <c r="O2189" s="398"/>
      <c r="P2189" s="370"/>
      <c r="Q2189" s="593"/>
      <c r="R2189" s="579"/>
      <c r="S2189" s="398"/>
      <c r="T2189" s="370"/>
      <c r="U2189" s="593"/>
      <c r="V2189" s="579"/>
      <c r="W2189" s="398"/>
      <c r="X2189" s="370">
        <v>10</v>
      </c>
      <c r="Y2189" s="593">
        <v>10</v>
      </c>
      <c r="Z2189" s="579">
        <v>1</v>
      </c>
      <c r="AA2189" s="398">
        <v>3144</v>
      </c>
    </row>
    <row r="2190" spans="1:27" x14ac:dyDescent="0.2">
      <c r="A2190" s="357"/>
      <c r="B2190" s="587"/>
      <c r="C2190" s="588">
        <v>3041</v>
      </c>
      <c r="D2190" s="588"/>
      <c r="E2190" s="589" t="s">
        <v>1479</v>
      </c>
      <c r="F2190" s="601"/>
      <c r="G2190" s="601"/>
      <c r="H2190" s="601"/>
      <c r="I2190" s="578"/>
      <c r="J2190" s="578"/>
      <c r="K2190" s="579"/>
      <c r="L2190" s="364"/>
      <c r="M2190" s="578"/>
      <c r="N2190" s="579"/>
      <c r="O2190" s="398"/>
      <c r="P2190" s="370"/>
      <c r="Q2190" s="593"/>
      <c r="R2190" s="579"/>
      <c r="S2190" s="398"/>
      <c r="T2190" s="370"/>
      <c r="U2190" s="593"/>
      <c r="V2190" s="579"/>
      <c r="W2190" s="398"/>
      <c r="X2190" s="370">
        <v>9</v>
      </c>
      <c r="Y2190" s="593">
        <v>1</v>
      </c>
      <c r="Z2190" s="579">
        <v>43085</v>
      </c>
      <c r="AA2190" s="398">
        <v>884</v>
      </c>
    </row>
    <row r="2191" spans="1:27" x14ac:dyDescent="0.2">
      <c r="A2191" s="357"/>
      <c r="B2191" s="587"/>
      <c r="C2191" s="588">
        <v>3202</v>
      </c>
      <c r="D2191" s="588"/>
      <c r="E2191" s="589" t="s">
        <v>1306</v>
      </c>
      <c r="F2191" s="601"/>
      <c r="G2191" s="601"/>
      <c r="H2191" s="601"/>
      <c r="I2191" s="578"/>
      <c r="J2191" s="578"/>
      <c r="K2191" s="579"/>
      <c r="L2191" s="364"/>
      <c r="M2191" s="578"/>
      <c r="N2191" s="579"/>
      <c r="O2191" s="398"/>
      <c r="P2191" s="370"/>
      <c r="Q2191" s="593"/>
      <c r="R2191" s="579"/>
      <c r="S2191" s="398"/>
      <c r="T2191" s="370"/>
      <c r="U2191" s="593"/>
      <c r="V2191" s="579"/>
      <c r="W2191" s="398"/>
      <c r="X2191" s="370">
        <v>9</v>
      </c>
      <c r="Y2191" s="593">
        <v>6</v>
      </c>
      <c r="Z2191" s="579">
        <v>69028</v>
      </c>
      <c r="AA2191" s="398">
        <v>3144</v>
      </c>
    </row>
    <row r="2192" spans="1:27" x14ac:dyDescent="0.2">
      <c r="A2192" s="357"/>
      <c r="B2192" s="587"/>
      <c r="C2192" s="588">
        <v>4001</v>
      </c>
      <c r="D2192" s="588"/>
      <c r="E2192" s="589" t="s">
        <v>1479</v>
      </c>
      <c r="F2192" s="601"/>
      <c r="G2192" s="601"/>
      <c r="H2192" s="601"/>
      <c r="I2192" s="578"/>
      <c r="J2192" s="578"/>
      <c r="K2192" s="579"/>
      <c r="L2192" s="364"/>
      <c r="M2192" s="578"/>
      <c r="N2192" s="579"/>
      <c r="O2192" s="398"/>
      <c r="P2192" s="370"/>
      <c r="Q2192" s="593"/>
      <c r="R2192" s="579"/>
      <c r="S2192" s="580"/>
      <c r="T2192" s="370"/>
      <c r="U2192" s="593"/>
      <c r="V2192" s="579"/>
      <c r="W2192" s="398"/>
      <c r="X2192" s="370">
        <v>9</v>
      </c>
      <c r="Y2192" s="593">
        <v>1</v>
      </c>
      <c r="Z2192" s="579">
        <v>43085</v>
      </c>
      <c r="AA2192" s="398">
        <v>884</v>
      </c>
    </row>
    <row r="2193" spans="1:27" x14ac:dyDescent="0.2">
      <c r="A2193" s="357"/>
      <c r="B2193" s="587"/>
      <c r="C2193" s="588">
        <v>13001</v>
      </c>
      <c r="D2193" s="588"/>
      <c r="E2193" s="589" t="s">
        <v>272</v>
      </c>
      <c r="F2193" s="601"/>
      <c r="G2193" s="601"/>
      <c r="H2193" s="601"/>
      <c r="I2193" s="578"/>
      <c r="J2193" s="578"/>
      <c r="K2193" s="579"/>
      <c r="L2193" s="364"/>
      <c r="M2193" s="578"/>
      <c r="N2193" s="579"/>
      <c r="O2193" s="398"/>
      <c r="P2193" s="370"/>
      <c r="Q2193" s="593"/>
      <c r="R2193" s="579"/>
      <c r="S2193" s="580"/>
      <c r="T2193" s="370"/>
      <c r="U2193" s="593"/>
      <c r="V2193" s="579"/>
      <c r="W2193" s="398"/>
      <c r="X2193" s="370">
        <v>10</v>
      </c>
      <c r="Y2193" s="593">
        <v>3</v>
      </c>
      <c r="Z2193" s="579">
        <v>46286</v>
      </c>
      <c r="AA2193" s="398">
        <v>884</v>
      </c>
    </row>
    <row r="2194" spans="1:27" x14ac:dyDescent="0.2">
      <c r="A2194" s="357"/>
      <c r="B2194" s="587"/>
      <c r="C2194" s="588"/>
      <c r="D2194" s="588"/>
      <c r="E2194" s="589"/>
      <c r="F2194" s="601"/>
      <c r="G2194" s="601"/>
      <c r="H2194" s="601"/>
      <c r="I2194" s="578"/>
      <c r="J2194" s="578"/>
      <c r="K2194" s="579"/>
      <c r="L2194" s="364"/>
      <c r="M2194" s="578"/>
      <c r="N2194" s="579"/>
      <c r="O2194" s="398"/>
      <c r="P2194" s="370"/>
      <c r="Q2194" s="593"/>
      <c r="R2194" s="579"/>
      <c r="S2194" s="580"/>
      <c r="T2194" s="370"/>
      <c r="U2194" s="593"/>
      <c r="V2194" s="579"/>
      <c r="W2194" s="398"/>
      <c r="X2194" s="370"/>
      <c r="Y2194" s="593"/>
      <c r="Z2194" s="579"/>
      <c r="AA2194" s="398"/>
    </row>
    <row r="2195" spans="1:27" ht="15" x14ac:dyDescent="0.25">
      <c r="A2195" s="362"/>
      <c r="B2195" s="494"/>
      <c r="C2195" s="574"/>
      <c r="D2195" s="574"/>
      <c r="E2195" s="479" t="s">
        <v>381</v>
      </c>
      <c r="F2195" s="254"/>
      <c r="G2195" s="254"/>
      <c r="H2195" s="254"/>
      <c r="I2195" s="166"/>
      <c r="J2195" s="166"/>
      <c r="K2195" s="167"/>
      <c r="L2195" s="171"/>
      <c r="M2195" s="171"/>
      <c r="N2195" s="310"/>
      <c r="O2195" s="402"/>
      <c r="P2195" s="311"/>
      <c r="Q2195" s="311"/>
      <c r="R2195" s="310"/>
      <c r="S2195" s="402"/>
      <c r="T2195" s="374"/>
      <c r="U2195" s="311"/>
      <c r="V2195" s="310"/>
      <c r="W2195" s="402"/>
      <c r="X2195" s="374"/>
      <c r="Y2195" s="311"/>
      <c r="Z2195" s="310">
        <f>SUM(Z2180:Z2194)</f>
        <v>763363</v>
      </c>
      <c r="AA2195" s="401"/>
    </row>
    <row r="2196" spans="1:27" x14ac:dyDescent="0.2">
      <c r="A2196" s="362"/>
      <c r="B2196" s="494"/>
      <c r="C2196" s="574"/>
      <c r="D2196" s="574"/>
      <c r="E2196" s="589"/>
      <c r="F2196" s="575"/>
      <c r="G2196" s="575"/>
      <c r="H2196" s="575"/>
      <c r="I2196" s="576"/>
      <c r="J2196" s="576"/>
      <c r="K2196" s="577"/>
      <c r="L2196" s="578"/>
      <c r="M2196" s="578"/>
      <c r="N2196" s="579"/>
      <c r="O2196" s="580"/>
      <c r="P2196" s="593"/>
      <c r="Q2196" s="593"/>
      <c r="R2196" s="579"/>
      <c r="S2196" s="580"/>
      <c r="T2196" s="370"/>
      <c r="U2196" s="593"/>
      <c r="V2196" s="579"/>
      <c r="W2196" s="580"/>
      <c r="X2196" s="370"/>
      <c r="Y2196" s="593"/>
      <c r="Z2196" s="579"/>
      <c r="AA2196" s="398"/>
    </row>
    <row r="2197" spans="1:27" ht="15" x14ac:dyDescent="0.25">
      <c r="A2197" s="357"/>
      <c r="B2197" s="587"/>
      <c r="C2197" s="588"/>
      <c r="D2197" s="588"/>
      <c r="E2197" s="602" t="s">
        <v>1441</v>
      </c>
      <c r="F2197" s="601"/>
      <c r="G2197" s="601"/>
      <c r="H2197" s="601"/>
      <c r="I2197" s="578"/>
      <c r="J2197" s="578"/>
      <c r="K2197" s="579"/>
      <c r="L2197" s="364"/>
      <c r="M2197" s="578"/>
      <c r="N2197" s="579"/>
      <c r="O2197" s="398"/>
      <c r="P2197" s="370"/>
      <c r="Q2197" s="593"/>
      <c r="R2197" s="579"/>
      <c r="S2197" s="580"/>
      <c r="T2197" s="370"/>
      <c r="U2197" s="593"/>
      <c r="V2197" s="579"/>
      <c r="W2197" s="398"/>
      <c r="X2197" s="370"/>
      <c r="Y2197" s="593"/>
      <c r="Z2197" s="579">
        <f>COUNTIFS($C$2180:$C$2194,"&gt;0",Z2180:Z2194,"&gt;0")</f>
        <v>13</v>
      </c>
      <c r="AA2197" s="398"/>
    </row>
    <row r="2198" spans="1:27" ht="15" x14ac:dyDescent="0.25">
      <c r="A2198" s="357"/>
      <c r="B2198" s="587"/>
      <c r="C2198" s="588"/>
      <c r="D2198" s="588"/>
      <c r="E2198" s="602" t="s">
        <v>1332</v>
      </c>
      <c r="F2198" s="601"/>
      <c r="G2198" s="601"/>
      <c r="H2198" s="601"/>
      <c r="I2198" s="578"/>
      <c r="J2198" s="578"/>
      <c r="K2198" s="579"/>
      <c r="L2198" s="364"/>
      <c r="M2198" s="578"/>
      <c r="N2198" s="579"/>
      <c r="O2198" s="398"/>
      <c r="P2198" s="370"/>
      <c r="Q2198" s="593"/>
      <c r="R2198" s="579"/>
      <c r="S2198" s="580"/>
      <c r="T2198" s="370"/>
      <c r="U2198" s="593"/>
      <c r="V2198" s="579"/>
      <c r="W2198" s="398"/>
      <c r="X2198" s="370"/>
      <c r="Y2198" s="593"/>
      <c r="Z2198" s="579">
        <f>COUNTIFS($C$2180:$C$2194,"**",Z2180:Z2194,"&gt;0")</f>
        <v>0</v>
      </c>
      <c r="AA2198" s="398"/>
    </row>
    <row r="2199" spans="1:27" x14ac:dyDescent="0.2">
      <c r="A2199" s="357"/>
      <c r="B2199" s="587"/>
      <c r="C2199" s="588"/>
      <c r="D2199" s="588"/>
      <c r="E2199" s="589"/>
      <c r="F2199" s="601"/>
      <c r="G2199" s="601"/>
      <c r="H2199" s="601"/>
      <c r="I2199" s="578"/>
      <c r="J2199" s="578"/>
      <c r="K2199" s="579"/>
      <c r="L2199" s="364"/>
      <c r="M2199" s="578"/>
      <c r="N2199" s="579"/>
      <c r="O2199" s="398"/>
      <c r="P2199" s="370"/>
      <c r="Q2199" s="593"/>
      <c r="R2199" s="579"/>
      <c r="S2199" s="398"/>
      <c r="T2199" s="370"/>
      <c r="U2199" s="593"/>
      <c r="V2199" s="579"/>
      <c r="W2199" s="398"/>
      <c r="X2199" s="370"/>
      <c r="Y2199" s="593"/>
      <c r="Z2199" s="579"/>
      <c r="AA2199" s="398"/>
    </row>
    <row r="2200" spans="1:27" ht="15" x14ac:dyDescent="0.25">
      <c r="A2200" s="357"/>
      <c r="B2200" s="620" t="s">
        <v>1590</v>
      </c>
      <c r="C2200" s="588"/>
      <c r="D2200" s="588"/>
      <c r="E2200" s="589"/>
      <c r="F2200" s="601"/>
      <c r="G2200" s="601"/>
      <c r="H2200" s="601"/>
      <c r="I2200" s="578"/>
      <c r="J2200" s="578"/>
      <c r="K2200" s="579"/>
      <c r="L2200" s="364"/>
      <c r="M2200" s="578"/>
      <c r="N2200" s="579"/>
      <c r="O2200" s="398"/>
      <c r="P2200" s="370"/>
      <c r="Q2200" s="593"/>
      <c r="R2200" s="579"/>
      <c r="S2200" s="398"/>
      <c r="T2200" s="370"/>
      <c r="U2200" s="593"/>
      <c r="V2200" s="579"/>
      <c r="W2200" s="398"/>
      <c r="X2200" s="370"/>
      <c r="Y2200" s="593"/>
      <c r="Z2200" s="579"/>
      <c r="AA2200" s="398"/>
    </row>
    <row r="2201" spans="1:27" x14ac:dyDescent="0.2">
      <c r="A2201" s="357"/>
      <c r="B2201" s="587"/>
      <c r="C2201" s="588">
        <v>250</v>
      </c>
      <c r="D2201" s="588">
        <v>150180101</v>
      </c>
      <c r="E2201" s="589" t="s">
        <v>274</v>
      </c>
      <c r="F2201" s="601"/>
      <c r="G2201" s="601"/>
      <c r="H2201" s="601"/>
      <c r="I2201" s="578"/>
      <c r="J2201" s="578"/>
      <c r="K2201" s="579"/>
      <c r="L2201" s="364"/>
      <c r="M2201" s="578"/>
      <c r="N2201" s="579"/>
      <c r="O2201" s="398"/>
      <c r="P2201" s="370"/>
      <c r="Q2201" s="593"/>
      <c r="R2201" s="579"/>
      <c r="S2201" s="398"/>
      <c r="T2201" s="370"/>
      <c r="U2201" s="593"/>
      <c r="V2201" s="579"/>
      <c r="W2201" s="398"/>
      <c r="X2201" s="370">
        <v>20</v>
      </c>
      <c r="Y2201" s="593">
        <v>2</v>
      </c>
      <c r="Z2201" s="579">
        <v>0</v>
      </c>
      <c r="AA2201" s="398">
        <v>884</v>
      </c>
    </row>
    <row r="2202" spans="1:27" x14ac:dyDescent="0.2">
      <c r="A2202" s="357"/>
      <c r="B2202" s="587"/>
      <c r="C2202" s="588">
        <v>251</v>
      </c>
      <c r="D2202" s="588"/>
      <c r="E2202" s="589" t="s">
        <v>1475</v>
      </c>
      <c r="F2202" s="601"/>
      <c r="G2202" s="601"/>
      <c r="H2202" s="601"/>
      <c r="I2202" s="578"/>
      <c r="J2202" s="578"/>
      <c r="K2202" s="579"/>
      <c r="L2202" s="364"/>
      <c r="M2202" s="578"/>
      <c r="N2202" s="579"/>
      <c r="O2202" s="398"/>
      <c r="P2202" s="370"/>
      <c r="Q2202" s="593"/>
      <c r="R2202" s="579"/>
      <c r="S2202" s="398"/>
      <c r="T2202" s="370"/>
      <c r="U2202" s="593"/>
      <c r="V2202" s="579"/>
      <c r="W2202" s="398"/>
      <c r="X2202" s="370"/>
      <c r="Y2202" s="593"/>
      <c r="Z2202" s="579">
        <v>65580</v>
      </c>
      <c r="AA2202" s="398">
        <v>3144</v>
      </c>
    </row>
    <row r="2203" spans="1:27" x14ac:dyDescent="0.2">
      <c r="A2203" s="357"/>
      <c r="B2203" s="587"/>
      <c r="C2203" s="588" t="s">
        <v>1119</v>
      </c>
      <c r="D2203" s="588"/>
      <c r="E2203" s="589" t="s">
        <v>1047</v>
      </c>
      <c r="F2203" s="601"/>
      <c r="G2203" s="601"/>
      <c r="H2203" s="601"/>
      <c r="I2203" s="578"/>
      <c r="J2203" s="578"/>
      <c r="K2203" s="579"/>
      <c r="L2203" s="364"/>
      <c r="M2203" s="578"/>
      <c r="N2203" s="579"/>
      <c r="O2203" s="398"/>
      <c r="P2203" s="370"/>
      <c r="Q2203" s="593"/>
      <c r="R2203" s="579"/>
      <c r="S2203" s="398"/>
      <c r="T2203" s="370"/>
      <c r="U2203" s="593"/>
      <c r="V2203" s="579"/>
      <c r="W2203" s="398"/>
      <c r="X2203" s="370">
        <v>7</v>
      </c>
      <c r="Y2203" s="593">
        <v>8</v>
      </c>
      <c r="Z2203" s="579">
        <v>0</v>
      </c>
      <c r="AA2203" s="398">
        <v>3144</v>
      </c>
    </row>
    <row r="2204" spans="1:27" x14ac:dyDescent="0.2">
      <c r="A2204" s="357"/>
      <c r="B2204" s="587"/>
      <c r="C2204" s="621">
        <v>1271</v>
      </c>
      <c r="D2204" s="588"/>
      <c r="E2204" s="622" t="s">
        <v>1476</v>
      </c>
      <c r="F2204" s="601"/>
      <c r="G2204" s="601"/>
      <c r="H2204" s="601"/>
      <c r="I2204" s="578"/>
      <c r="J2204" s="578"/>
      <c r="K2204" s="579"/>
      <c r="L2204" s="364"/>
      <c r="M2204" s="578"/>
      <c r="N2204" s="579"/>
      <c r="O2204" s="398"/>
      <c r="P2204" s="370"/>
      <c r="Q2204" s="593"/>
      <c r="R2204" s="579"/>
      <c r="S2204" s="398"/>
      <c r="T2204" s="370"/>
      <c r="U2204" s="593"/>
      <c r="V2204" s="579"/>
      <c r="W2204" s="398"/>
      <c r="X2204" s="370">
        <v>8</v>
      </c>
      <c r="Y2204" s="593">
        <v>8</v>
      </c>
      <c r="Z2204" s="579">
        <v>49449</v>
      </c>
      <c r="AA2204" s="398">
        <v>884</v>
      </c>
    </row>
    <row r="2205" spans="1:27" ht="15" x14ac:dyDescent="0.25">
      <c r="A2205" s="357"/>
      <c r="B2205" s="587"/>
      <c r="C2205" s="588"/>
      <c r="D2205" s="588"/>
      <c r="E2205" s="479" t="s">
        <v>381</v>
      </c>
      <c r="F2205" s="273"/>
      <c r="G2205" s="273"/>
      <c r="H2205" s="273"/>
      <c r="I2205" s="171"/>
      <c r="J2205" s="171"/>
      <c r="K2205" s="310"/>
      <c r="L2205" s="369"/>
      <c r="M2205" s="171"/>
      <c r="N2205" s="310"/>
      <c r="O2205" s="401"/>
      <c r="P2205" s="374"/>
      <c r="Q2205" s="311"/>
      <c r="R2205" s="310"/>
      <c r="S2205" s="401"/>
      <c r="T2205" s="374"/>
      <c r="U2205" s="311"/>
      <c r="V2205" s="310"/>
      <c r="W2205" s="401"/>
      <c r="X2205" s="374"/>
      <c r="Y2205" s="311"/>
      <c r="Z2205" s="310">
        <f>SUM(Z2201:Z2204)</f>
        <v>115029</v>
      </c>
      <c r="AA2205" s="401"/>
    </row>
    <row r="2206" spans="1:27" x14ac:dyDescent="0.2">
      <c r="A2206" s="357"/>
      <c r="B2206" s="587"/>
      <c r="C2206" s="588"/>
      <c r="D2206" s="588"/>
      <c r="E2206" s="589"/>
      <c r="F2206" s="601"/>
      <c r="G2206" s="601"/>
      <c r="H2206" s="601"/>
      <c r="I2206" s="578"/>
      <c r="J2206" s="578"/>
      <c r="K2206" s="579"/>
      <c r="L2206" s="364"/>
      <c r="M2206" s="578"/>
      <c r="N2206" s="579"/>
      <c r="O2206" s="398"/>
      <c r="P2206" s="370"/>
      <c r="Q2206" s="593"/>
      <c r="R2206" s="579"/>
      <c r="S2206" s="398"/>
      <c r="T2206" s="370"/>
      <c r="U2206" s="593"/>
      <c r="V2206" s="579"/>
      <c r="W2206" s="398"/>
      <c r="X2206" s="370"/>
      <c r="Y2206" s="593"/>
      <c r="Z2206" s="579"/>
      <c r="AA2206" s="398"/>
    </row>
    <row r="2207" spans="1:27" ht="15" x14ac:dyDescent="0.25">
      <c r="A2207" s="357"/>
      <c r="B2207" s="587"/>
      <c r="C2207" s="588"/>
      <c r="D2207" s="588"/>
      <c r="E2207" s="602" t="s">
        <v>1441</v>
      </c>
      <c r="F2207" s="601"/>
      <c r="G2207" s="601"/>
      <c r="H2207" s="601"/>
      <c r="I2207" s="578"/>
      <c r="J2207" s="578"/>
      <c r="K2207" s="579"/>
      <c r="L2207" s="364"/>
      <c r="M2207" s="578"/>
      <c r="N2207" s="579"/>
      <c r="O2207" s="398"/>
      <c r="P2207" s="370"/>
      <c r="Q2207" s="593"/>
      <c r="R2207" s="579"/>
      <c r="S2207" s="580"/>
      <c r="T2207" s="370"/>
      <c r="U2207" s="593"/>
      <c r="V2207" s="579"/>
      <c r="W2207" s="398"/>
      <c r="X2207" s="370"/>
      <c r="Y2207" s="593"/>
      <c r="Z2207" s="579">
        <f>COUNTIFS($C$2201:$C$2204,"&gt;0",Z2201:Z2204,"&gt;0")</f>
        <v>2</v>
      </c>
      <c r="AA2207" s="398"/>
    </row>
    <row r="2208" spans="1:27" ht="15" x14ac:dyDescent="0.25">
      <c r="A2208" s="359"/>
      <c r="B2208" s="20"/>
      <c r="C2208" s="303"/>
      <c r="D2208" s="303"/>
      <c r="E2208" s="481" t="s">
        <v>1332</v>
      </c>
      <c r="F2208" s="306"/>
      <c r="G2208" s="306"/>
      <c r="H2208" s="306"/>
      <c r="I2208" s="307"/>
      <c r="J2208" s="307"/>
      <c r="K2208" s="308"/>
      <c r="L2208" s="366"/>
      <c r="M2208" s="307"/>
      <c r="N2208" s="308"/>
      <c r="O2208" s="424"/>
      <c r="P2208" s="372"/>
      <c r="Q2208" s="326"/>
      <c r="R2208" s="308"/>
      <c r="S2208" s="170"/>
      <c r="T2208" s="372"/>
      <c r="U2208" s="326"/>
      <c r="V2208" s="308"/>
      <c r="W2208" s="424"/>
      <c r="X2208" s="372"/>
      <c r="Y2208" s="326"/>
      <c r="Z2208" s="308">
        <f>COUNTIFS($C$2201:$C$2204,"**",Z2201:Z2204,"&gt;0")</f>
        <v>0</v>
      </c>
      <c r="AA2208" s="424"/>
    </row>
    <row r="2209" spans="1:27" ht="15.75" x14ac:dyDescent="0.25">
      <c r="A2209" s="321" t="s">
        <v>1563</v>
      </c>
      <c r="B2209" s="285"/>
      <c r="C2209" s="309"/>
      <c r="D2209" s="309"/>
      <c r="E2209" s="274"/>
      <c r="F2209" s="273"/>
      <c r="G2209" s="273"/>
      <c r="H2209" s="273"/>
      <c r="I2209" s="171"/>
      <c r="J2209" s="171"/>
      <c r="K2209" s="310"/>
      <c r="L2209" s="369"/>
      <c r="M2209" s="171"/>
      <c r="N2209" s="310"/>
      <c r="O2209" s="401"/>
      <c r="P2209" s="374"/>
      <c r="Q2209" s="311"/>
      <c r="R2209" s="310"/>
      <c r="S2209" s="401"/>
      <c r="T2209" s="374"/>
      <c r="U2209" s="311"/>
      <c r="V2209" s="310"/>
      <c r="W2209" s="401"/>
      <c r="X2209" s="374"/>
      <c r="Y2209" s="311"/>
      <c r="Z2209" s="310"/>
      <c r="AA2209" s="401"/>
    </row>
    <row r="2210" spans="1:27" ht="15" x14ac:dyDescent="0.25">
      <c r="A2210" s="357"/>
      <c r="B2210" s="620" t="s">
        <v>1591</v>
      </c>
      <c r="C2210" s="588"/>
      <c r="D2210" s="588"/>
      <c r="E2210" s="589"/>
      <c r="F2210" s="601"/>
      <c r="G2210" s="601"/>
      <c r="H2210" s="601"/>
      <c r="I2210" s="578"/>
      <c r="J2210" s="578"/>
      <c r="K2210" s="579"/>
      <c r="L2210" s="364"/>
      <c r="M2210" s="578"/>
      <c r="N2210" s="579"/>
      <c r="O2210" s="398"/>
      <c r="P2210" s="370"/>
      <c r="Q2210" s="593"/>
      <c r="R2210" s="579"/>
      <c r="S2210" s="398"/>
      <c r="T2210" s="370"/>
      <c r="U2210" s="593"/>
      <c r="V2210" s="579"/>
      <c r="W2210" s="398"/>
      <c r="X2210" s="370"/>
      <c r="Y2210" s="593"/>
      <c r="Z2210" s="579"/>
      <c r="AA2210" s="398"/>
    </row>
    <row r="2211" spans="1:27" x14ac:dyDescent="0.2">
      <c r="A2211" s="357"/>
      <c r="B2211" s="587"/>
      <c r="C2211" s="588">
        <v>100</v>
      </c>
      <c r="D2211" s="588">
        <v>116012003</v>
      </c>
      <c r="E2211" s="589" t="s">
        <v>899</v>
      </c>
      <c r="F2211" s="601"/>
      <c r="G2211" s="601"/>
      <c r="H2211" s="601"/>
      <c r="I2211" s="578"/>
      <c r="J2211" s="578"/>
      <c r="K2211" s="579"/>
      <c r="L2211" s="364"/>
      <c r="M2211" s="578"/>
      <c r="N2211" s="579"/>
      <c r="O2211" s="398"/>
      <c r="P2211" s="370"/>
      <c r="Q2211" s="593"/>
      <c r="R2211" s="579"/>
      <c r="S2211" s="398"/>
      <c r="T2211" s="370"/>
      <c r="U2211" s="593"/>
      <c r="V2211" s="579"/>
      <c r="W2211" s="398"/>
      <c r="X2211" s="370">
        <v>7</v>
      </c>
      <c r="Y2211" s="593">
        <v>10</v>
      </c>
      <c r="Z2211" s="579">
        <v>78213</v>
      </c>
      <c r="AA2211" s="398">
        <v>3144</v>
      </c>
    </row>
    <row r="2212" spans="1:27" x14ac:dyDescent="0.2">
      <c r="A2212" s="357"/>
      <c r="B2212" s="587"/>
      <c r="C2212" s="588">
        <v>110</v>
      </c>
      <c r="D2212" s="588">
        <v>116012004</v>
      </c>
      <c r="E2212" s="589" t="s">
        <v>102</v>
      </c>
      <c r="F2212" s="601"/>
      <c r="G2212" s="601"/>
      <c r="H2212" s="601"/>
      <c r="I2212" s="578"/>
      <c r="J2212" s="578"/>
      <c r="K2212" s="579"/>
      <c r="L2212" s="364"/>
      <c r="M2212" s="578"/>
      <c r="N2212" s="579"/>
      <c r="O2212" s="398"/>
      <c r="P2212" s="370"/>
      <c r="Q2212" s="593"/>
      <c r="R2212" s="579"/>
      <c r="S2212" s="398"/>
      <c r="T2212" s="370"/>
      <c r="U2212" s="593"/>
      <c r="V2212" s="579"/>
      <c r="W2212" s="398"/>
      <c r="X2212" s="370">
        <v>8</v>
      </c>
      <c r="Y2212" s="593">
        <v>6</v>
      </c>
      <c r="Z2212" s="579">
        <v>71700</v>
      </c>
      <c r="AA2212" s="398">
        <v>71</v>
      </c>
    </row>
    <row r="2213" spans="1:27" x14ac:dyDescent="0.2">
      <c r="A2213" s="357"/>
      <c r="B2213" s="587"/>
      <c r="C2213" s="588">
        <f>+C2212+10</f>
        <v>120</v>
      </c>
      <c r="D2213" s="588">
        <v>116012005</v>
      </c>
      <c r="E2213" s="589" t="s">
        <v>1317</v>
      </c>
      <c r="F2213" s="601"/>
      <c r="G2213" s="601"/>
      <c r="H2213" s="601"/>
      <c r="I2213" s="578"/>
      <c r="J2213" s="578"/>
      <c r="K2213" s="579"/>
      <c r="L2213" s="364"/>
      <c r="M2213" s="578"/>
      <c r="N2213" s="579"/>
      <c r="O2213" s="398"/>
      <c r="P2213" s="370"/>
      <c r="Q2213" s="593"/>
      <c r="R2213" s="579"/>
      <c r="S2213" s="398"/>
      <c r="T2213" s="370"/>
      <c r="U2213" s="593"/>
      <c r="V2213" s="579"/>
      <c r="W2213" s="398"/>
      <c r="X2213" s="370">
        <v>5</v>
      </c>
      <c r="Y2213" s="593">
        <v>2</v>
      </c>
      <c r="Z2213" s="579">
        <v>53223</v>
      </c>
      <c r="AA2213" s="398">
        <v>71</v>
      </c>
    </row>
    <row r="2214" spans="1:27" x14ac:dyDescent="0.2">
      <c r="A2214" s="357"/>
      <c r="B2214" s="587"/>
      <c r="C2214" s="588">
        <f t="shared" ref="C2214:C2279" si="0">+C2213+10</f>
        <v>130</v>
      </c>
      <c r="D2214" s="588">
        <v>116012006</v>
      </c>
      <c r="E2214" s="589" t="s">
        <v>105</v>
      </c>
      <c r="F2214" s="601"/>
      <c r="G2214" s="601"/>
      <c r="H2214" s="601"/>
      <c r="I2214" s="578"/>
      <c r="J2214" s="578"/>
      <c r="K2214" s="579"/>
      <c r="L2214" s="364"/>
      <c r="M2214" s="578"/>
      <c r="N2214" s="579"/>
      <c r="O2214" s="398"/>
      <c r="P2214" s="370"/>
      <c r="Q2214" s="593"/>
      <c r="R2214" s="579"/>
      <c r="S2214" s="398"/>
      <c r="T2214" s="370"/>
      <c r="U2214" s="593"/>
      <c r="V2214" s="579"/>
      <c r="W2214" s="398"/>
      <c r="X2214" s="370">
        <v>2</v>
      </c>
      <c r="Y2214" s="593">
        <v>1</v>
      </c>
      <c r="Z2214" s="579">
        <v>45677</v>
      </c>
      <c r="AA2214" s="398">
        <v>71</v>
      </c>
    </row>
    <row r="2215" spans="1:27" x14ac:dyDescent="0.2">
      <c r="A2215" s="357"/>
      <c r="B2215" s="587"/>
      <c r="C2215" s="588">
        <f t="shared" si="0"/>
        <v>140</v>
      </c>
      <c r="D2215" s="588">
        <v>116012007</v>
      </c>
      <c r="E2215" s="589" t="s">
        <v>934</v>
      </c>
      <c r="F2215" s="601"/>
      <c r="G2215" s="601"/>
      <c r="H2215" s="601"/>
      <c r="I2215" s="578"/>
      <c r="J2215" s="578"/>
      <c r="K2215" s="579"/>
      <c r="L2215" s="364"/>
      <c r="M2215" s="578"/>
      <c r="N2215" s="579"/>
      <c r="O2215" s="398"/>
      <c r="P2215" s="370"/>
      <c r="Q2215" s="593"/>
      <c r="R2215" s="579"/>
      <c r="S2215" s="398"/>
      <c r="T2215" s="370"/>
      <c r="U2215" s="593"/>
      <c r="V2215" s="579"/>
      <c r="W2215" s="398"/>
      <c r="X2215" s="370">
        <v>5</v>
      </c>
      <c r="Y2215" s="593">
        <v>8</v>
      </c>
      <c r="Z2215" s="579">
        <v>61733</v>
      </c>
      <c r="AA2215" s="398">
        <v>71</v>
      </c>
    </row>
    <row r="2216" spans="1:27" x14ac:dyDescent="0.2">
      <c r="A2216" s="357"/>
      <c r="B2216" s="587"/>
      <c r="C2216" s="588">
        <f t="shared" si="0"/>
        <v>150</v>
      </c>
      <c r="D2216" s="588">
        <v>116012008</v>
      </c>
      <c r="E2216" s="589" t="s">
        <v>934</v>
      </c>
      <c r="F2216" s="601"/>
      <c r="G2216" s="601"/>
      <c r="H2216" s="601"/>
      <c r="I2216" s="578"/>
      <c r="J2216" s="578"/>
      <c r="K2216" s="579"/>
      <c r="L2216" s="364"/>
      <c r="M2216" s="578"/>
      <c r="N2216" s="579"/>
      <c r="O2216" s="398"/>
      <c r="P2216" s="370"/>
      <c r="Q2216" s="593"/>
      <c r="R2216" s="579"/>
      <c r="S2216" s="398"/>
      <c r="T2216" s="370"/>
      <c r="U2216" s="593"/>
      <c r="V2216" s="579"/>
      <c r="W2216" s="398"/>
      <c r="X2216" s="370">
        <v>5</v>
      </c>
      <c r="Y2216" s="593">
        <v>8</v>
      </c>
      <c r="Z2216" s="579">
        <v>61733</v>
      </c>
      <c r="AA2216" s="398">
        <v>71</v>
      </c>
    </row>
    <row r="2217" spans="1:27" x14ac:dyDescent="0.2">
      <c r="A2217" s="357"/>
      <c r="B2217" s="587"/>
      <c r="C2217" s="588">
        <f t="shared" si="0"/>
        <v>160</v>
      </c>
      <c r="D2217" s="588">
        <v>116012009</v>
      </c>
      <c r="E2217" s="589" t="s">
        <v>898</v>
      </c>
      <c r="F2217" s="601"/>
      <c r="G2217" s="601"/>
      <c r="H2217" s="601"/>
      <c r="I2217" s="578"/>
      <c r="J2217" s="578"/>
      <c r="K2217" s="579"/>
      <c r="L2217" s="364"/>
      <c r="M2217" s="578"/>
      <c r="N2217" s="579"/>
      <c r="O2217" s="398"/>
      <c r="P2217" s="370"/>
      <c r="Q2217" s="593"/>
      <c r="R2217" s="579"/>
      <c r="S2217" s="398"/>
      <c r="T2217" s="370"/>
      <c r="U2217" s="593"/>
      <c r="V2217" s="579"/>
      <c r="W2217" s="398"/>
      <c r="X2217" s="370">
        <v>7</v>
      </c>
      <c r="Y2217" s="593">
        <v>4</v>
      </c>
      <c r="Z2217" s="579">
        <v>62678</v>
      </c>
      <c r="AA2217" s="398">
        <v>71</v>
      </c>
    </row>
    <row r="2218" spans="1:27" x14ac:dyDescent="0.2">
      <c r="A2218" s="357"/>
      <c r="B2218" s="587"/>
      <c r="C2218" s="588">
        <f t="shared" si="0"/>
        <v>170</v>
      </c>
      <c r="D2218" s="588">
        <v>116012010</v>
      </c>
      <c r="E2218" s="589" t="s">
        <v>887</v>
      </c>
      <c r="F2218" s="601"/>
      <c r="G2218" s="601"/>
      <c r="H2218" s="601"/>
      <c r="I2218" s="578"/>
      <c r="J2218" s="578"/>
      <c r="K2218" s="579"/>
      <c r="L2218" s="364"/>
      <c r="M2218" s="578"/>
      <c r="N2218" s="579"/>
      <c r="O2218" s="398"/>
      <c r="P2218" s="370"/>
      <c r="Q2218" s="593"/>
      <c r="R2218" s="579"/>
      <c r="S2218" s="398"/>
      <c r="T2218" s="370"/>
      <c r="U2218" s="593"/>
      <c r="V2218" s="579"/>
      <c r="W2218" s="398"/>
      <c r="X2218" s="370">
        <v>2</v>
      </c>
      <c r="Y2218" s="593">
        <v>1</v>
      </c>
      <c r="Z2218" s="579">
        <v>45678</v>
      </c>
      <c r="AA2218" s="398">
        <v>71</v>
      </c>
    </row>
    <row r="2219" spans="1:27" x14ac:dyDescent="0.2">
      <c r="A2219" s="357"/>
      <c r="B2219" s="587"/>
      <c r="C2219" s="588">
        <f t="shared" si="0"/>
        <v>180</v>
      </c>
      <c r="D2219" s="588">
        <v>116012011</v>
      </c>
      <c r="E2219" s="589" t="s">
        <v>105</v>
      </c>
      <c r="F2219" s="601"/>
      <c r="G2219" s="601"/>
      <c r="H2219" s="601"/>
      <c r="I2219" s="578"/>
      <c r="J2219" s="578"/>
      <c r="K2219" s="579"/>
      <c r="L2219" s="364"/>
      <c r="M2219" s="578"/>
      <c r="N2219" s="579"/>
      <c r="O2219" s="398"/>
      <c r="P2219" s="370"/>
      <c r="Q2219" s="593"/>
      <c r="R2219" s="579"/>
      <c r="S2219" s="398"/>
      <c r="T2219" s="370"/>
      <c r="U2219" s="593"/>
      <c r="V2219" s="579"/>
      <c r="W2219" s="398"/>
      <c r="X2219" s="370">
        <v>2</v>
      </c>
      <c r="Y2219" s="593">
        <v>1</v>
      </c>
      <c r="Z2219" s="579">
        <v>45678</v>
      </c>
      <c r="AA2219" s="398">
        <v>71</v>
      </c>
    </row>
    <row r="2220" spans="1:27" x14ac:dyDescent="0.2">
      <c r="A2220" s="357"/>
      <c r="B2220" s="587"/>
      <c r="C2220" s="588">
        <f t="shared" si="0"/>
        <v>190</v>
      </c>
      <c r="D2220" s="588">
        <v>116012012</v>
      </c>
      <c r="E2220" s="589" t="s">
        <v>105</v>
      </c>
      <c r="F2220" s="601"/>
      <c r="G2220" s="601"/>
      <c r="H2220" s="601"/>
      <c r="I2220" s="578"/>
      <c r="J2220" s="578"/>
      <c r="K2220" s="579"/>
      <c r="L2220" s="364"/>
      <c r="M2220" s="578"/>
      <c r="N2220" s="579"/>
      <c r="O2220" s="398"/>
      <c r="P2220" s="370"/>
      <c r="Q2220" s="593"/>
      <c r="R2220" s="579"/>
      <c r="S2220" s="398"/>
      <c r="T2220" s="370"/>
      <c r="U2220" s="593"/>
      <c r="V2220" s="579"/>
      <c r="W2220" s="398"/>
      <c r="X2220" s="370">
        <v>2</v>
      </c>
      <c r="Y2220" s="593">
        <v>1</v>
      </c>
      <c r="Z2220" s="579">
        <v>45678</v>
      </c>
      <c r="AA2220" s="398">
        <v>71</v>
      </c>
    </row>
    <row r="2221" spans="1:27" x14ac:dyDescent="0.2">
      <c r="A2221" s="357"/>
      <c r="B2221" s="587"/>
      <c r="C2221" s="588">
        <f t="shared" si="0"/>
        <v>200</v>
      </c>
      <c r="D2221" s="588">
        <v>116012013</v>
      </c>
      <c r="E2221" s="589" t="s">
        <v>105</v>
      </c>
      <c r="F2221" s="601"/>
      <c r="G2221" s="601"/>
      <c r="H2221" s="601"/>
      <c r="I2221" s="578"/>
      <c r="J2221" s="578"/>
      <c r="K2221" s="579"/>
      <c r="L2221" s="364"/>
      <c r="M2221" s="578"/>
      <c r="N2221" s="579"/>
      <c r="O2221" s="398"/>
      <c r="P2221" s="370"/>
      <c r="Q2221" s="593"/>
      <c r="R2221" s="579"/>
      <c r="S2221" s="398"/>
      <c r="T2221" s="370"/>
      <c r="U2221" s="593"/>
      <c r="V2221" s="579"/>
      <c r="W2221" s="398"/>
      <c r="X2221" s="370">
        <v>2</v>
      </c>
      <c r="Y2221" s="593">
        <v>1</v>
      </c>
      <c r="Z2221" s="579">
        <v>45678</v>
      </c>
      <c r="AA2221" s="398">
        <v>71</v>
      </c>
    </row>
    <row r="2222" spans="1:27" x14ac:dyDescent="0.2">
      <c r="A2222" s="357"/>
      <c r="B2222" s="587"/>
      <c r="C2222" s="588">
        <f t="shared" si="0"/>
        <v>210</v>
      </c>
      <c r="D2222" s="588">
        <v>116012014</v>
      </c>
      <c r="E2222" s="589" t="s">
        <v>105</v>
      </c>
      <c r="F2222" s="601"/>
      <c r="G2222" s="601"/>
      <c r="H2222" s="601"/>
      <c r="I2222" s="578"/>
      <c r="J2222" s="578"/>
      <c r="K2222" s="579"/>
      <c r="L2222" s="364"/>
      <c r="M2222" s="578"/>
      <c r="N2222" s="579"/>
      <c r="O2222" s="398"/>
      <c r="P2222" s="370"/>
      <c r="Q2222" s="593"/>
      <c r="R2222" s="579"/>
      <c r="S2222" s="398"/>
      <c r="T2222" s="370"/>
      <c r="U2222" s="593"/>
      <c r="V2222" s="579"/>
      <c r="W2222" s="398"/>
      <c r="X2222" s="370">
        <v>2</v>
      </c>
      <c r="Y2222" s="593">
        <v>1</v>
      </c>
      <c r="Z2222" s="579">
        <v>45678</v>
      </c>
      <c r="AA2222" s="398">
        <v>71</v>
      </c>
    </row>
    <row r="2223" spans="1:27" x14ac:dyDescent="0.2">
      <c r="A2223" s="357"/>
      <c r="B2223" s="587"/>
      <c r="C2223" s="588">
        <f t="shared" si="0"/>
        <v>220</v>
      </c>
      <c r="D2223" s="588">
        <v>116012015</v>
      </c>
      <c r="E2223" s="589" t="s">
        <v>105</v>
      </c>
      <c r="F2223" s="601"/>
      <c r="G2223" s="601"/>
      <c r="H2223" s="601"/>
      <c r="I2223" s="578"/>
      <c r="J2223" s="578"/>
      <c r="K2223" s="579"/>
      <c r="L2223" s="364"/>
      <c r="M2223" s="578"/>
      <c r="N2223" s="579"/>
      <c r="O2223" s="398"/>
      <c r="P2223" s="370"/>
      <c r="Q2223" s="593"/>
      <c r="R2223" s="579"/>
      <c r="S2223" s="398"/>
      <c r="T2223" s="370"/>
      <c r="U2223" s="593"/>
      <c r="V2223" s="579"/>
      <c r="W2223" s="398"/>
      <c r="X2223" s="370">
        <v>2</v>
      </c>
      <c r="Y2223" s="593">
        <v>1</v>
      </c>
      <c r="Z2223" s="579">
        <v>45678</v>
      </c>
      <c r="AA2223" s="398">
        <v>71</v>
      </c>
    </row>
    <row r="2224" spans="1:27" x14ac:dyDescent="0.2">
      <c r="A2224" s="357"/>
      <c r="B2224" s="587"/>
      <c r="C2224" s="588">
        <f t="shared" si="0"/>
        <v>230</v>
      </c>
      <c r="D2224" s="588">
        <v>116012016</v>
      </c>
      <c r="E2224" s="589" t="s">
        <v>105</v>
      </c>
      <c r="F2224" s="601"/>
      <c r="G2224" s="601"/>
      <c r="H2224" s="601"/>
      <c r="I2224" s="578"/>
      <c r="J2224" s="578"/>
      <c r="K2224" s="579"/>
      <c r="L2224" s="364"/>
      <c r="M2224" s="578"/>
      <c r="N2224" s="579"/>
      <c r="O2224" s="398"/>
      <c r="P2224" s="370"/>
      <c r="Q2224" s="593"/>
      <c r="R2224" s="579"/>
      <c r="S2224" s="398"/>
      <c r="T2224" s="370"/>
      <c r="U2224" s="593"/>
      <c r="V2224" s="579"/>
      <c r="W2224" s="398"/>
      <c r="X2224" s="370">
        <v>2</v>
      </c>
      <c r="Y2224" s="593">
        <v>1</v>
      </c>
      <c r="Z2224" s="579">
        <v>45678</v>
      </c>
      <c r="AA2224" s="398">
        <v>71</v>
      </c>
    </row>
    <row r="2225" spans="1:27" x14ac:dyDescent="0.2">
      <c r="A2225" s="357"/>
      <c r="B2225" s="587"/>
      <c r="C2225" s="588">
        <f t="shared" si="0"/>
        <v>240</v>
      </c>
      <c r="D2225" s="588">
        <v>116012017</v>
      </c>
      <c r="E2225" s="589" t="s">
        <v>105</v>
      </c>
      <c r="F2225" s="601"/>
      <c r="G2225" s="601"/>
      <c r="H2225" s="601"/>
      <c r="I2225" s="578"/>
      <c r="J2225" s="578"/>
      <c r="K2225" s="579"/>
      <c r="L2225" s="364"/>
      <c r="M2225" s="578"/>
      <c r="N2225" s="579"/>
      <c r="O2225" s="398"/>
      <c r="P2225" s="370"/>
      <c r="Q2225" s="593"/>
      <c r="R2225" s="579"/>
      <c r="S2225" s="398"/>
      <c r="T2225" s="370"/>
      <c r="U2225" s="593"/>
      <c r="V2225" s="579"/>
      <c r="W2225" s="398"/>
      <c r="X2225" s="370">
        <v>2</v>
      </c>
      <c r="Y2225" s="593">
        <v>1</v>
      </c>
      <c r="Z2225" s="579">
        <v>45678</v>
      </c>
      <c r="AA2225" s="398">
        <v>71</v>
      </c>
    </row>
    <row r="2226" spans="1:27" x14ac:dyDescent="0.2">
      <c r="A2226" s="357"/>
      <c r="B2226" s="587"/>
      <c r="C2226" s="588">
        <f t="shared" si="0"/>
        <v>250</v>
      </c>
      <c r="D2226" s="588">
        <v>116012018</v>
      </c>
      <c r="E2226" s="589" t="s">
        <v>105</v>
      </c>
      <c r="F2226" s="601"/>
      <c r="G2226" s="601"/>
      <c r="H2226" s="601"/>
      <c r="I2226" s="578"/>
      <c r="J2226" s="578"/>
      <c r="K2226" s="579"/>
      <c r="L2226" s="364"/>
      <c r="M2226" s="578"/>
      <c r="N2226" s="579"/>
      <c r="O2226" s="398"/>
      <c r="P2226" s="370"/>
      <c r="Q2226" s="593"/>
      <c r="R2226" s="579"/>
      <c r="S2226" s="398"/>
      <c r="T2226" s="370"/>
      <c r="U2226" s="593"/>
      <c r="V2226" s="579"/>
      <c r="W2226" s="398"/>
      <c r="X2226" s="370">
        <v>2</v>
      </c>
      <c r="Y2226" s="593">
        <v>1</v>
      </c>
      <c r="Z2226" s="579">
        <v>45678</v>
      </c>
      <c r="AA2226" s="398">
        <v>71</v>
      </c>
    </row>
    <row r="2227" spans="1:27" x14ac:dyDescent="0.2">
      <c r="A2227" s="357"/>
      <c r="B2227" s="587"/>
      <c r="C2227" s="588">
        <f t="shared" si="0"/>
        <v>260</v>
      </c>
      <c r="D2227" s="588">
        <v>116012019</v>
      </c>
      <c r="E2227" s="589" t="s">
        <v>105</v>
      </c>
      <c r="F2227" s="601"/>
      <c r="G2227" s="601"/>
      <c r="H2227" s="601"/>
      <c r="I2227" s="578"/>
      <c r="J2227" s="578"/>
      <c r="K2227" s="579"/>
      <c r="L2227" s="364"/>
      <c r="M2227" s="578"/>
      <c r="N2227" s="579"/>
      <c r="O2227" s="398"/>
      <c r="P2227" s="370"/>
      <c r="Q2227" s="593"/>
      <c r="R2227" s="579"/>
      <c r="S2227" s="398"/>
      <c r="T2227" s="370"/>
      <c r="U2227" s="593"/>
      <c r="V2227" s="579"/>
      <c r="W2227" s="398"/>
      <c r="X2227" s="370">
        <v>2</v>
      </c>
      <c r="Y2227" s="593">
        <v>1</v>
      </c>
      <c r="Z2227" s="579">
        <v>45678</v>
      </c>
      <c r="AA2227" s="398">
        <v>71</v>
      </c>
    </row>
    <row r="2228" spans="1:27" x14ac:dyDescent="0.2">
      <c r="A2228" s="357"/>
      <c r="B2228" s="587"/>
      <c r="C2228" s="588">
        <f t="shared" si="0"/>
        <v>270</v>
      </c>
      <c r="D2228" s="588">
        <v>116012020</v>
      </c>
      <c r="E2228" s="589" t="s">
        <v>105</v>
      </c>
      <c r="F2228" s="601"/>
      <c r="G2228" s="601"/>
      <c r="H2228" s="601"/>
      <c r="I2228" s="578"/>
      <c r="J2228" s="578"/>
      <c r="K2228" s="579"/>
      <c r="L2228" s="364"/>
      <c r="M2228" s="578"/>
      <c r="N2228" s="579"/>
      <c r="O2228" s="398"/>
      <c r="P2228" s="370"/>
      <c r="Q2228" s="593"/>
      <c r="R2228" s="579"/>
      <c r="S2228" s="398"/>
      <c r="T2228" s="370"/>
      <c r="U2228" s="593"/>
      <c r="V2228" s="579"/>
      <c r="W2228" s="398"/>
      <c r="X2228" s="370">
        <v>2</v>
      </c>
      <c r="Y2228" s="593">
        <v>1</v>
      </c>
      <c r="Z2228" s="579">
        <v>45678</v>
      </c>
      <c r="AA2228" s="398">
        <v>71</v>
      </c>
    </row>
    <row r="2229" spans="1:27" x14ac:dyDescent="0.2">
      <c r="A2229" s="357"/>
      <c r="B2229" s="587"/>
      <c r="C2229" s="588">
        <f t="shared" si="0"/>
        <v>280</v>
      </c>
      <c r="D2229" s="588">
        <v>116012021</v>
      </c>
      <c r="E2229" s="589" t="s">
        <v>105</v>
      </c>
      <c r="F2229" s="601"/>
      <c r="G2229" s="601"/>
      <c r="H2229" s="601"/>
      <c r="I2229" s="578"/>
      <c r="J2229" s="578"/>
      <c r="K2229" s="579"/>
      <c r="L2229" s="364"/>
      <c r="M2229" s="578"/>
      <c r="N2229" s="579"/>
      <c r="O2229" s="398"/>
      <c r="P2229" s="370"/>
      <c r="Q2229" s="593"/>
      <c r="R2229" s="579"/>
      <c r="S2229" s="398"/>
      <c r="T2229" s="370"/>
      <c r="U2229" s="593"/>
      <c r="V2229" s="579"/>
      <c r="W2229" s="398"/>
      <c r="X2229" s="370">
        <v>2</v>
      </c>
      <c r="Y2229" s="593">
        <v>4</v>
      </c>
      <c r="Z2229" s="579">
        <v>48912</v>
      </c>
      <c r="AA2229" s="398">
        <v>71</v>
      </c>
    </row>
    <row r="2230" spans="1:27" x14ac:dyDescent="0.2">
      <c r="A2230" s="357"/>
      <c r="B2230" s="587"/>
      <c r="C2230" s="588">
        <f t="shared" si="0"/>
        <v>290</v>
      </c>
      <c r="D2230" s="588">
        <v>116012022</v>
      </c>
      <c r="E2230" s="589" t="s">
        <v>105</v>
      </c>
      <c r="F2230" s="601"/>
      <c r="G2230" s="601"/>
      <c r="H2230" s="601"/>
      <c r="I2230" s="578"/>
      <c r="J2230" s="578"/>
      <c r="K2230" s="579"/>
      <c r="L2230" s="364"/>
      <c r="M2230" s="578"/>
      <c r="N2230" s="579"/>
      <c r="O2230" s="398"/>
      <c r="P2230" s="370"/>
      <c r="Q2230" s="593"/>
      <c r="R2230" s="579"/>
      <c r="S2230" s="398"/>
      <c r="T2230" s="370"/>
      <c r="U2230" s="593"/>
      <c r="V2230" s="579"/>
      <c r="W2230" s="398"/>
      <c r="X2230" s="370">
        <v>2</v>
      </c>
      <c r="Y2230" s="593">
        <v>1</v>
      </c>
      <c r="Z2230" s="579">
        <v>45678</v>
      </c>
      <c r="AA2230" s="398">
        <v>71</v>
      </c>
    </row>
    <row r="2231" spans="1:27" x14ac:dyDescent="0.2">
      <c r="A2231" s="357"/>
      <c r="B2231" s="587"/>
      <c r="C2231" s="588">
        <f t="shared" si="0"/>
        <v>300</v>
      </c>
      <c r="D2231" s="588">
        <v>116012023</v>
      </c>
      <c r="E2231" s="589" t="s">
        <v>105</v>
      </c>
      <c r="F2231" s="601"/>
      <c r="G2231" s="601"/>
      <c r="H2231" s="601"/>
      <c r="I2231" s="578"/>
      <c r="J2231" s="578"/>
      <c r="K2231" s="579"/>
      <c r="L2231" s="364"/>
      <c r="M2231" s="578"/>
      <c r="N2231" s="579"/>
      <c r="O2231" s="398"/>
      <c r="P2231" s="370"/>
      <c r="Q2231" s="593"/>
      <c r="R2231" s="579"/>
      <c r="S2231" s="398"/>
      <c r="T2231" s="370"/>
      <c r="U2231" s="593"/>
      <c r="V2231" s="579"/>
      <c r="W2231" s="398"/>
      <c r="X2231" s="370">
        <v>2</v>
      </c>
      <c r="Y2231" s="593">
        <v>1</v>
      </c>
      <c r="Z2231" s="579">
        <v>45678</v>
      </c>
      <c r="AA2231" s="398">
        <v>71</v>
      </c>
    </row>
    <row r="2232" spans="1:27" x14ac:dyDescent="0.2">
      <c r="A2232" s="357"/>
      <c r="B2232" s="587"/>
      <c r="C2232" s="588">
        <f t="shared" si="0"/>
        <v>310</v>
      </c>
      <c r="D2232" s="588">
        <v>116012024</v>
      </c>
      <c r="E2232" s="589" t="s">
        <v>105</v>
      </c>
      <c r="F2232" s="601"/>
      <c r="G2232" s="601"/>
      <c r="H2232" s="601"/>
      <c r="I2232" s="578"/>
      <c r="J2232" s="578"/>
      <c r="K2232" s="579"/>
      <c r="L2232" s="364"/>
      <c r="M2232" s="578"/>
      <c r="N2232" s="579"/>
      <c r="O2232" s="398"/>
      <c r="P2232" s="370"/>
      <c r="Q2232" s="593"/>
      <c r="R2232" s="579"/>
      <c r="S2232" s="398"/>
      <c r="T2232" s="370"/>
      <c r="U2232" s="593"/>
      <c r="V2232" s="579"/>
      <c r="W2232" s="398"/>
      <c r="X2232" s="370">
        <v>2</v>
      </c>
      <c r="Y2232" s="593">
        <v>1</v>
      </c>
      <c r="Z2232" s="579">
        <v>45678</v>
      </c>
      <c r="AA2232" s="398">
        <v>71</v>
      </c>
    </row>
    <row r="2233" spans="1:27" x14ac:dyDescent="0.2">
      <c r="A2233" s="357"/>
      <c r="B2233" s="587"/>
      <c r="C2233" s="588">
        <f t="shared" si="0"/>
        <v>320</v>
      </c>
      <c r="D2233" s="588">
        <v>116012001</v>
      </c>
      <c r="E2233" s="589" t="s">
        <v>895</v>
      </c>
      <c r="F2233" s="601"/>
      <c r="G2233" s="601"/>
      <c r="H2233" s="601"/>
      <c r="I2233" s="578"/>
      <c r="J2233" s="578"/>
      <c r="K2233" s="579"/>
      <c r="L2233" s="364"/>
      <c r="M2233" s="578"/>
      <c r="N2233" s="579"/>
      <c r="O2233" s="398"/>
      <c r="P2233" s="370"/>
      <c r="Q2233" s="593"/>
      <c r="R2233" s="579"/>
      <c r="S2233" s="398"/>
      <c r="T2233" s="370"/>
      <c r="U2233" s="593"/>
      <c r="V2233" s="579"/>
      <c r="W2233" s="398"/>
      <c r="X2233" s="370">
        <v>10</v>
      </c>
      <c r="Y2233" s="593">
        <v>8</v>
      </c>
      <c r="Z2233" s="579">
        <v>92880</v>
      </c>
      <c r="AA2233" s="398">
        <v>3144</v>
      </c>
    </row>
    <row r="2234" spans="1:27" x14ac:dyDescent="0.2">
      <c r="A2234" s="357"/>
      <c r="B2234" s="587"/>
      <c r="C2234" s="588">
        <f t="shared" si="0"/>
        <v>330</v>
      </c>
      <c r="D2234" s="588">
        <v>116012025</v>
      </c>
      <c r="E2234" s="589" t="s">
        <v>105</v>
      </c>
      <c r="F2234" s="601"/>
      <c r="G2234" s="601"/>
      <c r="H2234" s="601"/>
      <c r="I2234" s="578"/>
      <c r="J2234" s="578"/>
      <c r="K2234" s="579"/>
      <c r="L2234" s="364"/>
      <c r="M2234" s="578"/>
      <c r="N2234" s="579"/>
      <c r="O2234" s="398"/>
      <c r="P2234" s="370"/>
      <c r="Q2234" s="593"/>
      <c r="R2234" s="579"/>
      <c r="S2234" s="398"/>
      <c r="T2234" s="370"/>
      <c r="U2234" s="593"/>
      <c r="V2234" s="579"/>
      <c r="W2234" s="398"/>
      <c r="X2234" s="370">
        <v>2</v>
      </c>
      <c r="Y2234" s="593">
        <v>1</v>
      </c>
      <c r="Z2234" s="579">
        <v>45678</v>
      </c>
      <c r="AA2234" s="398">
        <v>71</v>
      </c>
    </row>
    <row r="2235" spans="1:27" x14ac:dyDescent="0.2">
      <c r="A2235" s="357"/>
      <c r="B2235" s="587"/>
      <c r="C2235" s="588">
        <f t="shared" si="0"/>
        <v>340</v>
      </c>
      <c r="D2235" s="588">
        <v>116012026</v>
      </c>
      <c r="E2235" s="589" t="s">
        <v>105</v>
      </c>
      <c r="F2235" s="601"/>
      <c r="G2235" s="601"/>
      <c r="H2235" s="601"/>
      <c r="I2235" s="578"/>
      <c r="J2235" s="578"/>
      <c r="K2235" s="579"/>
      <c r="L2235" s="364"/>
      <c r="M2235" s="578"/>
      <c r="N2235" s="579"/>
      <c r="O2235" s="398"/>
      <c r="P2235" s="370"/>
      <c r="Q2235" s="593"/>
      <c r="R2235" s="579"/>
      <c r="S2235" s="398"/>
      <c r="T2235" s="370"/>
      <c r="U2235" s="593"/>
      <c r="V2235" s="579"/>
      <c r="W2235" s="398"/>
      <c r="X2235" s="370">
        <v>2</v>
      </c>
      <c r="Y2235" s="593">
        <v>1</v>
      </c>
      <c r="Z2235" s="579">
        <v>45678</v>
      </c>
      <c r="AA2235" s="398">
        <v>71</v>
      </c>
    </row>
    <row r="2236" spans="1:27" x14ac:dyDescent="0.2">
      <c r="A2236" s="357"/>
      <c r="B2236" s="587"/>
      <c r="C2236" s="588">
        <f t="shared" si="0"/>
        <v>350</v>
      </c>
      <c r="D2236" s="588">
        <v>116012027</v>
      </c>
      <c r="E2236" s="589" t="s">
        <v>105</v>
      </c>
      <c r="F2236" s="601"/>
      <c r="G2236" s="601"/>
      <c r="H2236" s="601"/>
      <c r="I2236" s="578"/>
      <c r="J2236" s="578"/>
      <c r="K2236" s="579"/>
      <c r="L2236" s="364"/>
      <c r="M2236" s="578"/>
      <c r="N2236" s="579"/>
      <c r="O2236" s="398"/>
      <c r="P2236" s="370"/>
      <c r="Q2236" s="593"/>
      <c r="R2236" s="579"/>
      <c r="S2236" s="398"/>
      <c r="T2236" s="370"/>
      <c r="U2236" s="593"/>
      <c r="V2236" s="579"/>
      <c r="W2236" s="398"/>
      <c r="X2236" s="370">
        <v>2</v>
      </c>
      <c r="Y2236" s="593">
        <v>1</v>
      </c>
      <c r="Z2236" s="579">
        <v>45678</v>
      </c>
      <c r="AA2236" s="398">
        <v>71</v>
      </c>
    </row>
    <row r="2237" spans="1:27" x14ac:dyDescent="0.2">
      <c r="A2237" s="357"/>
      <c r="B2237" s="587"/>
      <c r="C2237" s="588">
        <f t="shared" si="0"/>
        <v>360</v>
      </c>
      <c r="D2237" s="588">
        <v>116012028</v>
      </c>
      <c r="E2237" s="589" t="s">
        <v>677</v>
      </c>
      <c r="F2237" s="601"/>
      <c r="G2237" s="601"/>
      <c r="H2237" s="601"/>
      <c r="I2237" s="578"/>
      <c r="J2237" s="578"/>
      <c r="K2237" s="579"/>
      <c r="L2237" s="364"/>
      <c r="M2237" s="578"/>
      <c r="N2237" s="579"/>
      <c r="O2237" s="398"/>
      <c r="P2237" s="370"/>
      <c r="Q2237" s="593"/>
      <c r="R2237" s="579"/>
      <c r="S2237" s="398"/>
      <c r="T2237" s="370"/>
      <c r="U2237" s="593"/>
      <c r="V2237" s="579"/>
      <c r="W2237" s="398"/>
      <c r="X2237" s="370">
        <v>7</v>
      </c>
      <c r="Y2237" s="593">
        <v>6</v>
      </c>
      <c r="Z2237" s="579">
        <v>65378</v>
      </c>
      <c r="AA2237" s="398">
        <v>71</v>
      </c>
    </row>
    <row r="2238" spans="1:27" x14ac:dyDescent="0.2">
      <c r="A2238" s="357"/>
      <c r="B2238" s="587"/>
      <c r="C2238" s="588">
        <f t="shared" si="0"/>
        <v>370</v>
      </c>
      <c r="D2238" s="588">
        <v>116012029</v>
      </c>
      <c r="E2238" s="589" t="s">
        <v>451</v>
      </c>
      <c r="F2238" s="601"/>
      <c r="G2238" s="601"/>
      <c r="H2238" s="601"/>
      <c r="I2238" s="578"/>
      <c r="J2238" s="578"/>
      <c r="K2238" s="579"/>
      <c r="L2238" s="364"/>
      <c r="M2238" s="578"/>
      <c r="N2238" s="579"/>
      <c r="O2238" s="398"/>
      <c r="P2238" s="370"/>
      <c r="Q2238" s="593"/>
      <c r="R2238" s="579"/>
      <c r="S2238" s="398"/>
      <c r="T2238" s="370"/>
      <c r="U2238" s="593"/>
      <c r="V2238" s="579"/>
      <c r="W2238" s="398"/>
      <c r="X2238" s="370">
        <v>8</v>
      </c>
      <c r="Y2238" s="593">
        <v>3</v>
      </c>
      <c r="Z2238" s="579">
        <v>67922</v>
      </c>
      <c r="AA2238" s="398">
        <v>71</v>
      </c>
    </row>
    <row r="2239" spans="1:27" x14ac:dyDescent="0.2">
      <c r="A2239" s="357"/>
      <c r="B2239" s="587"/>
      <c r="C2239" s="588">
        <f t="shared" si="0"/>
        <v>380</v>
      </c>
      <c r="D2239" s="588">
        <v>116012002</v>
      </c>
      <c r="E2239" s="589" t="s">
        <v>899</v>
      </c>
      <c r="F2239" s="601"/>
      <c r="G2239" s="601"/>
      <c r="H2239" s="601"/>
      <c r="I2239" s="578"/>
      <c r="J2239" s="578"/>
      <c r="K2239" s="579"/>
      <c r="L2239" s="364"/>
      <c r="M2239" s="578"/>
      <c r="N2239" s="579"/>
      <c r="O2239" s="398"/>
      <c r="P2239" s="370"/>
      <c r="Q2239" s="593"/>
      <c r="R2239" s="579"/>
      <c r="S2239" s="398"/>
      <c r="T2239" s="370"/>
      <c r="U2239" s="593"/>
      <c r="V2239" s="579"/>
      <c r="W2239" s="398"/>
      <c r="X2239" s="370">
        <v>7</v>
      </c>
      <c r="Y2239" s="593">
        <v>10</v>
      </c>
      <c r="Z2239" s="579">
        <v>78213</v>
      </c>
      <c r="AA2239" s="398">
        <v>3144</v>
      </c>
    </row>
    <row r="2240" spans="1:27" x14ac:dyDescent="0.2">
      <c r="A2240" s="357"/>
      <c r="B2240" s="587"/>
      <c r="C2240" s="588">
        <f t="shared" si="0"/>
        <v>390</v>
      </c>
      <c r="D2240" s="588">
        <v>116012030</v>
      </c>
      <c r="E2240" s="589" t="s">
        <v>63</v>
      </c>
      <c r="F2240" s="601"/>
      <c r="G2240" s="601"/>
      <c r="H2240" s="601"/>
      <c r="I2240" s="578"/>
      <c r="J2240" s="578"/>
      <c r="K2240" s="579"/>
      <c r="L2240" s="364"/>
      <c r="M2240" s="578"/>
      <c r="N2240" s="579"/>
      <c r="O2240" s="398"/>
      <c r="P2240" s="370"/>
      <c r="Q2240" s="593"/>
      <c r="R2240" s="579"/>
      <c r="S2240" s="398"/>
      <c r="T2240" s="370"/>
      <c r="U2240" s="593"/>
      <c r="V2240" s="579"/>
      <c r="W2240" s="398"/>
      <c r="X2240" s="370">
        <v>8</v>
      </c>
      <c r="Y2240" s="593">
        <v>6</v>
      </c>
      <c r="Z2240" s="579">
        <v>71700</v>
      </c>
      <c r="AA2240" s="398">
        <v>71</v>
      </c>
    </row>
    <row r="2241" spans="1:27" x14ac:dyDescent="0.2">
      <c r="A2241" s="357"/>
      <c r="B2241" s="587"/>
      <c r="C2241" s="588">
        <f t="shared" si="0"/>
        <v>400</v>
      </c>
      <c r="D2241" s="588">
        <v>116012031</v>
      </c>
      <c r="E2241" s="589" t="s">
        <v>887</v>
      </c>
      <c r="F2241" s="601"/>
      <c r="G2241" s="601"/>
      <c r="H2241" s="601"/>
      <c r="I2241" s="578"/>
      <c r="J2241" s="578"/>
      <c r="K2241" s="579"/>
      <c r="L2241" s="364"/>
      <c r="M2241" s="578"/>
      <c r="N2241" s="579"/>
      <c r="O2241" s="398"/>
      <c r="P2241" s="370"/>
      <c r="Q2241" s="593"/>
      <c r="R2241" s="579"/>
      <c r="S2241" s="398"/>
      <c r="T2241" s="370"/>
      <c r="U2241" s="593"/>
      <c r="V2241" s="579"/>
      <c r="W2241" s="398"/>
      <c r="X2241" s="370">
        <v>2</v>
      </c>
      <c r="Y2241" s="593">
        <v>6</v>
      </c>
      <c r="Z2241" s="579">
        <v>51534</v>
      </c>
      <c r="AA2241" s="398">
        <v>71</v>
      </c>
    </row>
    <row r="2242" spans="1:27" x14ac:dyDescent="0.2">
      <c r="A2242" s="357"/>
      <c r="B2242" s="587"/>
      <c r="C2242" s="588">
        <f t="shared" si="0"/>
        <v>410</v>
      </c>
      <c r="D2242" s="588">
        <v>116012032</v>
      </c>
      <c r="E2242" s="589" t="s">
        <v>934</v>
      </c>
      <c r="F2242" s="601"/>
      <c r="G2242" s="601"/>
      <c r="H2242" s="601"/>
      <c r="I2242" s="578"/>
      <c r="J2242" s="578"/>
      <c r="K2242" s="579"/>
      <c r="L2242" s="364"/>
      <c r="M2242" s="578"/>
      <c r="N2242" s="579"/>
      <c r="O2242" s="398"/>
      <c r="P2242" s="370"/>
      <c r="Q2242" s="593"/>
      <c r="R2242" s="579"/>
      <c r="S2242" s="398"/>
      <c r="T2242" s="370"/>
      <c r="U2242" s="593"/>
      <c r="V2242" s="579"/>
      <c r="W2242" s="398"/>
      <c r="X2242" s="370">
        <v>5</v>
      </c>
      <c r="Y2242" s="593">
        <v>5</v>
      </c>
      <c r="Z2242" s="579">
        <v>56229</v>
      </c>
      <c r="AA2242" s="398">
        <v>71</v>
      </c>
    </row>
    <row r="2243" spans="1:27" x14ac:dyDescent="0.2">
      <c r="A2243" s="357"/>
      <c r="B2243" s="587"/>
      <c r="C2243" s="588">
        <f t="shared" si="0"/>
        <v>420</v>
      </c>
      <c r="D2243" s="588">
        <v>116012033</v>
      </c>
      <c r="E2243" s="589" t="s">
        <v>887</v>
      </c>
      <c r="F2243" s="601"/>
      <c r="G2243" s="601"/>
      <c r="H2243" s="601"/>
      <c r="I2243" s="578"/>
      <c r="J2243" s="578"/>
      <c r="K2243" s="579"/>
      <c r="L2243" s="364"/>
      <c r="M2243" s="578"/>
      <c r="N2243" s="579"/>
      <c r="O2243" s="398"/>
      <c r="P2243" s="370"/>
      <c r="Q2243" s="593"/>
      <c r="R2243" s="579"/>
      <c r="S2243" s="398"/>
      <c r="T2243" s="370"/>
      <c r="U2243" s="593"/>
      <c r="V2243" s="579"/>
      <c r="W2243" s="398"/>
      <c r="X2243" s="370">
        <v>2</v>
      </c>
      <c r="Y2243" s="593">
        <v>4</v>
      </c>
      <c r="Z2243" s="579">
        <v>48912</v>
      </c>
      <c r="AA2243" s="398">
        <v>71</v>
      </c>
    </row>
    <row r="2244" spans="1:27" x14ac:dyDescent="0.2">
      <c r="A2244" s="357"/>
      <c r="B2244" s="587"/>
      <c r="C2244" s="588">
        <f t="shared" si="0"/>
        <v>430</v>
      </c>
      <c r="D2244" s="588">
        <v>116012034</v>
      </c>
      <c r="E2244" s="589" t="s">
        <v>105</v>
      </c>
      <c r="F2244" s="601"/>
      <c r="G2244" s="601"/>
      <c r="H2244" s="601"/>
      <c r="I2244" s="578"/>
      <c r="J2244" s="578"/>
      <c r="K2244" s="579"/>
      <c r="L2244" s="364"/>
      <c r="M2244" s="578"/>
      <c r="N2244" s="579"/>
      <c r="O2244" s="398"/>
      <c r="P2244" s="370"/>
      <c r="Q2244" s="593"/>
      <c r="R2244" s="579"/>
      <c r="S2244" s="398"/>
      <c r="T2244" s="370"/>
      <c r="U2244" s="593"/>
      <c r="V2244" s="579"/>
      <c r="W2244" s="398"/>
      <c r="X2244" s="370">
        <v>2</v>
      </c>
      <c r="Y2244" s="593">
        <v>1</v>
      </c>
      <c r="Z2244" s="579">
        <v>45678</v>
      </c>
      <c r="AA2244" s="398">
        <v>71</v>
      </c>
    </row>
    <row r="2245" spans="1:27" x14ac:dyDescent="0.2">
      <c r="A2245" s="357"/>
      <c r="B2245" s="587"/>
      <c r="C2245" s="588">
        <f t="shared" si="0"/>
        <v>440</v>
      </c>
      <c r="D2245" s="588">
        <v>116012035</v>
      </c>
      <c r="E2245" s="589" t="s">
        <v>105</v>
      </c>
      <c r="F2245" s="601"/>
      <c r="G2245" s="601"/>
      <c r="H2245" s="601"/>
      <c r="I2245" s="578"/>
      <c r="J2245" s="578"/>
      <c r="K2245" s="579"/>
      <c r="L2245" s="364"/>
      <c r="M2245" s="578"/>
      <c r="N2245" s="579"/>
      <c r="O2245" s="398"/>
      <c r="P2245" s="370"/>
      <c r="Q2245" s="593"/>
      <c r="R2245" s="579"/>
      <c r="S2245" s="398"/>
      <c r="T2245" s="370"/>
      <c r="U2245" s="593"/>
      <c r="V2245" s="579"/>
      <c r="W2245" s="398"/>
      <c r="X2245" s="370">
        <v>2</v>
      </c>
      <c r="Y2245" s="593">
        <v>1</v>
      </c>
      <c r="Z2245" s="579">
        <v>45678</v>
      </c>
      <c r="AA2245" s="398">
        <v>71</v>
      </c>
    </row>
    <row r="2246" spans="1:27" x14ac:dyDescent="0.2">
      <c r="A2246" s="357"/>
      <c r="B2246" s="587"/>
      <c r="C2246" s="588">
        <f t="shared" si="0"/>
        <v>450</v>
      </c>
      <c r="D2246" s="588">
        <v>116012036</v>
      </c>
      <c r="E2246" s="589" t="s">
        <v>934</v>
      </c>
      <c r="F2246" s="601"/>
      <c r="G2246" s="601"/>
      <c r="H2246" s="601"/>
      <c r="I2246" s="578"/>
      <c r="J2246" s="578"/>
      <c r="K2246" s="579"/>
      <c r="L2246" s="364"/>
      <c r="M2246" s="578"/>
      <c r="N2246" s="579"/>
      <c r="O2246" s="398"/>
      <c r="P2246" s="370"/>
      <c r="Q2246" s="593"/>
      <c r="R2246" s="579"/>
      <c r="S2246" s="398"/>
      <c r="T2246" s="370"/>
      <c r="U2246" s="593"/>
      <c r="V2246" s="579"/>
      <c r="W2246" s="398"/>
      <c r="X2246" s="370">
        <v>5</v>
      </c>
      <c r="Y2246" s="593">
        <v>5</v>
      </c>
      <c r="Z2246" s="579">
        <v>56229</v>
      </c>
      <c r="AA2246" s="398">
        <v>71</v>
      </c>
    </row>
    <row r="2247" spans="1:27" x14ac:dyDescent="0.2">
      <c r="A2247" s="357"/>
      <c r="B2247" s="587"/>
      <c r="C2247" s="588">
        <f t="shared" si="0"/>
        <v>460</v>
      </c>
      <c r="D2247" s="588"/>
      <c r="E2247" s="589" t="s">
        <v>679</v>
      </c>
      <c r="F2247" s="601"/>
      <c r="G2247" s="601"/>
      <c r="H2247" s="601"/>
      <c r="I2247" s="578"/>
      <c r="J2247" s="578"/>
      <c r="K2247" s="579"/>
      <c r="L2247" s="364"/>
      <c r="M2247" s="578"/>
      <c r="N2247" s="579"/>
      <c r="O2247" s="398"/>
      <c r="P2247" s="370"/>
      <c r="Q2247" s="593"/>
      <c r="R2247" s="579"/>
      <c r="S2247" s="398"/>
      <c r="T2247" s="370"/>
      <c r="U2247" s="593"/>
      <c r="V2247" s="579"/>
      <c r="W2247" s="398"/>
      <c r="X2247" s="370"/>
      <c r="Y2247" s="593"/>
      <c r="Z2247" s="579">
        <v>0</v>
      </c>
      <c r="AA2247" s="398" t="s">
        <v>416</v>
      </c>
    </row>
    <row r="2248" spans="1:27" x14ac:dyDescent="0.2">
      <c r="A2248" s="357"/>
      <c r="B2248" s="587"/>
      <c r="C2248" s="588">
        <f t="shared" si="0"/>
        <v>470</v>
      </c>
      <c r="D2248" s="588"/>
      <c r="E2248" s="589" t="s">
        <v>896</v>
      </c>
      <c r="F2248" s="601"/>
      <c r="G2248" s="601"/>
      <c r="H2248" s="601"/>
      <c r="I2248" s="578"/>
      <c r="J2248" s="578"/>
      <c r="K2248" s="579"/>
      <c r="L2248" s="364"/>
      <c r="M2248" s="578"/>
      <c r="N2248" s="579"/>
      <c r="O2248" s="398"/>
      <c r="P2248" s="370"/>
      <c r="Q2248" s="593"/>
      <c r="R2248" s="579"/>
      <c r="S2248" s="398"/>
      <c r="T2248" s="370"/>
      <c r="U2248" s="593"/>
      <c r="V2248" s="579"/>
      <c r="W2248" s="398"/>
      <c r="X2248" s="370"/>
      <c r="Y2248" s="593"/>
      <c r="Z2248" s="579"/>
      <c r="AA2248" s="398"/>
    </row>
    <row r="2249" spans="1:27" x14ac:dyDescent="0.2">
      <c r="A2249" s="357"/>
      <c r="B2249" s="587"/>
      <c r="C2249" s="588">
        <f t="shared" si="0"/>
        <v>480</v>
      </c>
      <c r="D2249" s="588"/>
      <c r="E2249" s="589" t="s">
        <v>896</v>
      </c>
      <c r="F2249" s="601"/>
      <c r="G2249" s="601"/>
      <c r="H2249" s="601"/>
      <c r="I2249" s="578"/>
      <c r="J2249" s="578"/>
      <c r="K2249" s="579"/>
      <c r="L2249" s="364"/>
      <c r="M2249" s="578"/>
      <c r="N2249" s="579"/>
      <c r="O2249" s="398"/>
      <c r="P2249" s="370"/>
      <c r="Q2249" s="593"/>
      <c r="R2249" s="579"/>
      <c r="S2249" s="398"/>
      <c r="T2249" s="370"/>
      <c r="U2249" s="593"/>
      <c r="V2249" s="579"/>
      <c r="W2249" s="398"/>
      <c r="X2249" s="370">
        <v>6</v>
      </c>
      <c r="Y2249" s="593">
        <v>8</v>
      </c>
      <c r="Z2249" s="579">
        <v>63213</v>
      </c>
      <c r="AA2249" s="398">
        <v>3144</v>
      </c>
    </row>
    <row r="2250" spans="1:27" x14ac:dyDescent="0.2">
      <c r="A2250" s="357"/>
      <c r="B2250" s="587"/>
      <c r="C2250" s="588">
        <f t="shared" si="0"/>
        <v>490</v>
      </c>
      <c r="D2250" s="588"/>
      <c r="E2250" s="589" t="s">
        <v>1501</v>
      </c>
      <c r="F2250" s="601"/>
      <c r="G2250" s="601"/>
      <c r="H2250" s="601"/>
      <c r="I2250" s="578"/>
      <c r="J2250" s="578"/>
      <c r="K2250" s="579"/>
      <c r="L2250" s="364"/>
      <c r="M2250" s="578"/>
      <c r="N2250" s="579"/>
      <c r="O2250" s="398"/>
      <c r="P2250" s="370"/>
      <c r="Q2250" s="593"/>
      <c r="R2250" s="579"/>
      <c r="S2250" s="398"/>
      <c r="T2250" s="370"/>
      <c r="U2250" s="593"/>
      <c r="V2250" s="579"/>
      <c r="W2250" s="398"/>
      <c r="X2250" s="370">
        <v>1</v>
      </c>
      <c r="Y2250" s="593">
        <v>8</v>
      </c>
      <c r="Z2250" s="579">
        <v>60785</v>
      </c>
      <c r="AA2250" s="398">
        <v>424</v>
      </c>
    </row>
    <row r="2251" spans="1:27" x14ac:dyDescent="0.2">
      <c r="A2251" s="357"/>
      <c r="B2251" s="587"/>
      <c r="C2251" s="588">
        <f t="shared" si="0"/>
        <v>500</v>
      </c>
      <c r="D2251" s="588"/>
      <c r="E2251" s="589" t="s">
        <v>1501</v>
      </c>
      <c r="F2251" s="601"/>
      <c r="G2251" s="601"/>
      <c r="H2251" s="601"/>
      <c r="I2251" s="578"/>
      <c r="J2251" s="578"/>
      <c r="K2251" s="579"/>
      <c r="L2251" s="364"/>
      <c r="M2251" s="578"/>
      <c r="N2251" s="579"/>
      <c r="O2251" s="398"/>
      <c r="P2251" s="370"/>
      <c r="Q2251" s="593"/>
      <c r="R2251" s="579"/>
      <c r="S2251" s="398"/>
      <c r="T2251" s="370"/>
      <c r="U2251" s="593"/>
      <c r="V2251" s="579"/>
      <c r="W2251" s="398"/>
      <c r="X2251" s="370">
        <v>1</v>
      </c>
      <c r="Y2251" s="593">
        <v>8</v>
      </c>
      <c r="Z2251" s="579">
        <v>60785</v>
      </c>
      <c r="AA2251" s="398">
        <v>424</v>
      </c>
    </row>
    <row r="2252" spans="1:27" x14ac:dyDescent="0.2">
      <c r="A2252" s="357"/>
      <c r="B2252" s="587"/>
      <c r="C2252" s="588">
        <f t="shared" si="0"/>
        <v>510</v>
      </c>
      <c r="D2252" s="588"/>
      <c r="E2252" s="589" t="s">
        <v>1501</v>
      </c>
      <c r="F2252" s="601"/>
      <c r="G2252" s="601"/>
      <c r="H2252" s="601"/>
      <c r="I2252" s="578"/>
      <c r="J2252" s="578"/>
      <c r="K2252" s="579"/>
      <c r="L2252" s="364"/>
      <c r="M2252" s="578"/>
      <c r="N2252" s="579"/>
      <c r="O2252" s="398"/>
      <c r="P2252" s="370"/>
      <c r="Q2252" s="593"/>
      <c r="R2252" s="579"/>
      <c r="S2252" s="398"/>
      <c r="T2252" s="370"/>
      <c r="U2252" s="593"/>
      <c r="V2252" s="579"/>
      <c r="W2252" s="398"/>
      <c r="X2252" s="370">
        <v>1</v>
      </c>
      <c r="Y2252" s="593">
        <v>8</v>
      </c>
      <c r="Z2252" s="579">
        <v>60785</v>
      </c>
      <c r="AA2252" s="398">
        <v>424</v>
      </c>
    </row>
    <row r="2253" spans="1:27" x14ac:dyDescent="0.2">
      <c r="A2253" s="357"/>
      <c r="B2253" s="587"/>
      <c r="C2253" s="588">
        <f t="shared" si="0"/>
        <v>520</v>
      </c>
      <c r="D2253" s="588"/>
      <c r="E2253" s="589" t="s">
        <v>1501</v>
      </c>
      <c r="F2253" s="601"/>
      <c r="G2253" s="601"/>
      <c r="H2253" s="601"/>
      <c r="I2253" s="578"/>
      <c r="J2253" s="578"/>
      <c r="K2253" s="579"/>
      <c r="L2253" s="364"/>
      <c r="M2253" s="578"/>
      <c r="N2253" s="579"/>
      <c r="O2253" s="398"/>
      <c r="P2253" s="370"/>
      <c r="Q2253" s="593"/>
      <c r="R2253" s="579"/>
      <c r="S2253" s="398"/>
      <c r="T2253" s="370"/>
      <c r="U2253" s="593"/>
      <c r="V2253" s="579"/>
      <c r="W2253" s="398"/>
      <c r="X2253" s="370">
        <v>1</v>
      </c>
      <c r="Y2253" s="593">
        <v>8</v>
      </c>
      <c r="Z2253" s="579">
        <v>60785</v>
      </c>
      <c r="AA2253" s="398">
        <v>424</v>
      </c>
    </row>
    <row r="2254" spans="1:27" x14ac:dyDescent="0.2">
      <c r="A2254" s="357"/>
      <c r="B2254" s="587"/>
      <c r="C2254" s="588">
        <f t="shared" si="0"/>
        <v>530</v>
      </c>
      <c r="D2254" s="588"/>
      <c r="E2254" s="589" t="s">
        <v>1501</v>
      </c>
      <c r="F2254" s="601"/>
      <c r="G2254" s="601"/>
      <c r="H2254" s="601"/>
      <c r="I2254" s="578"/>
      <c r="J2254" s="578"/>
      <c r="K2254" s="579"/>
      <c r="L2254" s="364"/>
      <c r="M2254" s="578"/>
      <c r="N2254" s="579"/>
      <c r="O2254" s="398"/>
      <c r="P2254" s="370"/>
      <c r="Q2254" s="593"/>
      <c r="R2254" s="579"/>
      <c r="S2254" s="398"/>
      <c r="T2254" s="370"/>
      <c r="U2254" s="593"/>
      <c r="V2254" s="579"/>
      <c r="W2254" s="398"/>
      <c r="X2254" s="370">
        <v>1</v>
      </c>
      <c r="Y2254" s="593">
        <v>8</v>
      </c>
      <c r="Z2254" s="579">
        <v>60785</v>
      </c>
      <c r="AA2254" s="398">
        <v>424</v>
      </c>
    </row>
    <row r="2255" spans="1:27" x14ac:dyDescent="0.2">
      <c r="A2255" s="357"/>
      <c r="B2255" s="587"/>
      <c r="C2255" s="588">
        <f t="shared" si="0"/>
        <v>540</v>
      </c>
      <c r="D2255" s="588"/>
      <c r="E2255" s="589" t="s">
        <v>1501</v>
      </c>
      <c r="F2255" s="601"/>
      <c r="G2255" s="601"/>
      <c r="H2255" s="601"/>
      <c r="I2255" s="578"/>
      <c r="J2255" s="578"/>
      <c r="K2255" s="579"/>
      <c r="L2255" s="364"/>
      <c r="M2255" s="578"/>
      <c r="N2255" s="579"/>
      <c r="O2255" s="398"/>
      <c r="P2255" s="370"/>
      <c r="Q2255" s="593"/>
      <c r="R2255" s="579"/>
      <c r="S2255" s="398"/>
      <c r="T2255" s="370"/>
      <c r="U2255" s="593"/>
      <c r="V2255" s="579"/>
      <c r="W2255" s="398"/>
      <c r="X2255" s="370">
        <v>1</v>
      </c>
      <c r="Y2255" s="593">
        <v>8</v>
      </c>
      <c r="Z2255" s="579">
        <v>60785</v>
      </c>
      <c r="AA2255" s="398">
        <v>424</v>
      </c>
    </row>
    <row r="2256" spans="1:27" x14ac:dyDescent="0.2">
      <c r="A2256" s="357"/>
      <c r="B2256" s="587"/>
      <c r="C2256" s="588">
        <f t="shared" si="0"/>
        <v>550</v>
      </c>
      <c r="D2256" s="588"/>
      <c r="E2256" s="589" t="s">
        <v>1501</v>
      </c>
      <c r="F2256" s="601"/>
      <c r="G2256" s="601"/>
      <c r="H2256" s="601"/>
      <c r="I2256" s="578"/>
      <c r="J2256" s="578"/>
      <c r="K2256" s="579"/>
      <c r="L2256" s="364"/>
      <c r="M2256" s="578"/>
      <c r="N2256" s="579"/>
      <c r="O2256" s="398"/>
      <c r="P2256" s="370"/>
      <c r="Q2256" s="593"/>
      <c r="R2256" s="579"/>
      <c r="S2256" s="398"/>
      <c r="T2256" s="370"/>
      <c r="U2256" s="593"/>
      <c r="V2256" s="579"/>
      <c r="W2256" s="398"/>
      <c r="X2256" s="370">
        <v>1</v>
      </c>
      <c r="Y2256" s="593">
        <v>8</v>
      </c>
      <c r="Z2256" s="579">
        <v>60785</v>
      </c>
      <c r="AA2256" s="398">
        <v>424</v>
      </c>
    </row>
    <row r="2257" spans="1:27" x14ac:dyDescent="0.2">
      <c r="A2257" s="357"/>
      <c r="B2257" s="587"/>
      <c r="C2257" s="588">
        <f t="shared" si="0"/>
        <v>560</v>
      </c>
      <c r="D2257" s="588"/>
      <c r="E2257" s="589" t="s">
        <v>1501</v>
      </c>
      <c r="F2257" s="601"/>
      <c r="G2257" s="601"/>
      <c r="H2257" s="601"/>
      <c r="I2257" s="578"/>
      <c r="J2257" s="578"/>
      <c r="K2257" s="579"/>
      <c r="L2257" s="364"/>
      <c r="M2257" s="578"/>
      <c r="N2257" s="579"/>
      <c r="O2257" s="398"/>
      <c r="P2257" s="370"/>
      <c r="Q2257" s="593"/>
      <c r="R2257" s="579"/>
      <c r="S2257" s="398"/>
      <c r="T2257" s="370"/>
      <c r="U2257" s="593"/>
      <c r="V2257" s="579"/>
      <c r="W2257" s="398"/>
      <c r="X2257" s="370">
        <v>1</v>
      </c>
      <c r="Y2257" s="593">
        <v>8</v>
      </c>
      <c r="Z2257" s="579">
        <v>60785</v>
      </c>
      <c r="AA2257" s="398">
        <v>424</v>
      </c>
    </row>
    <row r="2258" spans="1:27" x14ac:dyDescent="0.2">
      <c r="A2258" s="357"/>
      <c r="B2258" s="587"/>
      <c r="C2258" s="588">
        <f t="shared" si="0"/>
        <v>570</v>
      </c>
      <c r="D2258" s="588"/>
      <c r="E2258" s="589" t="s">
        <v>1501</v>
      </c>
      <c r="F2258" s="601"/>
      <c r="G2258" s="601"/>
      <c r="H2258" s="601"/>
      <c r="I2258" s="578"/>
      <c r="J2258" s="578"/>
      <c r="K2258" s="579"/>
      <c r="L2258" s="364"/>
      <c r="M2258" s="578"/>
      <c r="N2258" s="579"/>
      <c r="O2258" s="398"/>
      <c r="P2258" s="370"/>
      <c r="Q2258" s="593"/>
      <c r="R2258" s="579"/>
      <c r="S2258" s="398"/>
      <c r="T2258" s="370"/>
      <c r="U2258" s="593"/>
      <c r="V2258" s="579"/>
      <c r="W2258" s="398"/>
      <c r="X2258" s="370">
        <v>1</v>
      </c>
      <c r="Y2258" s="593">
        <v>8</v>
      </c>
      <c r="Z2258" s="579">
        <v>60785</v>
      </c>
      <c r="AA2258" s="398">
        <v>424</v>
      </c>
    </row>
    <row r="2259" spans="1:27" x14ac:dyDescent="0.2">
      <c r="A2259" s="357"/>
      <c r="B2259" s="587"/>
      <c r="C2259" s="588">
        <f t="shared" si="0"/>
        <v>580</v>
      </c>
      <c r="D2259" s="588"/>
      <c r="E2259" s="589" t="s">
        <v>1501</v>
      </c>
      <c r="F2259" s="601"/>
      <c r="G2259" s="601"/>
      <c r="H2259" s="601"/>
      <c r="I2259" s="578"/>
      <c r="J2259" s="578"/>
      <c r="K2259" s="579"/>
      <c r="L2259" s="364"/>
      <c r="M2259" s="578"/>
      <c r="N2259" s="579"/>
      <c r="O2259" s="398"/>
      <c r="P2259" s="370"/>
      <c r="Q2259" s="593"/>
      <c r="R2259" s="579"/>
      <c r="S2259" s="398"/>
      <c r="T2259" s="370"/>
      <c r="U2259" s="593"/>
      <c r="V2259" s="579"/>
      <c r="W2259" s="398"/>
      <c r="X2259" s="370">
        <v>1</v>
      </c>
      <c r="Y2259" s="593">
        <v>8</v>
      </c>
      <c r="Z2259" s="579">
        <v>60785</v>
      </c>
      <c r="AA2259" s="398">
        <v>424</v>
      </c>
    </row>
    <row r="2260" spans="1:27" x14ac:dyDescent="0.2">
      <c r="A2260" s="357"/>
      <c r="B2260" s="587"/>
      <c r="C2260" s="588">
        <f t="shared" si="0"/>
        <v>590</v>
      </c>
      <c r="D2260" s="588"/>
      <c r="E2260" s="589" t="s">
        <v>1501</v>
      </c>
      <c r="F2260" s="601"/>
      <c r="G2260" s="601"/>
      <c r="H2260" s="601"/>
      <c r="I2260" s="578"/>
      <c r="J2260" s="578"/>
      <c r="K2260" s="579"/>
      <c r="L2260" s="364"/>
      <c r="M2260" s="578"/>
      <c r="N2260" s="579"/>
      <c r="O2260" s="398"/>
      <c r="P2260" s="370"/>
      <c r="Q2260" s="593"/>
      <c r="R2260" s="579"/>
      <c r="S2260" s="398"/>
      <c r="T2260" s="370"/>
      <c r="U2260" s="593"/>
      <c r="V2260" s="579"/>
      <c r="W2260" s="398"/>
      <c r="X2260" s="370">
        <v>1</v>
      </c>
      <c r="Y2260" s="593">
        <v>8</v>
      </c>
      <c r="Z2260" s="579">
        <v>60785</v>
      </c>
      <c r="AA2260" s="398">
        <v>424</v>
      </c>
    </row>
    <row r="2261" spans="1:27" x14ac:dyDescent="0.2">
      <c r="A2261" s="357"/>
      <c r="B2261" s="587"/>
      <c r="C2261" s="588">
        <f t="shared" si="0"/>
        <v>600</v>
      </c>
      <c r="D2261" s="588"/>
      <c r="E2261" s="589" t="s">
        <v>1501</v>
      </c>
      <c r="F2261" s="601"/>
      <c r="G2261" s="601"/>
      <c r="H2261" s="601"/>
      <c r="I2261" s="578"/>
      <c r="J2261" s="578"/>
      <c r="K2261" s="579"/>
      <c r="L2261" s="364"/>
      <c r="M2261" s="578"/>
      <c r="N2261" s="579"/>
      <c r="O2261" s="398"/>
      <c r="P2261" s="370"/>
      <c r="Q2261" s="593"/>
      <c r="R2261" s="579"/>
      <c r="S2261" s="398"/>
      <c r="T2261" s="370"/>
      <c r="U2261" s="593"/>
      <c r="V2261" s="579"/>
      <c r="W2261" s="398"/>
      <c r="X2261" s="370">
        <v>1</v>
      </c>
      <c r="Y2261" s="593">
        <v>8</v>
      </c>
      <c r="Z2261" s="579">
        <v>60785</v>
      </c>
      <c r="AA2261" s="398">
        <v>424</v>
      </c>
    </row>
    <row r="2262" spans="1:27" x14ac:dyDescent="0.2">
      <c r="A2262" s="359"/>
      <c r="B2262" s="20"/>
      <c r="C2262" s="303">
        <f t="shared" si="0"/>
        <v>610</v>
      </c>
      <c r="D2262" s="303"/>
      <c r="E2262" s="304" t="s">
        <v>1501</v>
      </c>
      <c r="F2262" s="306"/>
      <c r="G2262" s="306"/>
      <c r="H2262" s="306"/>
      <c r="I2262" s="307"/>
      <c r="J2262" s="307"/>
      <c r="K2262" s="308"/>
      <c r="L2262" s="366"/>
      <c r="M2262" s="307"/>
      <c r="N2262" s="308"/>
      <c r="O2262" s="424"/>
      <c r="P2262" s="372"/>
      <c r="Q2262" s="326"/>
      <c r="R2262" s="308"/>
      <c r="S2262" s="424"/>
      <c r="T2262" s="372"/>
      <c r="U2262" s="326"/>
      <c r="V2262" s="308"/>
      <c r="W2262" s="424"/>
      <c r="X2262" s="372">
        <v>1</v>
      </c>
      <c r="Y2262" s="326">
        <v>8</v>
      </c>
      <c r="Z2262" s="308">
        <v>60785</v>
      </c>
      <c r="AA2262" s="424">
        <v>424</v>
      </c>
    </row>
    <row r="2263" spans="1:27" ht="15.75" x14ac:dyDescent="0.25">
      <c r="A2263" s="321" t="s">
        <v>1563</v>
      </c>
      <c r="B2263" s="285"/>
      <c r="C2263" s="309"/>
      <c r="D2263" s="309"/>
      <c r="E2263" s="274"/>
      <c r="F2263" s="273"/>
      <c r="G2263" s="273"/>
      <c r="H2263" s="273"/>
      <c r="I2263" s="171"/>
      <c r="J2263" s="171"/>
      <c r="K2263" s="310"/>
      <c r="L2263" s="369"/>
      <c r="M2263" s="171"/>
      <c r="N2263" s="310"/>
      <c r="O2263" s="401"/>
      <c r="P2263" s="374"/>
      <c r="Q2263" s="311"/>
      <c r="R2263" s="310"/>
      <c r="S2263" s="401"/>
      <c r="T2263" s="374"/>
      <c r="U2263" s="311"/>
      <c r="V2263" s="310"/>
      <c r="W2263" s="401"/>
      <c r="X2263" s="374"/>
      <c r="Y2263" s="311"/>
      <c r="Z2263" s="310"/>
      <c r="AA2263" s="401"/>
    </row>
    <row r="2264" spans="1:27" ht="15" x14ac:dyDescent="0.25">
      <c r="A2264" s="357"/>
      <c r="B2264" s="620" t="s">
        <v>1556</v>
      </c>
      <c r="C2264" s="588"/>
      <c r="D2264" s="588"/>
      <c r="E2264" s="589"/>
      <c r="F2264" s="601"/>
      <c r="G2264" s="601"/>
      <c r="H2264" s="601"/>
      <c r="I2264" s="578"/>
      <c r="J2264" s="578"/>
      <c r="K2264" s="579"/>
      <c r="L2264" s="364"/>
      <c r="M2264" s="578"/>
      <c r="N2264" s="579"/>
      <c r="O2264" s="398"/>
      <c r="P2264" s="370"/>
      <c r="Q2264" s="593"/>
      <c r="R2264" s="579"/>
      <c r="S2264" s="398"/>
      <c r="T2264" s="370"/>
      <c r="U2264" s="593"/>
      <c r="V2264" s="579"/>
      <c r="W2264" s="398"/>
      <c r="X2264" s="370"/>
      <c r="Y2264" s="593"/>
      <c r="Z2264" s="579"/>
      <c r="AA2264" s="398"/>
    </row>
    <row r="2265" spans="1:27" x14ac:dyDescent="0.2">
      <c r="A2265" s="357"/>
      <c r="B2265" s="587"/>
      <c r="C2265" s="588">
        <f>+C2262+10</f>
        <v>620</v>
      </c>
      <c r="D2265" s="588"/>
      <c r="E2265" s="589" t="s">
        <v>1501</v>
      </c>
      <c r="F2265" s="601"/>
      <c r="G2265" s="601"/>
      <c r="H2265" s="601"/>
      <c r="I2265" s="578"/>
      <c r="J2265" s="578"/>
      <c r="K2265" s="579"/>
      <c r="L2265" s="364"/>
      <c r="M2265" s="578"/>
      <c r="N2265" s="579"/>
      <c r="O2265" s="398"/>
      <c r="P2265" s="370"/>
      <c r="Q2265" s="593"/>
      <c r="R2265" s="579"/>
      <c r="S2265" s="398"/>
      <c r="T2265" s="370"/>
      <c r="U2265" s="593"/>
      <c r="V2265" s="579"/>
      <c r="W2265" s="398"/>
      <c r="X2265" s="370">
        <v>1</v>
      </c>
      <c r="Y2265" s="593">
        <v>8</v>
      </c>
      <c r="Z2265" s="579">
        <v>60785</v>
      </c>
      <c r="AA2265" s="398">
        <v>424</v>
      </c>
    </row>
    <row r="2266" spans="1:27" x14ac:dyDescent="0.2">
      <c r="A2266" s="357"/>
      <c r="B2266" s="587"/>
      <c r="C2266" s="588">
        <f t="shared" si="0"/>
        <v>630</v>
      </c>
      <c r="D2266" s="588"/>
      <c r="E2266" s="589" t="s">
        <v>1501</v>
      </c>
      <c r="F2266" s="601"/>
      <c r="G2266" s="601"/>
      <c r="H2266" s="601"/>
      <c r="I2266" s="578"/>
      <c r="J2266" s="578"/>
      <c r="K2266" s="579"/>
      <c r="L2266" s="364"/>
      <c r="M2266" s="578"/>
      <c r="N2266" s="579"/>
      <c r="O2266" s="398"/>
      <c r="P2266" s="370"/>
      <c r="Q2266" s="593"/>
      <c r="R2266" s="579"/>
      <c r="S2266" s="398"/>
      <c r="T2266" s="370"/>
      <c r="U2266" s="593"/>
      <c r="V2266" s="579"/>
      <c r="W2266" s="398"/>
      <c r="X2266" s="370">
        <v>1</v>
      </c>
      <c r="Y2266" s="593">
        <v>8</v>
      </c>
      <c r="Z2266" s="579">
        <v>60785</v>
      </c>
      <c r="AA2266" s="398">
        <v>424</v>
      </c>
    </row>
    <row r="2267" spans="1:27" x14ac:dyDescent="0.2">
      <c r="A2267" s="357"/>
      <c r="B2267" s="587"/>
      <c r="C2267" s="588">
        <f t="shared" si="0"/>
        <v>640</v>
      </c>
      <c r="D2267" s="588"/>
      <c r="E2267" s="589" t="s">
        <v>1501</v>
      </c>
      <c r="F2267" s="601"/>
      <c r="G2267" s="601"/>
      <c r="H2267" s="601"/>
      <c r="I2267" s="578"/>
      <c r="J2267" s="578"/>
      <c r="K2267" s="579"/>
      <c r="L2267" s="364"/>
      <c r="M2267" s="578"/>
      <c r="N2267" s="579"/>
      <c r="O2267" s="398"/>
      <c r="P2267" s="370"/>
      <c r="Q2267" s="593"/>
      <c r="R2267" s="579"/>
      <c r="S2267" s="398"/>
      <c r="T2267" s="370"/>
      <c r="U2267" s="593"/>
      <c r="V2267" s="579"/>
      <c r="W2267" s="398"/>
      <c r="X2267" s="370">
        <v>1</v>
      </c>
      <c r="Y2267" s="593">
        <v>8</v>
      </c>
      <c r="Z2267" s="579">
        <v>60785</v>
      </c>
      <c r="AA2267" s="398">
        <v>424</v>
      </c>
    </row>
    <row r="2268" spans="1:27" x14ac:dyDescent="0.2">
      <c r="A2268" s="357"/>
      <c r="B2268" s="587"/>
      <c r="C2268" s="588">
        <f t="shared" si="0"/>
        <v>650</v>
      </c>
      <c r="D2268" s="588"/>
      <c r="E2268" s="589" t="s">
        <v>1501</v>
      </c>
      <c r="F2268" s="601"/>
      <c r="G2268" s="601"/>
      <c r="H2268" s="601"/>
      <c r="I2268" s="578"/>
      <c r="J2268" s="578"/>
      <c r="K2268" s="579"/>
      <c r="L2268" s="364"/>
      <c r="M2268" s="578"/>
      <c r="N2268" s="579"/>
      <c r="O2268" s="398"/>
      <c r="P2268" s="370"/>
      <c r="Q2268" s="593"/>
      <c r="R2268" s="579"/>
      <c r="S2268" s="398"/>
      <c r="T2268" s="370"/>
      <c r="U2268" s="593"/>
      <c r="V2268" s="579"/>
      <c r="W2268" s="398"/>
      <c r="X2268" s="370">
        <v>1</v>
      </c>
      <c r="Y2268" s="593">
        <v>8</v>
      </c>
      <c r="Z2268" s="579">
        <v>60785</v>
      </c>
      <c r="AA2268" s="398">
        <v>424</v>
      </c>
    </row>
    <row r="2269" spans="1:27" x14ac:dyDescent="0.2">
      <c r="A2269" s="357"/>
      <c r="B2269" s="587"/>
      <c r="C2269" s="588">
        <f>+C2268+10</f>
        <v>660</v>
      </c>
      <c r="D2269" s="588"/>
      <c r="E2269" s="589" t="s">
        <v>500</v>
      </c>
      <c r="F2269" s="601"/>
      <c r="G2269" s="601"/>
      <c r="H2269" s="601"/>
      <c r="I2269" s="578"/>
      <c r="J2269" s="578"/>
      <c r="K2269" s="579"/>
      <c r="L2269" s="364"/>
      <c r="M2269" s="578"/>
      <c r="N2269" s="579"/>
      <c r="O2269" s="398"/>
      <c r="P2269" s="370"/>
      <c r="Q2269" s="593"/>
      <c r="R2269" s="579"/>
      <c r="S2269" s="398"/>
      <c r="T2269" s="370"/>
      <c r="U2269" s="593"/>
      <c r="V2269" s="579"/>
      <c r="W2269" s="398"/>
      <c r="X2269" s="370">
        <v>1</v>
      </c>
      <c r="Y2269" s="593">
        <v>1</v>
      </c>
      <c r="Z2269" s="579">
        <v>58403</v>
      </c>
      <c r="AA2269" s="398">
        <v>424</v>
      </c>
    </row>
    <row r="2270" spans="1:27" x14ac:dyDescent="0.2">
      <c r="A2270" s="357"/>
      <c r="B2270" s="587"/>
      <c r="C2270" s="588">
        <f t="shared" si="0"/>
        <v>670</v>
      </c>
      <c r="D2270" s="588"/>
      <c r="E2270" s="589" t="s">
        <v>1501</v>
      </c>
      <c r="F2270" s="601"/>
      <c r="G2270" s="601"/>
      <c r="H2270" s="601"/>
      <c r="I2270" s="578"/>
      <c r="J2270" s="578"/>
      <c r="K2270" s="579"/>
      <c r="L2270" s="364"/>
      <c r="M2270" s="578"/>
      <c r="N2270" s="579"/>
      <c r="O2270" s="398"/>
      <c r="P2270" s="370"/>
      <c r="Q2270" s="593"/>
      <c r="R2270" s="579"/>
      <c r="S2270" s="398"/>
      <c r="T2270" s="370"/>
      <c r="U2270" s="593"/>
      <c r="V2270" s="579"/>
      <c r="W2270" s="398"/>
      <c r="X2270" s="370">
        <v>1</v>
      </c>
      <c r="Y2270" s="593">
        <v>8</v>
      </c>
      <c r="Z2270" s="579">
        <v>60785</v>
      </c>
      <c r="AA2270" s="398">
        <v>424</v>
      </c>
    </row>
    <row r="2271" spans="1:27" x14ac:dyDescent="0.2">
      <c r="A2271" s="357"/>
      <c r="B2271" s="587"/>
      <c r="C2271" s="588">
        <f t="shared" si="0"/>
        <v>680</v>
      </c>
      <c r="D2271" s="588"/>
      <c r="E2271" s="589" t="s">
        <v>1501</v>
      </c>
      <c r="F2271" s="601"/>
      <c r="G2271" s="601"/>
      <c r="H2271" s="601"/>
      <c r="I2271" s="578"/>
      <c r="J2271" s="578"/>
      <c r="K2271" s="579"/>
      <c r="L2271" s="364"/>
      <c r="M2271" s="578"/>
      <c r="N2271" s="579"/>
      <c r="O2271" s="398"/>
      <c r="P2271" s="370"/>
      <c r="Q2271" s="593"/>
      <c r="R2271" s="579"/>
      <c r="S2271" s="398"/>
      <c r="T2271" s="370"/>
      <c r="U2271" s="593"/>
      <c r="V2271" s="579"/>
      <c r="W2271" s="398"/>
      <c r="X2271" s="370">
        <v>1</v>
      </c>
      <c r="Y2271" s="593">
        <v>8</v>
      </c>
      <c r="Z2271" s="579">
        <v>60785</v>
      </c>
      <c r="AA2271" s="398">
        <v>424</v>
      </c>
    </row>
    <row r="2272" spans="1:27" x14ac:dyDescent="0.2">
      <c r="A2272" s="357"/>
      <c r="B2272" s="587"/>
      <c r="C2272" s="588">
        <f t="shared" si="0"/>
        <v>690</v>
      </c>
      <c r="D2272" s="588"/>
      <c r="E2272" s="589" t="s">
        <v>1501</v>
      </c>
      <c r="F2272" s="601"/>
      <c r="G2272" s="601"/>
      <c r="H2272" s="601"/>
      <c r="I2272" s="578"/>
      <c r="J2272" s="578"/>
      <c r="K2272" s="579"/>
      <c r="L2272" s="364"/>
      <c r="M2272" s="578"/>
      <c r="N2272" s="579"/>
      <c r="O2272" s="398"/>
      <c r="P2272" s="370"/>
      <c r="Q2272" s="593"/>
      <c r="R2272" s="579"/>
      <c r="S2272" s="398"/>
      <c r="T2272" s="370"/>
      <c r="U2272" s="593"/>
      <c r="V2272" s="579"/>
      <c r="W2272" s="398"/>
      <c r="X2272" s="370">
        <v>1</v>
      </c>
      <c r="Y2272" s="593">
        <v>8</v>
      </c>
      <c r="Z2272" s="579">
        <v>60785</v>
      </c>
      <c r="AA2272" s="398">
        <v>424</v>
      </c>
    </row>
    <row r="2273" spans="1:27" x14ac:dyDescent="0.2">
      <c r="A2273" s="357"/>
      <c r="B2273" s="587"/>
      <c r="C2273" s="588">
        <f t="shared" si="0"/>
        <v>700</v>
      </c>
      <c r="D2273" s="588"/>
      <c r="E2273" s="589" t="s">
        <v>1501</v>
      </c>
      <c r="F2273" s="601"/>
      <c r="G2273" s="601"/>
      <c r="H2273" s="601"/>
      <c r="I2273" s="578"/>
      <c r="J2273" s="578"/>
      <c r="K2273" s="579"/>
      <c r="L2273" s="364"/>
      <c r="M2273" s="578"/>
      <c r="N2273" s="579"/>
      <c r="O2273" s="398"/>
      <c r="P2273" s="370"/>
      <c r="Q2273" s="593"/>
      <c r="R2273" s="579"/>
      <c r="S2273" s="398"/>
      <c r="T2273" s="370"/>
      <c r="U2273" s="593"/>
      <c r="V2273" s="579"/>
      <c r="W2273" s="398"/>
      <c r="X2273" s="370">
        <v>1</v>
      </c>
      <c r="Y2273" s="593">
        <v>8</v>
      </c>
      <c r="Z2273" s="579">
        <v>60785</v>
      </c>
      <c r="AA2273" s="398">
        <v>424</v>
      </c>
    </row>
    <row r="2274" spans="1:27" x14ac:dyDescent="0.2">
      <c r="A2274" s="357"/>
      <c r="B2274" s="587"/>
      <c r="C2274" s="588">
        <f t="shared" si="0"/>
        <v>710</v>
      </c>
      <c r="D2274" s="588"/>
      <c r="E2274" s="589" t="s">
        <v>1501</v>
      </c>
      <c r="F2274" s="601"/>
      <c r="G2274" s="601"/>
      <c r="H2274" s="601"/>
      <c r="I2274" s="578"/>
      <c r="J2274" s="578"/>
      <c r="K2274" s="579"/>
      <c r="L2274" s="364"/>
      <c r="M2274" s="578"/>
      <c r="N2274" s="579"/>
      <c r="O2274" s="398"/>
      <c r="P2274" s="370"/>
      <c r="Q2274" s="593"/>
      <c r="R2274" s="579"/>
      <c r="S2274" s="398"/>
      <c r="T2274" s="370"/>
      <c r="U2274" s="593"/>
      <c r="V2274" s="579"/>
      <c r="W2274" s="398"/>
      <c r="X2274" s="370">
        <v>1</v>
      </c>
      <c r="Y2274" s="593">
        <v>8</v>
      </c>
      <c r="Z2274" s="579">
        <v>60785</v>
      </c>
      <c r="AA2274" s="398">
        <v>424</v>
      </c>
    </row>
    <row r="2275" spans="1:27" x14ac:dyDescent="0.2">
      <c r="A2275" s="357"/>
      <c r="B2275" s="587"/>
      <c r="C2275" s="588">
        <f t="shared" si="0"/>
        <v>720</v>
      </c>
      <c r="D2275" s="588"/>
      <c r="E2275" s="589" t="s">
        <v>1501</v>
      </c>
      <c r="F2275" s="601"/>
      <c r="G2275" s="601"/>
      <c r="H2275" s="601"/>
      <c r="I2275" s="578"/>
      <c r="J2275" s="578"/>
      <c r="K2275" s="579"/>
      <c r="L2275" s="364"/>
      <c r="M2275" s="578"/>
      <c r="N2275" s="579"/>
      <c r="O2275" s="398"/>
      <c r="P2275" s="370"/>
      <c r="Q2275" s="593"/>
      <c r="R2275" s="579"/>
      <c r="S2275" s="398"/>
      <c r="T2275" s="370"/>
      <c r="U2275" s="593"/>
      <c r="V2275" s="579"/>
      <c r="W2275" s="398"/>
      <c r="X2275" s="370">
        <v>1</v>
      </c>
      <c r="Y2275" s="593">
        <v>8</v>
      </c>
      <c r="Z2275" s="579">
        <v>60785</v>
      </c>
      <c r="AA2275" s="398">
        <v>424</v>
      </c>
    </row>
    <row r="2276" spans="1:27" x14ac:dyDescent="0.2">
      <c r="A2276" s="357"/>
      <c r="B2276" s="587"/>
      <c r="C2276" s="588">
        <f t="shared" si="0"/>
        <v>730</v>
      </c>
      <c r="D2276" s="588"/>
      <c r="E2276" s="589" t="s">
        <v>1501</v>
      </c>
      <c r="F2276" s="601"/>
      <c r="G2276" s="601"/>
      <c r="H2276" s="601"/>
      <c r="I2276" s="578"/>
      <c r="J2276" s="578"/>
      <c r="K2276" s="579"/>
      <c r="L2276" s="364"/>
      <c r="M2276" s="578"/>
      <c r="N2276" s="579"/>
      <c r="O2276" s="398"/>
      <c r="P2276" s="370"/>
      <c r="Q2276" s="593"/>
      <c r="R2276" s="579"/>
      <c r="S2276" s="398"/>
      <c r="T2276" s="370"/>
      <c r="U2276" s="593"/>
      <c r="V2276" s="579"/>
      <c r="W2276" s="398"/>
      <c r="X2276" s="370">
        <v>1</v>
      </c>
      <c r="Y2276" s="593">
        <v>8</v>
      </c>
      <c r="Z2276" s="579">
        <v>60785</v>
      </c>
      <c r="AA2276" s="398">
        <v>424</v>
      </c>
    </row>
    <row r="2277" spans="1:27" x14ac:dyDescent="0.2">
      <c r="A2277" s="357"/>
      <c r="B2277" s="587"/>
      <c r="C2277" s="588">
        <f t="shared" si="0"/>
        <v>740</v>
      </c>
      <c r="D2277" s="588"/>
      <c r="E2277" s="589" t="s">
        <v>1501</v>
      </c>
      <c r="F2277" s="601"/>
      <c r="G2277" s="601"/>
      <c r="H2277" s="601"/>
      <c r="I2277" s="578"/>
      <c r="J2277" s="578"/>
      <c r="K2277" s="579"/>
      <c r="L2277" s="364"/>
      <c r="M2277" s="578"/>
      <c r="N2277" s="579"/>
      <c r="O2277" s="398"/>
      <c r="P2277" s="370"/>
      <c r="Q2277" s="593"/>
      <c r="R2277" s="579"/>
      <c r="S2277" s="398"/>
      <c r="T2277" s="370"/>
      <c r="U2277" s="593"/>
      <c r="V2277" s="579"/>
      <c r="W2277" s="398"/>
      <c r="X2277" s="370">
        <v>1</v>
      </c>
      <c r="Y2277" s="593">
        <v>8</v>
      </c>
      <c r="Z2277" s="579">
        <v>0</v>
      </c>
      <c r="AA2277" s="398">
        <v>424</v>
      </c>
    </row>
    <row r="2278" spans="1:27" x14ac:dyDescent="0.2">
      <c r="A2278" s="357"/>
      <c r="B2278" s="587"/>
      <c r="C2278" s="588">
        <f t="shared" si="0"/>
        <v>750</v>
      </c>
      <c r="D2278" s="588"/>
      <c r="E2278" s="589" t="s">
        <v>500</v>
      </c>
      <c r="F2278" s="601"/>
      <c r="G2278" s="601"/>
      <c r="H2278" s="601"/>
      <c r="I2278" s="578"/>
      <c r="J2278" s="578"/>
      <c r="K2278" s="579"/>
      <c r="L2278" s="364"/>
      <c r="M2278" s="578"/>
      <c r="N2278" s="579"/>
      <c r="O2278" s="398"/>
      <c r="P2278" s="370"/>
      <c r="Q2278" s="593"/>
      <c r="R2278" s="579"/>
      <c r="S2278" s="398"/>
      <c r="T2278" s="370"/>
      <c r="U2278" s="593"/>
      <c r="V2278" s="579"/>
      <c r="W2278" s="398"/>
      <c r="X2278" s="370">
        <v>1</v>
      </c>
      <c r="Y2278" s="593">
        <v>2</v>
      </c>
      <c r="Z2278" s="579">
        <v>51427</v>
      </c>
      <c r="AA2278" s="398">
        <v>424</v>
      </c>
    </row>
    <row r="2279" spans="1:27" x14ac:dyDescent="0.2">
      <c r="A2279" s="357"/>
      <c r="B2279" s="587"/>
      <c r="C2279" s="588">
        <f t="shared" si="0"/>
        <v>760</v>
      </c>
      <c r="D2279" s="588"/>
      <c r="E2279" s="589" t="s">
        <v>500</v>
      </c>
      <c r="F2279" s="601"/>
      <c r="G2279" s="601"/>
      <c r="H2279" s="601"/>
      <c r="I2279" s="578"/>
      <c r="J2279" s="578"/>
      <c r="K2279" s="579"/>
      <c r="L2279" s="364"/>
      <c r="M2279" s="578"/>
      <c r="N2279" s="579"/>
      <c r="O2279" s="398"/>
      <c r="P2279" s="370"/>
      <c r="Q2279" s="593"/>
      <c r="R2279" s="579"/>
      <c r="S2279" s="398"/>
      <c r="T2279" s="370"/>
      <c r="U2279" s="593"/>
      <c r="V2279" s="579"/>
      <c r="W2279" s="398"/>
      <c r="X2279" s="370">
        <v>1</v>
      </c>
      <c r="Y2279" s="593">
        <v>1</v>
      </c>
      <c r="Z2279" s="579">
        <v>52713</v>
      </c>
      <c r="AA2279" s="398">
        <v>424</v>
      </c>
    </row>
    <row r="2280" spans="1:27" x14ac:dyDescent="0.2">
      <c r="A2280" s="357"/>
      <c r="B2280" s="587"/>
      <c r="C2280" s="588">
        <f t="shared" ref="C2280:C2286" si="1">+C2279+10</f>
        <v>770</v>
      </c>
      <c r="D2280" s="588"/>
      <c r="E2280" s="589" t="s">
        <v>1501</v>
      </c>
      <c r="F2280" s="601"/>
      <c r="G2280" s="601"/>
      <c r="H2280" s="601"/>
      <c r="I2280" s="578"/>
      <c r="J2280" s="578"/>
      <c r="K2280" s="579"/>
      <c r="L2280" s="364"/>
      <c r="M2280" s="578"/>
      <c r="N2280" s="579"/>
      <c r="O2280" s="398"/>
      <c r="P2280" s="370"/>
      <c r="Q2280" s="593"/>
      <c r="R2280" s="579"/>
      <c r="S2280" s="398"/>
      <c r="T2280" s="370"/>
      <c r="U2280" s="593"/>
      <c r="V2280" s="579"/>
      <c r="W2280" s="398"/>
      <c r="X2280" s="370">
        <v>1</v>
      </c>
      <c r="Y2280" s="593">
        <v>8</v>
      </c>
      <c r="Z2280" s="579">
        <v>60785</v>
      </c>
      <c r="AA2280" s="398">
        <v>424</v>
      </c>
    </row>
    <row r="2281" spans="1:27" x14ac:dyDescent="0.2">
      <c r="A2281" s="357"/>
      <c r="B2281" s="587"/>
      <c r="C2281" s="588">
        <f t="shared" si="1"/>
        <v>780</v>
      </c>
      <c r="D2281" s="588"/>
      <c r="E2281" s="589" t="s">
        <v>1501</v>
      </c>
      <c r="F2281" s="601"/>
      <c r="G2281" s="601"/>
      <c r="H2281" s="601"/>
      <c r="I2281" s="578"/>
      <c r="J2281" s="578"/>
      <c r="K2281" s="579"/>
      <c r="L2281" s="364"/>
      <c r="M2281" s="578"/>
      <c r="N2281" s="579"/>
      <c r="O2281" s="398"/>
      <c r="P2281" s="370"/>
      <c r="Q2281" s="593"/>
      <c r="R2281" s="579"/>
      <c r="S2281" s="398"/>
      <c r="T2281" s="370"/>
      <c r="U2281" s="593"/>
      <c r="V2281" s="579"/>
      <c r="W2281" s="398"/>
      <c r="X2281" s="370">
        <v>1</v>
      </c>
      <c r="Y2281" s="593">
        <v>8</v>
      </c>
      <c r="Z2281" s="579">
        <v>60785</v>
      </c>
      <c r="AA2281" s="398">
        <v>424</v>
      </c>
    </row>
    <row r="2282" spans="1:27" x14ac:dyDescent="0.2">
      <c r="A2282" s="357"/>
      <c r="B2282" s="587"/>
      <c r="C2282" s="588">
        <f t="shared" si="1"/>
        <v>790</v>
      </c>
      <c r="D2282" s="588"/>
      <c r="E2282" s="589" t="s">
        <v>500</v>
      </c>
      <c r="F2282" s="601"/>
      <c r="G2282" s="601"/>
      <c r="H2282" s="601"/>
      <c r="I2282" s="578"/>
      <c r="J2282" s="578"/>
      <c r="K2282" s="579"/>
      <c r="L2282" s="364"/>
      <c r="M2282" s="578"/>
      <c r="N2282" s="579"/>
      <c r="O2282" s="398"/>
      <c r="P2282" s="370"/>
      <c r="Q2282" s="593"/>
      <c r="R2282" s="579"/>
      <c r="S2282" s="398"/>
      <c r="T2282" s="370"/>
      <c r="U2282" s="593"/>
      <c r="V2282" s="579"/>
      <c r="W2282" s="398"/>
      <c r="X2282" s="370">
        <v>1</v>
      </c>
      <c r="Y2282" s="593">
        <v>1</v>
      </c>
      <c r="Z2282" s="579">
        <v>51427</v>
      </c>
      <c r="AA2282" s="398">
        <v>424</v>
      </c>
    </row>
    <row r="2283" spans="1:27" x14ac:dyDescent="0.2">
      <c r="A2283" s="357"/>
      <c r="B2283" s="587"/>
      <c r="C2283" s="588">
        <f t="shared" si="1"/>
        <v>800</v>
      </c>
      <c r="D2283" s="588"/>
      <c r="E2283" s="589" t="s">
        <v>1501</v>
      </c>
      <c r="F2283" s="601"/>
      <c r="G2283" s="601"/>
      <c r="H2283" s="601"/>
      <c r="I2283" s="578"/>
      <c r="J2283" s="578"/>
      <c r="K2283" s="579"/>
      <c r="L2283" s="364"/>
      <c r="M2283" s="578"/>
      <c r="N2283" s="579"/>
      <c r="O2283" s="398"/>
      <c r="P2283" s="370"/>
      <c r="Q2283" s="593"/>
      <c r="R2283" s="579"/>
      <c r="S2283" s="398"/>
      <c r="T2283" s="370"/>
      <c r="U2283" s="593"/>
      <c r="V2283" s="579"/>
      <c r="W2283" s="398"/>
      <c r="X2283" s="370">
        <v>1</v>
      </c>
      <c r="Y2283" s="593">
        <v>8</v>
      </c>
      <c r="Z2283" s="579">
        <v>60785</v>
      </c>
      <c r="AA2283" s="398">
        <v>424</v>
      </c>
    </row>
    <row r="2284" spans="1:27" x14ac:dyDescent="0.2">
      <c r="A2284" s="357"/>
      <c r="B2284" s="587"/>
      <c r="C2284" s="588">
        <f t="shared" si="1"/>
        <v>810</v>
      </c>
      <c r="D2284" s="588"/>
      <c r="E2284" s="589" t="s">
        <v>500</v>
      </c>
      <c r="F2284" s="601"/>
      <c r="G2284" s="601"/>
      <c r="H2284" s="601"/>
      <c r="I2284" s="578"/>
      <c r="J2284" s="578"/>
      <c r="K2284" s="579"/>
      <c r="L2284" s="364"/>
      <c r="M2284" s="578"/>
      <c r="N2284" s="579"/>
      <c r="O2284" s="398"/>
      <c r="P2284" s="370"/>
      <c r="Q2284" s="593"/>
      <c r="R2284" s="579"/>
      <c r="S2284" s="398"/>
      <c r="T2284" s="370"/>
      <c r="U2284" s="593"/>
      <c r="V2284" s="579"/>
      <c r="W2284" s="398"/>
      <c r="X2284" s="370">
        <v>1</v>
      </c>
      <c r="Y2284" s="593">
        <v>1</v>
      </c>
      <c r="Z2284" s="579">
        <v>51427</v>
      </c>
      <c r="AA2284" s="398">
        <v>424</v>
      </c>
    </row>
    <row r="2285" spans="1:27" x14ac:dyDescent="0.2">
      <c r="A2285" s="357"/>
      <c r="B2285" s="587"/>
      <c r="C2285" s="588">
        <f t="shared" si="1"/>
        <v>820</v>
      </c>
      <c r="D2285" s="588"/>
      <c r="E2285" s="589" t="s">
        <v>896</v>
      </c>
      <c r="F2285" s="601"/>
      <c r="G2285" s="601"/>
      <c r="H2285" s="601"/>
      <c r="I2285" s="578"/>
      <c r="J2285" s="578"/>
      <c r="K2285" s="579"/>
      <c r="L2285" s="364"/>
      <c r="M2285" s="578"/>
      <c r="N2285" s="579"/>
      <c r="O2285" s="398"/>
      <c r="P2285" s="370"/>
      <c r="Q2285" s="593"/>
      <c r="R2285" s="579"/>
      <c r="S2285" s="398"/>
      <c r="T2285" s="370"/>
      <c r="U2285" s="593"/>
      <c r="V2285" s="579"/>
      <c r="W2285" s="398"/>
      <c r="X2285" s="370">
        <v>6</v>
      </c>
      <c r="Y2285" s="593">
        <v>8</v>
      </c>
      <c r="Z2285" s="579">
        <v>63213</v>
      </c>
      <c r="AA2285" s="398">
        <v>3144</v>
      </c>
    </row>
    <row r="2286" spans="1:27" x14ac:dyDescent="0.2">
      <c r="A2286" s="357"/>
      <c r="B2286" s="587"/>
      <c r="C2286" s="588">
        <f t="shared" si="1"/>
        <v>830</v>
      </c>
      <c r="D2286" s="588"/>
      <c r="E2286" s="589" t="s">
        <v>1501</v>
      </c>
      <c r="F2286" s="601"/>
      <c r="G2286" s="601"/>
      <c r="H2286" s="601"/>
      <c r="I2286" s="578"/>
      <c r="J2286" s="578"/>
      <c r="K2286" s="579"/>
      <c r="L2286" s="364"/>
      <c r="M2286" s="578"/>
      <c r="N2286" s="579"/>
      <c r="O2286" s="398"/>
      <c r="P2286" s="370"/>
      <c r="Q2286" s="593"/>
      <c r="R2286" s="579"/>
      <c r="S2286" s="398"/>
      <c r="T2286" s="370"/>
      <c r="U2286" s="593"/>
      <c r="V2286" s="579"/>
      <c r="W2286" s="398"/>
      <c r="X2286" s="370">
        <v>1</v>
      </c>
      <c r="Y2286" s="593">
        <v>8</v>
      </c>
      <c r="Z2286" s="579">
        <v>60785</v>
      </c>
      <c r="AA2286" s="398">
        <v>424</v>
      </c>
    </row>
    <row r="2287" spans="1:27" x14ac:dyDescent="0.2">
      <c r="A2287" s="357"/>
      <c r="B2287" s="587"/>
      <c r="C2287" s="588" t="s">
        <v>666</v>
      </c>
      <c r="D2287" s="588"/>
      <c r="E2287" s="589" t="s">
        <v>793</v>
      </c>
      <c r="F2287" s="601"/>
      <c r="G2287" s="601"/>
      <c r="H2287" s="601"/>
      <c r="I2287" s="578"/>
      <c r="J2287" s="578"/>
      <c r="K2287" s="579"/>
      <c r="L2287" s="364"/>
      <c r="M2287" s="578"/>
      <c r="N2287" s="579"/>
      <c r="O2287" s="398"/>
      <c r="P2287" s="370"/>
      <c r="Q2287" s="593"/>
      <c r="R2287" s="579"/>
      <c r="S2287" s="398"/>
      <c r="T2287" s="370"/>
      <c r="U2287" s="593"/>
      <c r="V2287" s="579"/>
      <c r="W2287" s="398"/>
      <c r="X2287" s="370">
        <v>0</v>
      </c>
      <c r="Y2287" s="593">
        <v>0</v>
      </c>
      <c r="Z2287" s="579">
        <v>69397</v>
      </c>
      <c r="AA2287" s="398" t="s">
        <v>527</v>
      </c>
    </row>
    <row r="2288" spans="1:27" x14ac:dyDescent="0.2">
      <c r="A2288" s="357"/>
      <c r="B2288" s="587"/>
      <c r="C2288" s="588" t="s">
        <v>667</v>
      </c>
      <c r="D2288" s="588"/>
      <c r="E2288" s="589" t="s">
        <v>794</v>
      </c>
      <c r="F2288" s="601"/>
      <c r="G2288" s="601"/>
      <c r="H2288" s="601"/>
      <c r="I2288" s="578"/>
      <c r="J2288" s="578"/>
      <c r="K2288" s="579"/>
      <c r="L2288" s="364"/>
      <c r="M2288" s="578"/>
      <c r="N2288" s="579"/>
      <c r="O2288" s="398"/>
      <c r="P2288" s="370"/>
      <c r="Q2288" s="593"/>
      <c r="R2288" s="579"/>
      <c r="S2288" s="398"/>
      <c r="T2288" s="370"/>
      <c r="U2288" s="593"/>
      <c r="V2288" s="579"/>
      <c r="W2288" s="398"/>
      <c r="X2288" s="370">
        <v>0</v>
      </c>
      <c r="Y2288" s="593">
        <v>0</v>
      </c>
      <c r="Z2288" s="579">
        <v>24888</v>
      </c>
      <c r="AA2288" s="398" t="s">
        <v>527</v>
      </c>
    </row>
    <row r="2289" spans="1:27" x14ac:dyDescent="0.2">
      <c r="A2289" s="357"/>
      <c r="B2289" s="587"/>
      <c r="C2289" s="588">
        <v>840</v>
      </c>
      <c r="D2289" s="588"/>
      <c r="E2289" s="589" t="s">
        <v>1501</v>
      </c>
      <c r="F2289" s="601"/>
      <c r="G2289" s="601"/>
      <c r="H2289" s="601"/>
      <c r="I2289" s="578"/>
      <c r="J2289" s="578"/>
      <c r="K2289" s="579"/>
      <c r="L2289" s="364"/>
      <c r="M2289" s="578"/>
      <c r="N2289" s="579"/>
      <c r="O2289" s="398"/>
      <c r="P2289" s="370"/>
      <c r="Q2289" s="593"/>
      <c r="R2289" s="579"/>
      <c r="S2289" s="398"/>
      <c r="T2289" s="370"/>
      <c r="U2289" s="593"/>
      <c r="V2289" s="579"/>
      <c r="W2289" s="398"/>
      <c r="X2289" s="370">
        <v>1</v>
      </c>
      <c r="Y2289" s="593">
        <v>5</v>
      </c>
      <c r="Z2289" s="579">
        <v>58403</v>
      </c>
      <c r="AA2289" s="398">
        <v>424</v>
      </c>
    </row>
    <row r="2290" spans="1:27" x14ac:dyDescent="0.2">
      <c r="A2290" s="357"/>
      <c r="B2290" s="587"/>
      <c r="C2290" s="588" t="s">
        <v>1320</v>
      </c>
      <c r="D2290" s="588"/>
      <c r="E2290" s="589" t="s">
        <v>1501</v>
      </c>
      <c r="F2290" s="601"/>
      <c r="G2290" s="601"/>
      <c r="H2290" s="601"/>
      <c r="I2290" s="578"/>
      <c r="J2290" s="578"/>
      <c r="K2290" s="579"/>
      <c r="L2290" s="364"/>
      <c r="M2290" s="578"/>
      <c r="N2290" s="579"/>
      <c r="O2290" s="398"/>
      <c r="P2290" s="370"/>
      <c r="Q2290" s="593"/>
      <c r="R2290" s="579"/>
      <c r="S2290" s="398"/>
      <c r="T2290" s="370"/>
      <c r="U2290" s="593"/>
      <c r="V2290" s="579"/>
      <c r="W2290" s="398"/>
      <c r="X2290" s="370">
        <v>1</v>
      </c>
      <c r="Y2290" s="593">
        <v>6</v>
      </c>
      <c r="Z2290" s="579">
        <v>0</v>
      </c>
      <c r="AA2290" s="398">
        <v>424</v>
      </c>
    </row>
    <row r="2291" spans="1:27" x14ac:dyDescent="0.2">
      <c r="A2291" s="357"/>
      <c r="B2291" s="587"/>
      <c r="C2291" s="588" t="s">
        <v>665</v>
      </c>
      <c r="D2291" s="588"/>
      <c r="E2291" s="589" t="s">
        <v>418</v>
      </c>
      <c r="F2291" s="601"/>
      <c r="G2291" s="601"/>
      <c r="H2291" s="601"/>
      <c r="I2291" s="578"/>
      <c r="J2291" s="578"/>
      <c r="K2291" s="579"/>
      <c r="L2291" s="364"/>
      <c r="M2291" s="578"/>
      <c r="N2291" s="579"/>
      <c r="O2291" s="398"/>
      <c r="P2291" s="370"/>
      <c r="Q2291" s="593"/>
      <c r="R2291" s="579"/>
      <c r="S2291" s="398"/>
      <c r="T2291" s="370"/>
      <c r="U2291" s="593"/>
      <c r="V2291" s="579"/>
      <c r="W2291" s="398"/>
      <c r="X2291" s="370">
        <v>0</v>
      </c>
      <c r="Y2291" s="593">
        <v>0</v>
      </c>
      <c r="Z2291" s="579">
        <v>0</v>
      </c>
      <c r="AA2291" s="398" t="s">
        <v>422</v>
      </c>
    </row>
    <row r="2292" spans="1:27" x14ac:dyDescent="0.2">
      <c r="A2292" s="357"/>
      <c r="B2292" s="587"/>
      <c r="C2292" s="588" t="s">
        <v>1120</v>
      </c>
      <c r="D2292" s="588"/>
      <c r="E2292" s="589" t="s">
        <v>656</v>
      </c>
      <c r="F2292" s="601"/>
      <c r="G2292" s="601"/>
      <c r="H2292" s="601"/>
      <c r="I2292" s="578"/>
      <c r="J2292" s="578"/>
      <c r="K2292" s="579"/>
      <c r="L2292" s="364"/>
      <c r="M2292" s="578"/>
      <c r="N2292" s="579"/>
      <c r="O2292" s="398"/>
      <c r="P2292" s="370"/>
      <c r="Q2292" s="593"/>
      <c r="R2292" s="579"/>
      <c r="S2292" s="398"/>
      <c r="T2292" s="370"/>
      <c r="U2292" s="593"/>
      <c r="V2292" s="579"/>
      <c r="W2292" s="398"/>
      <c r="X2292" s="370">
        <v>7</v>
      </c>
      <c r="Y2292" s="593">
        <v>10</v>
      </c>
      <c r="Z2292" s="579">
        <v>0</v>
      </c>
      <c r="AA2292" s="398">
        <v>3144</v>
      </c>
    </row>
    <row r="2293" spans="1:27" x14ac:dyDescent="0.2">
      <c r="A2293" s="357"/>
      <c r="B2293" s="587"/>
      <c r="C2293" s="588">
        <v>850</v>
      </c>
      <c r="D2293" s="588"/>
      <c r="E2293" s="589" t="s">
        <v>673</v>
      </c>
      <c r="F2293" s="601"/>
      <c r="G2293" s="601"/>
      <c r="H2293" s="601"/>
      <c r="I2293" s="578"/>
      <c r="J2293" s="578"/>
      <c r="K2293" s="579"/>
      <c r="L2293" s="364"/>
      <c r="M2293" s="578"/>
      <c r="N2293" s="579"/>
      <c r="O2293" s="398"/>
      <c r="P2293" s="370"/>
      <c r="Q2293" s="593"/>
      <c r="R2293" s="579"/>
      <c r="S2293" s="398"/>
      <c r="T2293" s="370"/>
      <c r="U2293" s="593"/>
      <c r="V2293" s="579"/>
      <c r="W2293" s="398"/>
      <c r="X2293" s="370">
        <v>7</v>
      </c>
      <c r="Y2293" s="593">
        <v>10</v>
      </c>
      <c r="Z2293" s="579">
        <v>78213</v>
      </c>
      <c r="AA2293" s="398">
        <v>3144</v>
      </c>
    </row>
    <row r="2294" spans="1:27" x14ac:dyDescent="0.2">
      <c r="A2294" s="357"/>
      <c r="B2294" s="587"/>
      <c r="C2294" s="588" t="s">
        <v>1121</v>
      </c>
      <c r="D2294" s="588"/>
      <c r="E2294" s="589" t="s">
        <v>1048</v>
      </c>
      <c r="F2294" s="601"/>
      <c r="G2294" s="601"/>
      <c r="H2294" s="601"/>
      <c r="I2294" s="578"/>
      <c r="J2294" s="578"/>
      <c r="K2294" s="579"/>
      <c r="L2294" s="364"/>
      <c r="M2294" s="578"/>
      <c r="N2294" s="579"/>
      <c r="O2294" s="398"/>
      <c r="P2294" s="370"/>
      <c r="Q2294" s="593"/>
      <c r="R2294" s="579"/>
      <c r="S2294" s="398"/>
      <c r="T2294" s="370"/>
      <c r="U2294" s="593"/>
      <c r="V2294" s="579"/>
      <c r="W2294" s="398"/>
      <c r="X2294" s="370">
        <v>6</v>
      </c>
      <c r="Y2294" s="593">
        <v>8</v>
      </c>
      <c r="Z2294" s="579">
        <v>0</v>
      </c>
      <c r="AA2294" s="398">
        <v>3144</v>
      </c>
    </row>
    <row r="2295" spans="1:27" x14ac:dyDescent="0.2">
      <c r="A2295" s="359"/>
      <c r="B2295" s="20"/>
      <c r="C2295" s="303"/>
      <c r="D2295" s="303"/>
      <c r="E2295" s="304"/>
      <c r="F2295" s="306"/>
      <c r="G2295" s="306"/>
      <c r="H2295" s="306"/>
      <c r="I2295" s="307"/>
      <c r="J2295" s="307"/>
      <c r="K2295" s="308"/>
      <c r="L2295" s="366"/>
      <c r="M2295" s="307"/>
      <c r="N2295" s="308"/>
      <c r="O2295" s="424"/>
      <c r="P2295" s="372"/>
      <c r="Q2295" s="326"/>
      <c r="R2295" s="308"/>
      <c r="S2295" s="424"/>
      <c r="T2295" s="372"/>
      <c r="U2295" s="326"/>
      <c r="V2295" s="308"/>
      <c r="W2295" s="424"/>
      <c r="X2295" s="372"/>
      <c r="Y2295" s="326"/>
      <c r="Z2295" s="308"/>
      <c r="AA2295" s="424"/>
    </row>
    <row r="2296" spans="1:27" ht="15" x14ac:dyDescent="0.25">
      <c r="A2296" s="357"/>
      <c r="B2296" s="587"/>
      <c r="C2296" s="588"/>
      <c r="D2296" s="588"/>
      <c r="E2296" s="594" t="s">
        <v>381</v>
      </c>
      <c r="F2296" s="601"/>
      <c r="G2296" s="601"/>
      <c r="H2296" s="601"/>
      <c r="I2296" s="578"/>
      <c r="J2296" s="578"/>
      <c r="K2296" s="579"/>
      <c r="L2296" s="364"/>
      <c r="M2296" s="578"/>
      <c r="N2296" s="579"/>
      <c r="O2296" s="398"/>
      <c r="P2296" s="370"/>
      <c r="Q2296" s="593"/>
      <c r="R2296" s="579"/>
      <c r="S2296" s="398"/>
      <c r="T2296" s="370"/>
      <c r="U2296" s="593"/>
      <c r="V2296" s="579"/>
      <c r="W2296" s="398"/>
      <c r="X2296" s="370"/>
      <c r="Y2296" s="593"/>
      <c r="Z2296" s="579">
        <f>SUM(Z2211:Z2295)</f>
        <v>4265452</v>
      </c>
      <c r="AA2296" s="398"/>
    </row>
    <row r="2297" spans="1:27" x14ac:dyDescent="0.2">
      <c r="A2297" s="357"/>
      <c r="B2297" s="587"/>
      <c r="C2297" s="588"/>
      <c r="D2297" s="588"/>
      <c r="E2297" s="589"/>
      <c r="F2297" s="601"/>
      <c r="G2297" s="601"/>
      <c r="H2297" s="601"/>
      <c r="I2297" s="578"/>
      <c r="J2297" s="578"/>
      <c r="K2297" s="579"/>
      <c r="L2297" s="364"/>
      <c r="M2297" s="578"/>
      <c r="N2297" s="579"/>
      <c r="O2297" s="398"/>
      <c r="P2297" s="370"/>
      <c r="Q2297" s="593"/>
      <c r="R2297" s="579"/>
      <c r="S2297" s="580"/>
      <c r="T2297" s="370"/>
      <c r="U2297" s="593"/>
      <c r="V2297" s="579"/>
      <c r="W2297" s="398"/>
      <c r="X2297" s="370"/>
      <c r="Y2297" s="593"/>
      <c r="Z2297" s="579">
        <v>4265452</v>
      </c>
      <c r="AA2297" s="461"/>
    </row>
    <row r="2298" spans="1:27" ht="15" x14ac:dyDescent="0.25">
      <c r="A2298" s="357"/>
      <c r="B2298" s="587"/>
      <c r="C2298" s="588"/>
      <c r="D2298" s="588"/>
      <c r="E2298" s="375" t="s">
        <v>1441</v>
      </c>
      <c r="F2298" s="601"/>
      <c r="G2298" s="601"/>
      <c r="H2298" s="601"/>
      <c r="I2298" s="578"/>
      <c r="J2298" s="578"/>
      <c r="K2298" s="579"/>
      <c r="L2298" s="364"/>
      <c r="M2298" s="578"/>
      <c r="N2298" s="579"/>
      <c r="O2298" s="398"/>
      <c r="P2298" s="370"/>
      <c r="Q2298" s="593"/>
      <c r="R2298" s="579"/>
      <c r="S2298" s="580"/>
      <c r="T2298" s="370"/>
      <c r="U2298" s="593"/>
      <c r="V2298" s="579"/>
      <c r="W2298" s="398"/>
      <c r="X2298" s="370"/>
      <c r="Y2298" s="593"/>
      <c r="Z2298" s="293">
        <f>COUNTIFS($C$2211:$C$2295,"&gt;0",Z2211:Z2295,"&gt;0")</f>
        <v>73</v>
      </c>
      <c r="AA2298" s="398"/>
    </row>
    <row r="2299" spans="1:27" ht="15" x14ac:dyDescent="0.25">
      <c r="A2299" s="357"/>
      <c r="B2299" s="587"/>
      <c r="C2299" s="588"/>
      <c r="D2299" s="588"/>
      <c r="E2299" s="375" t="s">
        <v>1332</v>
      </c>
      <c r="F2299" s="601"/>
      <c r="G2299" s="601"/>
      <c r="H2299" s="601"/>
      <c r="I2299" s="578"/>
      <c r="J2299" s="578"/>
      <c r="K2299" s="579"/>
      <c r="L2299" s="364"/>
      <c r="M2299" s="578"/>
      <c r="N2299" s="579"/>
      <c r="O2299" s="398"/>
      <c r="P2299" s="370"/>
      <c r="Q2299" s="593"/>
      <c r="R2299" s="579"/>
      <c r="S2299" s="580"/>
      <c r="T2299" s="370"/>
      <c r="U2299" s="593"/>
      <c r="V2299" s="579"/>
      <c r="W2299" s="398"/>
      <c r="X2299" s="370"/>
      <c r="Y2299" s="593"/>
      <c r="Z2299" s="293">
        <f>COUNTIFS($C$2211:$C$2295,"**",Z2211:Z2295,"&gt;0")</f>
        <v>2</v>
      </c>
      <c r="AA2299" s="398"/>
    </row>
    <row r="2300" spans="1:27" ht="15.75" x14ac:dyDescent="0.25">
      <c r="A2300" s="321" t="s">
        <v>1563</v>
      </c>
      <c r="B2300" s="285"/>
      <c r="C2300" s="309"/>
      <c r="D2300" s="309"/>
      <c r="E2300" s="623"/>
      <c r="F2300" s="273"/>
      <c r="G2300" s="273"/>
      <c r="H2300" s="273"/>
      <c r="I2300" s="171"/>
      <c r="J2300" s="171"/>
      <c r="K2300" s="310"/>
      <c r="L2300" s="369"/>
      <c r="M2300" s="171"/>
      <c r="N2300" s="310"/>
      <c r="O2300" s="401"/>
      <c r="P2300" s="374"/>
      <c r="Q2300" s="311"/>
      <c r="R2300" s="310"/>
      <c r="S2300" s="402"/>
      <c r="T2300" s="374"/>
      <c r="U2300" s="311"/>
      <c r="V2300" s="310"/>
      <c r="W2300" s="401"/>
      <c r="X2300" s="374"/>
      <c r="Y2300" s="311"/>
      <c r="Z2300" s="310"/>
      <c r="AA2300" s="401"/>
    </row>
    <row r="2301" spans="1:27" ht="15" x14ac:dyDescent="0.25">
      <c r="A2301" s="357"/>
      <c r="B2301" s="620" t="s">
        <v>1592</v>
      </c>
      <c r="C2301" s="588"/>
      <c r="D2301" s="588"/>
      <c r="E2301" s="589"/>
      <c r="F2301" s="601"/>
      <c r="G2301" s="601"/>
      <c r="H2301" s="601"/>
      <c r="I2301" s="578"/>
      <c r="J2301" s="578"/>
      <c r="K2301" s="579"/>
      <c r="L2301" s="364"/>
      <c r="M2301" s="578"/>
      <c r="N2301" s="579"/>
      <c r="O2301" s="398"/>
      <c r="P2301" s="370"/>
      <c r="Q2301" s="593"/>
      <c r="R2301" s="579"/>
      <c r="S2301" s="580"/>
      <c r="T2301" s="370"/>
      <c r="U2301" s="593"/>
      <c r="V2301" s="579"/>
      <c r="W2301" s="398"/>
      <c r="X2301" s="370"/>
      <c r="Y2301" s="593"/>
      <c r="Z2301" s="579"/>
      <c r="AA2301" s="398"/>
    </row>
    <row r="2302" spans="1:27" x14ac:dyDescent="0.2">
      <c r="A2302" s="357"/>
      <c r="B2302" s="589"/>
      <c r="C2302" s="588">
        <v>640</v>
      </c>
      <c r="D2302" s="588">
        <v>150121001</v>
      </c>
      <c r="E2302" s="589" t="s">
        <v>1585</v>
      </c>
      <c r="F2302" s="601"/>
      <c r="G2302" s="601"/>
      <c r="H2302" s="601"/>
      <c r="I2302" s="578"/>
      <c r="J2302" s="578"/>
      <c r="K2302" s="579"/>
      <c r="L2302" s="364"/>
      <c r="M2302" s="578"/>
      <c r="N2302" s="579"/>
      <c r="O2302" s="398"/>
      <c r="P2302" s="370"/>
      <c r="Q2302" s="593"/>
      <c r="R2302" s="579"/>
      <c r="S2302" s="580"/>
      <c r="T2302" s="370"/>
      <c r="U2302" s="593"/>
      <c r="V2302" s="579"/>
      <c r="W2302" s="398"/>
      <c r="X2302" s="370">
        <v>7</v>
      </c>
      <c r="Y2302" s="593">
        <v>10</v>
      </c>
      <c r="Z2302" s="579">
        <v>78213</v>
      </c>
      <c r="AA2302" s="398">
        <v>3144</v>
      </c>
    </row>
    <row r="2303" spans="1:27" x14ac:dyDescent="0.2">
      <c r="A2303" s="357"/>
      <c r="B2303" s="587"/>
      <c r="C2303" s="588">
        <v>1100</v>
      </c>
      <c r="D2303" s="588">
        <v>150121003</v>
      </c>
      <c r="E2303" s="589" t="s">
        <v>1318</v>
      </c>
      <c r="F2303" s="601"/>
      <c r="G2303" s="601"/>
      <c r="H2303" s="601"/>
      <c r="I2303" s="578"/>
      <c r="J2303" s="578"/>
      <c r="K2303" s="579"/>
      <c r="L2303" s="364"/>
      <c r="M2303" s="578"/>
      <c r="N2303" s="579"/>
      <c r="O2303" s="398"/>
      <c r="P2303" s="370"/>
      <c r="Q2303" s="593"/>
      <c r="R2303" s="579"/>
      <c r="S2303" s="580"/>
      <c r="T2303" s="370"/>
      <c r="U2303" s="593"/>
      <c r="V2303" s="579"/>
      <c r="W2303" s="398"/>
      <c r="X2303" s="370">
        <v>1</v>
      </c>
      <c r="Y2303" s="593">
        <v>12</v>
      </c>
      <c r="Z2303" s="579">
        <v>75651</v>
      </c>
      <c r="AA2303" s="398">
        <v>424</v>
      </c>
    </row>
    <row r="2304" spans="1:27" x14ac:dyDescent="0.2">
      <c r="A2304" s="357"/>
      <c r="B2304" s="587"/>
      <c r="C2304" s="588">
        <v>1120</v>
      </c>
      <c r="D2304" s="588">
        <v>150121004</v>
      </c>
      <c r="E2304" s="589" t="s">
        <v>626</v>
      </c>
      <c r="F2304" s="601"/>
      <c r="G2304" s="601"/>
      <c r="H2304" s="601"/>
      <c r="I2304" s="578"/>
      <c r="J2304" s="578"/>
      <c r="K2304" s="579"/>
      <c r="L2304" s="364"/>
      <c r="M2304" s="578"/>
      <c r="N2304" s="579"/>
      <c r="O2304" s="398"/>
      <c r="P2304" s="370"/>
      <c r="Q2304" s="593"/>
      <c r="R2304" s="579"/>
      <c r="S2304" s="580"/>
      <c r="T2304" s="370"/>
      <c r="U2304" s="593"/>
      <c r="V2304" s="579"/>
      <c r="W2304" s="398"/>
      <c r="X2304" s="370">
        <v>1</v>
      </c>
      <c r="Y2304" s="593">
        <v>11</v>
      </c>
      <c r="Z2304" s="579">
        <v>66445</v>
      </c>
      <c r="AA2304" s="398">
        <v>424</v>
      </c>
    </row>
    <row r="2305" spans="1:27" x14ac:dyDescent="0.2">
      <c r="A2305" s="357"/>
      <c r="B2305" s="587"/>
      <c r="C2305" s="588">
        <v>1130</v>
      </c>
      <c r="D2305" s="588">
        <v>150121005</v>
      </c>
      <c r="E2305" s="589" t="s">
        <v>601</v>
      </c>
      <c r="F2305" s="601"/>
      <c r="G2305" s="601"/>
      <c r="H2305" s="601"/>
      <c r="I2305" s="578"/>
      <c r="J2305" s="578"/>
      <c r="K2305" s="579"/>
      <c r="L2305" s="364"/>
      <c r="M2305" s="578"/>
      <c r="N2305" s="579"/>
      <c r="O2305" s="398"/>
      <c r="P2305" s="370"/>
      <c r="Q2305" s="593"/>
      <c r="R2305" s="579"/>
      <c r="S2305" s="580"/>
      <c r="T2305" s="370"/>
      <c r="U2305" s="593"/>
      <c r="V2305" s="579"/>
      <c r="W2305" s="398"/>
      <c r="X2305" s="370">
        <v>1</v>
      </c>
      <c r="Y2305" s="593">
        <v>10</v>
      </c>
      <c r="Z2305" s="579">
        <v>60155</v>
      </c>
      <c r="AA2305" s="398">
        <v>424</v>
      </c>
    </row>
    <row r="2306" spans="1:27" x14ac:dyDescent="0.2">
      <c r="A2306" s="357"/>
      <c r="B2306" s="587"/>
      <c r="C2306" s="588">
        <v>1140</v>
      </c>
      <c r="D2306" s="588">
        <v>150121006</v>
      </c>
      <c r="E2306" s="589" t="s">
        <v>601</v>
      </c>
      <c r="F2306" s="601"/>
      <c r="G2306" s="601"/>
      <c r="H2306" s="601"/>
      <c r="I2306" s="578"/>
      <c r="J2306" s="578"/>
      <c r="K2306" s="579"/>
      <c r="L2306" s="364"/>
      <c r="M2306" s="578"/>
      <c r="N2306" s="579"/>
      <c r="O2306" s="398"/>
      <c r="P2306" s="370"/>
      <c r="Q2306" s="593"/>
      <c r="R2306" s="579"/>
      <c r="S2306" s="580"/>
      <c r="T2306" s="370"/>
      <c r="U2306" s="593"/>
      <c r="V2306" s="579"/>
      <c r="W2306" s="398"/>
      <c r="X2306" s="370">
        <v>1</v>
      </c>
      <c r="Y2306" s="593">
        <v>10</v>
      </c>
      <c r="Z2306" s="579">
        <v>60155</v>
      </c>
      <c r="AA2306" s="398">
        <v>424</v>
      </c>
    </row>
    <row r="2307" spans="1:27" x14ac:dyDescent="0.2">
      <c r="A2307" s="357"/>
      <c r="B2307" s="587"/>
      <c r="C2307" s="588">
        <v>1150</v>
      </c>
      <c r="D2307" s="588">
        <v>150121007</v>
      </c>
      <c r="E2307" s="624" t="s">
        <v>626</v>
      </c>
      <c r="F2307" s="601"/>
      <c r="G2307" s="601"/>
      <c r="H2307" s="601"/>
      <c r="I2307" s="578"/>
      <c r="J2307" s="578"/>
      <c r="K2307" s="579"/>
      <c r="L2307" s="364"/>
      <c r="M2307" s="578"/>
      <c r="N2307" s="579"/>
      <c r="O2307" s="398"/>
      <c r="P2307" s="370"/>
      <c r="Q2307" s="593"/>
      <c r="R2307" s="579"/>
      <c r="S2307" s="580"/>
      <c r="T2307" s="370"/>
      <c r="U2307" s="593"/>
      <c r="V2307" s="579"/>
      <c r="W2307" s="398"/>
      <c r="X2307" s="370">
        <v>1</v>
      </c>
      <c r="Y2307" s="593">
        <v>11</v>
      </c>
      <c r="Z2307" s="579">
        <v>66445</v>
      </c>
      <c r="AA2307" s="398">
        <v>424</v>
      </c>
    </row>
    <row r="2308" spans="1:27" x14ac:dyDescent="0.2">
      <c r="A2308" s="357"/>
      <c r="B2308" s="587"/>
      <c r="C2308" s="588">
        <v>1160</v>
      </c>
      <c r="D2308" s="588">
        <v>150121008</v>
      </c>
      <c r="E2308" s="624" t="s">
        <v>626</v>
      </c>
      <c r="F2308" s="601"/>
      <c r="G2308" s="601"/>
      <c r="H2308" s="601"/>
      <c r="I2308" s="578"/>
      <c r="J2308" s="578"/>
      <c r="K2308" s="579"/>
      <c r="L2308" s="364"/>
      <c r="M2308" s="578"/>
      <c r="N2308" s="579"/>
      <c r="O2308" s="398"/>
      <c r="P2308" s="370"/>
      <c r="Q2308" s="593"/>
      <c r="R2308" s="579"/>
      <c r="S2308" s="580"/>
      <c r="T2308" s="370"/>
      <c r="U2308" s="593"/>
      <c r="V2308" s="579"/>
      <c r="W2308" s="398"/>
      <c r="X2308" s="370">
        <v>1</v>
      </c>
      <c r="Y2308" s="593">
        <v>11</v>
      </c>
      <c r="Z2308" s="579">
        <v>66445</v>
      </c>
      <c r="AA2308" s="398">
        <v>424</v>
      </c>
    </row>
    <row r="2309" spans="1:27" x14ac:dyDescent="0.2">
      <c r="A2309" s="357"/>
      <c r="B2309" s="587"/>
      <c r="C2309" s="588">
        <v>3080</v>
      </c>
      <c r="D2309" s="588">
        <v>150121009</v>
      </c>
      <c r="E2309" s="589" t="s">
        <v>626</v>
      </c>
      <c r="F2309" s="601"/>
      <c r="G2309" s="601"/>
      <c r="H2309" s="601"/>
      <c r="I2309" s="578"/>
      <c r="J2309" s="578"/>
      <c r="K2309" s="579"/>
      <c r="L2309" s="364"/>
      <c r="M2309" s="578"/>
      <c r="N2309" s="579"/>
      <c r="O2309" s="398"/>
      <c r="P2309" s="370"/>
      <c r="Q2309" s="593"/>
      <c r="R2309" s="579"/>
      <c r="S2309" s="580"/>
      <c r="T2309" s="370"/>
      <c r="U2309" s="593"/>
      <c r="V2309" s="579"/>
      <c r="W2309" s="398"/>
      <c r="X2309" s="370">
        <v>1</v>
      </c>
      <c r="Y2309" s="593">
        <v>11</v>
      </c>
      <c r="Z2309" s="579">
        <v>66445</v>
      </c>
      <c r="AA2309" s="398">
        <v>424</v>
      </c>
    </row>
    <row r="2310" spans="1:27" x14ac:dyDescent="0.2">
      <c r="A2310" s="357"/>
      <c r="B2310" s="587"/>
      <c r="C2310" s="588">
        <v>3190</v>
      </c>
      <c r="D2310" s="588">
        <v>150121010</v>
      </c>
      <c r="E2310" s="589" t="s">
        <v>1318</v>
      </c>
      <c r="F2310" s="601"/>
      <c r="G2310" s="601"/>
      <c r="H2310" s="601"/>
      <c r="I2310" s="578"/>
      <c r="J2310" s="578"/>
      <c r="K2310" s="579"/>
      <c r="L2310" s="364"/>
      <c r="M2310" s="578"/>
      <c r="N2310" s="579"/>
      <c r="O2310" s="398"/>
      <c r="P2310" s="370"/>
      <c r="Q2310" s="593"/>
      <c r="R2310" s="579"/>
      <c r="S2310" s="580"/>
      <c r="T2310" s="370"/>
      <c r="U2310" s="593"/>
      <c r="V2310" s="579"/>
      <c r="W2310" s="398"/>
      <c r="X2310" s="370">
        <v>1</v>
      </c>
      <c r="Y2310" s="593">
        <v>12</v>
      </c>
      <c r="Z2310" s="579">
        <v>75651</v>
      </c>
      <c r="AA2310" s="398">
        <v>424</v>
      </c>
    </row>
    <row r="2311" spans="1:27" x14ac:dyDescent="0.2">
      <c r="A2311" s="357"/>
      <c r="B2311" s="587"/>
      <c r="C2311" s="588">
        <v>3200</v>
      </c>
      <c r="D2311" s="588">
        <v>150121011</v>
      </c>
      <c r="E2311" s="624" t="s">
        <v>601</v>
      </c>
      <c r="F2311" s="601"/>
      <c r="G2311" s="601"/>
      <c r="H2311" s="601"/>
      <c r="I2311" s="578"/>
      <c r="J2311" s="578"/>
      <c r="K2311" s="579"/>
      <c r="L2311" s="364"/>
      <c r="M2311" s="578"/>
      <c r="N2311" s="579"/>
      <c r="O2311" s="398"/>
      <c r="P2311" s="370"/>
      <c r="Q2311" s="593"/>
      <c r="R2311" s="579"/>
      <c r="S2311" s="580"/>
      <c r="T2311" s="370"/>
      <c r="U2311" s="593"/>
      <c r="V2311" s="579"/>
      <c r="W2311" s="398"/>
      <c r="X2311" s="370">
        <v>1</v>
      </c>
      <c r="Y2311" s="593">
        <v>10</v>
      </c>
      <c r="Z2311" s="579">
        <v>60156</v>
      </c>
      <c r="AA2311" s="398">
        <v>424</v>
      </c>
    </row>
    <row r="2312" spans="1:27" x14ac:dyDescent="0.2">
      <c r="A2312" s="357"/>
      <c r="B2312" s="587"/>
      <c r="C2312" s="588">
        <v>4031</v>
      </c>
      <c r="D2312" s="588"/>
      <c r="E2312" s="589" t="s">
        <v>626</v>
      </c>
      <c r="F2312" s="601"/>
      <c r="G2312" s="601"/>
      <c r="H2312" s="601"/>
      <c r="I2312" s="578"/>
      <c r="J2312" s="578"/>
      <c r="K2312" s="579"/>
      <c r="L2312" s="364"/>
      <c r="M2312" s="578"/>
      <c r="N2312" s="579"/>
      <c r="O2312" s="398"/>
      <c r="P2312" s="370"/>
      <c r="Q2312" s="593"/>
      <c r="R2312" s="579"/>
      <c r="S2312" s="580"/>
      <c r="T2312" s="370"/>
      <c r="U2312" s="593"/>
      <c r="V2312" s="579"/>
      <c r="W2312" s="398"/>
      <c r="X2312" s="370">
        <v>1</v>
      </c>
      <c r="Y2312" s="593">
        <v>11</v>
      </c>
      <c r="Z2312" s="579">
        <v>66445</v>
      </c>
      <c r="AA2312" s="398">
        <v>424</v>
      </c>
    </row>
    <row r="2313" spans="1:27" x14ac:dyDescent="0.2">
      <c r="A2313" s="357"/>
      <c r="B2313" s="587"/>
      <c r="C2313" s="588"/>
      <c r="D2313" s="588"/>
      <c r="E2313" s="589"/>
      <c r="F2313" s="601"/>
      <c r="G2313" s="601"/>
      <c r="H2313" s="601"/>
      <c r="I2313" s="578"/>
      <c r="J2313" s="578"/>
      <c r="K2313" s="579"/>
      <c r="L2313" s="364"/>
      <c r="M2313" s="578"/>
      <c r="N2313" s="579"/>
      <c r="O2313" s="398"/>
      <c r="P2313" s="370"/>
      <c r="Q2313" s="593"/>
      <c r="R2313" s="579"/>
      <c r="S2313" s="580"/>
      <c r="T2313" s="370"/>
      <c r="U2313" s="593"/>
      <c r="V2313" s="579"/>
      <c r="W2313" s="398"/>
      <c r="X2313" s="370"/>
      <c r="Y2313" s="593"/>
      <c r="Z2313" s="579"/>
      <c r="AA2313" s="398"/>
    </row>
    <row r="2314" spans="1:27" ht="15" x14ac:dyDescent="0.25">
      <c r="A2314" s="357"/>
      <c r="B2314" s="587"/>
      <c r="C2314" s="588"/>
      <c r="D2314" s="588"/>
      <c r="E2314" s="479" t="s">
        <v>381</v>
      </c>
      <c r="F2314" s="273"/>
      <c r="G2314" s="273"/>
      <c r="H2314" s="273"/>
      <c r="I2314" s="171"/>
      <c r="J2314" s="171"/>
      <c r="K2314" s="310"/>
      <c r="L2314" s="369"/>
      <c r="M2314" s="171"/>
      <c r="N2314" s="310"/>
      <c r="O2314" s="401"/>
      <c r="P2314" s="374"/>
      <c r="Q2314" s="311"/>
      <c r="R2314" s="310"/>
      <c r="S2314" s="402"/>
      <c r="T2314" s="374"/>
      <c r="U2314" s="311"/>
      <c r="V2314" s="310"/>
      <c r="W2314" s="401"/>
      <c r="X2314" s="374"/>
      <c r="Y2314" s="311"/>
      <c r="Z2314" s="310">
        <f>SUM(Z2302:Z2313)</f>
        <v>742206</v>
      </c>
      <c r="AA2314" s="401"/>
    </row>
    <row r="2315" spans="1:27" x14ac:dyDescent="0.2">
      <c r="A2315" s="357"/>
      <c r="B2315" s="587"/>
      <c r="C2315" s="588"/>
      <c r="D2315" s="588"/>
      <c r="E2315" s="589"/>
      <c r="F2315" s="601"/>
      <c r="G2315" s="601"/>
      <c r="H2315" s="601"/>
      <c r="I2315" s="578"/>
      <c r="J2315" s="578"/>
      <c r="K2315" s="579"/>
      <c r="L2315" s="364"/>
      <c r="M2315" s="578"/>
      <c r="N2315" s="579"/>
      <c r="O2315" s="398"/>
      <c r="P2315" s="370"/>
      <c r="Q2315" s="593"/>
      <c r="R2315" s="579"/>
      <c r="S2315" s="580"/>
      <c r="T2315" s="370"/>
      <c r="U2315" s="593"/>
      <c r="V2315" s="579"/>
      <c r="W2315" s="398"/>
      <c r="X2315" s="370"/>
      <c r="Y2315" s="593"/>
      <c r="Z2315" s="579"/>
      <c r="AA2315" s="398"/>
    </row>
    <row r="2316" spans="1:27" ht="15" x14ac:dyDescent="0.25">
      <c r="A2316" s="357"/>
      <c r="B2316" s="587"/>
      <c r="C2316" s="588"/>
      <c r="D2316" s="588"/>
      <c r="E2316" s="602" t="s">
        <v>1441</v>
      </c>
      <c r="F2316" s="601"/>
      <c r="G2316" s="601"/>
      <c r="H2316" s="601"/>
      <c r="I2316" s="578"/>
      <c r="J2316" s="578"/>
      <c r="K2316" s="579"/>
      <c r="L2316" s="364"/>
      <c r="M2316" s="578"/>
      <c r="N2316" s="579"/>
      <c r="O2316" s="398"/>
      <c r="P2316" s="370"/>
      <c r="Q2316" s="593"/>
      <c r="R2316" s="579"/>
      <c r="S2316" s="580"/>
      <c r="T2316" s="370"/>
      <c r="U2316" s="593"/>
      <c r="V2316" s="579"/>
      <c r="W2316" s="398"/>
      <c r="X2316" s="370"/>
      <c r="Y2316" s="593"/>
      <c r="Z2316" s="579">
        <f>COUNTIFS($C$2302:$C$2313,"&gt;0",Z2302:Z2313,"&gt;0")</f>
        <v>11</v>
      </c>
      <c r="AA2316" s="398"/>
    </row>
    <row r="2317" spans="1:27" ht="15" x14ac:dyDescent="0.25">
      <c r="A2317" s="357"/>
      <c r="B2317" s="587"/>
      <c r="C2317" s="588"/>
      <c r="D2317" s="588"/>
      <c r="E2317" s="602" t="s">
        <v>1332</v>
      </c>
      <c r="F2317" s="601"/>
      <c r="G2317" s="601"/>
      <c r="H2317" s="601"/>
      <c r="I2317" s="578"/>
      <c r="J2317" s="578"/>
      <c r="K2317" s="579"/>
      <c r="L2317" s="364"/>
      <c r="M2317" s="578"/>
      <c r="N2317" s="579"/>
      <c r="O2317" s="398"/>
      <c r="P2317" s="370"/>
      <c r="Q2317" s="593"/>
      <c r="R2317" s="579"/>
      <c r="S2317" s="580"/>
      <c r="T2317" s="370"/>
      <c r="U2317" s="593"/>
      <c r="V2317" s="579"/>
      <c r="W2317" s="398"/>
      <c r="X2317" s="370"/>
      <c r="Y2317" s="593"/>
      <c r="Z2317" s="579">
        <f>COUNTIFS($C$2302:$C$2313,"**",Z2302:Z2313,"&gt;0")</f>
        <v>0</v>
      </c>
      <c r="AA2317" s="398"/>
    </row>
    <row r="2318" spans="1:27" ht="15" x14ac:dyDescent="0.25">
      <c r="A2318" s="357"/>
      <c r="B2318" s="587"/>
      <c r="C2318" s="588"/>
      <c r="D2318" s="588"/>
      <c r="E2318" s="602"/>
      <c r="F2318" s="601"/>
      <c r="G2318" s="601"/>
      <c r="H2318" s="601"/>
      <c r="I2318" s="578"/>
      <c r="J2318" s="578"/>
      <c r="K2318" s="579"/>
      <c r="L2318" s="364"/>
      <c r="M2318" s="578"/>
      <c r="N2318" s="579"/>
      <c r="O2318" s="398"/>
      <c r="P2318" s="370"/>
      <c r="Q2318" s="593"/>
      <c r="R2318" s="579"/>
      <c r="S2318" s="580"/>
      <c r="T2318" s="370"/>
      <c r="U2318" s="593"/>
      <c r="V2318" s="579"/>
      <c r="W2318" s="398"/>
      <c r="X2318" s="370"/>
      <c r="Y2318" s="593"/>
      <c r="Z2318" s="579"/>
      <c r="AA2318" s="398"/>
    </row>
    <row r="2319" spans="1:27" ht="15" x14ac:dyDescent="0.25">
      <c r="A2319" s="357"/>
      <c r="B2319" s="620" t="s">
        <v>98</v>
      </c>
      <c r="C2319" s="588"/>
      <c r="D2319" s="588"/>
      <c r="E2319" s="589"/>
      <c r="F2319" s="601"/>
      <c r="G2319" s="601"/>
      <c r="H2319" s="601"/>
      <c r="I2319" s="578"/>
      <c r="J2319" s="578"/>
      <c r="K2319" s="579"/>
      <c r="L2319" s="364"/>
      <c r="M2319" s="578"/>
      <c r="N2319" s="579"/>
      <c r="O2319" s="398"/>
      <c r="P2319" s="370"/>
      <c r="Q2319" s="593"/>
      <c r="R2319" s="579"/>
      <c r="S2319" s="580"/>
      <c r="T2319" s="370"/>
      <c r="U2319" s="593"/>
      <c r="V2319" s="579"/>
      <c r="W2319" s="398"/>
      <c r="X2319" s="370"/>
      <c r="Y2319" s="593"/>
      <c r="Z2319" s="579"/>
      <c r="AA2319" s="398"/>
    </row>
    <row r="2320" spans="1:27" x14ac:dyDescent="0.2">
      <c r="A2320" s="357"/>
      <c r="B2320" s="587"/>
      <c r="C2320" s="588">
        <v>2210</v>
      </c>
      <c r="D2320" s="588"/>
      <c r="E2320" s="589" t="s">
        <v>91</v>
      </c>
      <c r="F2320" s="601"/>
      <c r="G2320" s="601"/>
      <c r="H2320" s="601"/>
      <c r="I2320" s="578"/>
      <c r="J2320" s="578"/>
      <c r="K2320" s="579"/>
      <c r="L2320" s="364"/>
      <c r="M2320" s="578"/>
      <c r="N2320" s="579"/>
      <c r="O2320" s="398"/>
      <c r="P2320" s="370"/>
      <c r="Q2320" s="593"/>
      <c r="R2320" s="579"/>
      <c r="S2320" s="580"/>
      <c r="T2320" s="370"/>
      <c r="U2320" s="593"/>
      <c r="V2320" s="579"/>
      <c r="W2320" s="398"/>
      <c r="X2320" s="370"/>
      <c r="Y2320" s="593"/>
      <c r="Z2320" s="579">
        <v>317000</v>
      </c>
      <c r="AA2320" s="398"/>
    </row>
    <row r="2321" spans="1:27" x14ac:dyDescent="0.2">
      <c r="A2321" s="357"/>
      <c r="B2321" s="587"/>
      <c r="C2321" s="588"/>
      <c r="D2321" s="588"/>
      <c r="E2321" s="589"/>
      <c r="F2321" s="601"/>
      <c r="G2321" s="601"/>
      <c r="H2321" s="601"/>
      <c r="I2321" s="578"/>
      <c r="J2321" s="578"/>
      <c r="K2321" s="579"/>
      <c r="L2321" s="364"/>
      <c r="M2321" s="578"/>
      <c r="N2321" s="579"/>
      <c r="O2321" s="398"/>
      <c r="P2321" s="370"/>
      <c r="Q2321" s="593"/>
      <c r="R2321" s="579"/>
      <c r="S2321" s="580"/>
      <c r="T2321" s="370"/>
      <c r="U2321" s="593"/>
      <c r="V2321" s="579"/>
      <c r="W2321" s="398"/>
      <c r="X2321" s="370"/>
      <c r="Y2321" s="593"/>
      <c r="Z2321" s="579"/>
      <c r="AA2321" s="398"/>
    </row>
    <row r="2322" spans="1:27" ht="15" x14ac:dyDescent="0.25">
      <c r="A2322" s="357"/>
      <c r="B2322" s="587"/>
      <c r="C2322" s="588"/>
      <c r="D2322" s="588"/>
      <c r="E2322" s="479" t="s">
        <v>381</v>
      </c>
      <c r="F2322" s="273"/>
      <c r="G2322" s="273"/>
      <c r="H2322" s="273"/>
      <c r="I2322" s="171"/>
      <c r="J2322" s="171"/>
      <c r="K2322" s="310"/>
      <c r="L2322" s="369"/>
      <c r="M2322" s="171"/>
      <c r="N2322" s="310"/>
      <c r="O2322" s="401"/>
      <c r="P2322" s="374"/>
      <c r="Q2322" s="311"/>
      <c r="R2322" s="310"/>
      <c r="S2322" s="402"/>
      <c r="T2322" s="374"/>
      <c r="U2322" s="311"/>
      <c r="V2322" s="310"/>
      <c r="W2322" s="401"/>
      <c r="X2322" s="374"/>
      <c r="Y2322" s="311"/>
      <c r="Z2322" s="310">
        <f>SUM(Z2320:Z2321)</f>
        <v>317000</v>
      </c>
      <c r="AA2322" s="401"/>
    </row>
    <row r="2323" spans="1:27" x14ac:dyDescent="0.2">
      <c r="A2323" s="357"/>
      <c r="B2323" s="587"/>
      <c r="C2323" s="588"/>
      <c r="D2323" s="588"/>
      <c r="E2323" s="589"/>
      <c r="F2323" s="601"/>
      <c r="G2323" s="601"/>
      <c r="H2323" s="601"/>
      <c r="I2323" s="578"/>
      <c r="J2323" s="578"/>
      <c r="K2323" s="579"/>
      <c r="L2323" s="364"/>
      <c r="M2323" s="578"/>
      <c r="N2323" s="579"/>
      <c r="O2323" s="398"/>
      <c r="P2323" s="370"/>
      <c r="Q2323" s="593"/>
      <c r="R2323" s="579"/>
      <c r="S2323" s="398"/>
      <c r="T2323" s="370"/>
      <c r="U2323" s="593"/>
      <c r="V2323" s="579"/>
      <c r="W2323" s="398"/>
      <c r="X2323" s="370"/>
      <c r="Y2323" s="593"/>
      <c r="Z2323" s="579"/>
      <c r="AA2323" s="398"/>
    </row>
    <row r="2324" spans="1:27" ht="15" x14ac:dyDescent="0.25">
      <c r="A2324" s="357"/>
      <c r="B2324" s="620" t="s">
        <v>570</v>
      </c>
      <c r="C2324" s="588"/>
      <c r="D2324" s="588"/>
      <c r="E2324" s="589"/>
      <c r="F2324" s="601"/>
      <c r="G2324" s="601"/>
      <c r="H2324" s="601"/>
      <c r="I2324" s="578"/>
      <c r="J2324" s="578"/>
      <c r="K2324" s="579"/>
      <c r="L2324" s="364"/>
      <c r="M2324" s="578"/>
      <c r="N2324" s="579"/>
      <c r="O2324" s="398"/>
      <c r="P2324" s="370"/>
      <c r="Q2324" s="593"/>
      <c r="R2324" s="579"/>
      <c r="S2324" s="398"/>
      <c r="T2324" s="370"/>
      <c r="U2324" s="593"/>
      <c r="V2324" s="579"/>
      <c r="W2324" s="398"/>
      <c r="X2324" s="370"/>
      <c r="Y2324" s="593"/>
      <c r="Z2324" s="579"/>
      <c r="AA2324" s="398"/>
    </row>
    <row r="2325" spans="1:27" x14ac:dyDescent="0.2">
      <c r="A2325" s="357"/>
      <c r="B2325" s="587"/>
      <c r="C2325" s="588">
        <v>770</v>
      </c>
      <c r="D2325" s="588">
        <v>116011902</v>
      </c>
      <c r="E2325" s="589" t="s">
        <v>582</v>
      </c>
      <c r="F2325" s="601"/>
      <c r="G2325" s="601"/>
      <c r="H2325" s="601"/>
      <c r="I2325" s="578"/>
      <c r="J2325" s="578"/>
      <c r="K2325" s="579"/>
      <c r="L2325" s="364"/>
      <c r="M2325" s="578"/>
      <c r="N2325" s="579"/>
      <c r="O2325" s="398"/>
      <c r="P2325" s="370"/>
      <c r="Q2325" s="593"/>
      <c r="R2325" s="579"/>
      <c r="S2325" s="398"/>
      <c r="T2325" s="370"/>
      <c r="U2325" s="593"/>
      <c r="V2325" s="579"/>
      <c r="W2325" s="398"/>
      <c r="X2325" s="370">
        <v>4</v>
      </c>
      <c r="Y2325" s="593">
        <v>1</v>
      </c>
      <c r="Z2325" s="579">
        <v>50531</v>
      </c>
      <c r="AA2325" s="398">
        <v>71</v>
      </c>
    </row>
    <row r="2326" spans="1:27" x14ac:dyDescent="0.2">
      <c r="A2326" s="362"/>
      <c r="B2326" s="587"/>
      <c r="C2326" s="588">
        <v>830</v>
      </c>
      <c r="D2326" s="588">
        <v>116011903</v>
      </c>
      <c r="E2326" s="589" t="s">
        <v>582</v>
      </c>
      <c r="F2326" s="601"/>
      <c r="G2326" s="601"/>
      <c r="H2326" s="601"/>
      <c r="I2326" s="578"/>
      <c r="J2326" s="578"/>
      <c r="K2326" s="579"/>
      <c r="L2326" s="364"/>
      <c r="M2326" s="578"/>
      <c r="N2326" s="579"/>
      <c r="O2326" s="398"/>
      <c r="P2326" s="370"/>
      <c r="Q2326" s="593"/>
      <c r="R2326" s="579"/>
      <c r="S2326" s="398"/>
      <c r="T2326" s="370"/>
      <c r="U2326" s="593"/>
      <c r="V2326" s="579"/>
      <c r="W2326" s="398"/>
      <c r="X2326" s="370">
        <v>4</v>
      </c>
      <c r="Y2326" s="593">
        <v>1</v>
      </c>
      <c r="Z2326" s="579">
        <v>50531</v>
      </c>
      <c r="AA2326" s="398">
        <v>71</v>
      </c>
    </row>
    <row r="2327" spans="1:27" x14ac:dyDescent="0.2">
      <c r="A2327" s="357"/>
      <c r="B2327" s="587"/>
      <c r="C2327" s="588">
        <v>1190</v>
      </c>
      <c r="D2327" s="588">
        <v>116011904</v>
      </c>
      <c r="E2327" s="589" t="s">
        <v>346</v>
      </c>
      <c r="F2327" s="601"/>
      <c r="G2327" s="601"/>
      <c r="H2327" s="601"/>
      <c r="I2327" s="578"/>
      <c r="J2327" s="578"/>
      <c r="K2327" s="579"/>
      <c r="L2327" s="364"/>
      <c r="M2327" s="578"/>
      <c r="N2327" s="579"/>
      <c r="O2327" s="398"/>
      <c r="P2327" s="370"/>
      <c r="Q2327" s="593"/>
      <c r="R2327" s="579"/>
      <c r="S2327" s="398"/>
      <c r="T2327" s="370"/>
      <c r="U2327" s="593"/>
      <c r="V2327" s="579"/>
      <c r="W2327" s="398"/>
      <c r="X2327" s="370">
        <v>7</v>
      </c>
      <c r="Y2327" s="593">
        <v>9</v>
      </c>
      <c r="Z2327" s="579">
        <v>73276</v>
      </c>
      <c r="AA2327" s="398">
        <v>3144</v>
      </c>
    </row>
    <row r="2328" spans="1:27" x14ac:dyDescent="0.2">
      <c r="A2328" s="357"/>
      <c r="B2328" s="587"/>
      <c r="C2328" s="588">
        <v>2150</v>
      </c>
      <c r="D2328" s="588">
        <v>116011905</v>
      </c>
      <c r="E2328" s="589" t="s">
        <v>105</v>
      </c>
      <c r="F2328" s="601"/>
      <c r="G2328" s="601"/>
      <c r="H2328" s="601"/>
      <c r="I2328" s="578"/>
      <c r="J2328" s="578"/>
      <c r="K2328" s="579"/>
      <c r="L2328" s="364"/>
      <c r="M2328" s="578"/>
      <c r="N2328" s="579"/>
      <c r="O2328" s="398"/>
      <c r="P2328" s="370"/>
      <c r="Q2328" s="593"/>
      <c r="R2328" s="579"/>
      <c r="S2328" s="398"/>
      <c r="T2328" s="370"/>
      <c r="U2328" s="593"/>
      <c r="V2328" s="579"/>
      <c r="W2328" s="398"/>
      <c r="X2328" s="370">
        <v>2</v>
      </c>
      <c r="Y2328" s="593">
        <v>4</v>
      </c>
      <c r="Z2328" s="579">
        <v>48912</v>
      </c>
      <c r="AA2328" s="398">
        <v>71</v>
      </c>
    </row>
    <row r="2329" spans="1:27" x14ac:dyDescent="0.2">
      <c r="A2329" s="357"/>
      <c r="B2329" s="587"/>
      <c r="C2329" s="588">
        <v>2310</v>
      </c>
      <c r="D2329" s="588">
        <v>116011906</v>
      </c>
      <c r="E2329" s="589" t="s">
        <v>582</v>
      </c>
      <c r="F2329" s="601"/>
      <c r="G2329" s="601"/>
      <c r="H2329" s="601"/>
      <c r="I2329" s="578"/>
      <c r="J2329" s="578"/>
      <c r="K2329" s="579"/>
      <c r="L2329" s="364"/>
      <c r="M2329" s="578"/>
      <c r="N2329" s="579"/>
      <c r="O2329" s="398"/>
      <c r="P2329" s="370"/>
      <c r="Q2329" s="593"/>
      <c r="R2329" s="579"/>
      <c r="S2329" s="398"/>
      <c r="T2329" s="370"/>
      <c r="U2329" s="593"/>
      <c r="V2329" s="579"/>
      <c r="W2329" s="398"/>
      <c r="X2329" s="370">
        <v>4</v>
      </c>
      <c r="Y2329" s="593">
        <v>1</v>
      </c>
      <c r="Z2329" s="579">
        <v>50531</v>
      </c>
      <c r="AA2329" s="398">
        <v>71</v>
      </c>
    </row>
    <row r="2330" spans="1:27" x14ac:dyDescent="0.2">
      <c r="A2330" s="357"/>
      <c r="B2330" s="587"/>
      <c r="C2330" s="588">
        <v>2320</v>
      </c>
      <c r="D2330" s="588">
        <v>116011907</v>
      </c>
      <c r="E2330" s="589" t="s">
        <v>582</v>
      </c>
      <c r="F2330" s="601"/>
      <c r="G2330" s="601"/>
      <c r="H2330" s="601"/>
      <c r="I2330" s="578"/>
      <c r="J2330" s="578"/>
      <c r="K2330" s="579"/>
      <c r="L2330" s="364"/>
      <c r="M2330" s="578"/>
      <c r="N2330" s="579"/>
      <c r="O2330" s="398"/>
      <c r="P2330" s="370"/>
      <c r="Q2330" s="593"/>
      <c r="R2330" s="579"/>
      <c r="S2330" s="398"/>
      <c r="T2330" s="370"/>
      <c r="U2330" s="593"/>
      <c r="V2330" s="579"/>
      <c r="W2330" s="398"/>
      <c r="X2330" s="370">
        <v>4</v>
      </c>
      <c r="Y2330" s="593">
        <v>1</v>
      </c>
      <c r="Z2330" s="579">
        <v>50531</v>
      </c>
      <c r="AA2330" s="398">
        <v>71</v>
      </c>
    </row>
    <row r="2331" spans="1:27" x14ac:dyDescent="0.2">
      <c r="A2331" s="357"/>
      <c r="B2331" s="587"/>
      <c r="C2331" s="588">
        <v>2330</v>
      </c>
      <c r="D2331" s="588">
        <v>116011908</v>
      </c>
      <c r="E2331" s="589" t="s">
        <v>927</v>
      </c>
      <c r="F2331" s="601"/>
      <c r="G2331" s="601"/>
      <c r="H2331" s="601"/>
      <c r="I2331" s="578"/>
      <c r="J2331" s="578"/>
      <c r="K2331" s="579"/>
      <c r="L2331" s="364"/>
      <c r="M2331" s="578"/>
      <c r="N2331" s="579"/>
      <c r="O2331" s="398"/>
      <c r="P2331" s="370"/>
      <c r="Q2331" s="593"/>
      <c r="R2331" s="579"/>
      <c r="S2331" s="398"/>
      <c r="T2331" s="370"/>
      <c r="U2331" s="593"/>
      <c r="V2331" s="579"/>
      <c r="W2331" s="398"/>
      <c r="X2331" s="370">
        <v>5</v>
      </c>
      <c r="Y2331" s="593">
        <v>3</v>
      </c>
      <c r="Z2331" s="579">
        <v>54508</v>
      </c>
      <c r="AA2331" s="398">
        <v>71</v>
      </c>
    </row>
    <row r="2332" spans="1:27" x14ac:dyDescent="0.2">
      <c r="A2332" s="357"/>
      <c r="B2332" s="587"/>
      <c r="C2332" s="588">
        <v>20000</v>
      </c>
      <c r="D2332" s="588"/>
      <c r="E2332" s="589" t="s">
        <v>582</v>
      </c>
      <c r="F2332" s="601"/>
      <c r="G2332" s="601"/>
      <c r="H2332" s="601"/>
      <c r="I2332" s="578"/>
      <c r="J2332" s="578"/>
      <c r="K2332" s="579"/>
      <c r="L2332" s="364"/>
      <c r="M2332" s="578"/>
      <c r="N2332" s="579"/>
      <c r="O2332" s="398"/>
      <c r="P2332" s="370"/>
      <c r="Q2332" s="593"/>
      <c r="R2332" s="579"/>
      <c r="S2332" s="398"/>
      <c r="T2332" s="370"/>
      <c r="U2332" s="593"/>
      <c r="V2332" s="579"/>
      <c r="W2332" s="398"/>
      <c r="X2332" s="370">
        <v>4</v>
      </c>
      <c r="Y2332" s="593">
        <v>1</v>
      </c>
      <c r="Z2332" s="579">
        <v>50531</v>
      </c>
      <c r="AA2332" s="398">
        <v>71</v>
      </c>
    </row>
    <row r="2333" spans="1:27" x14ac:dyDescent="0.2">
      <c r="A2333" s="357"/>
      <c r="B2333" s="587"/>
      <c r="C2333" s="588">
        <v>20001</v>
      </c>
      <c r="D2333" s="588"/>
      <c r="E2333" s="589" t="s">
        <v>582</v>
      </c>
      <c r="F2333" s="601"/>
      <c r="G2333" s="601"/>
      <c r="H2333" s="601"/>
      <c r="I2333" s="578"/>
      <c r="J2333" s="578"/>
      <c r="K2333" s="579"/>
      <c r="L2333" s="364"/>
      <c r="M2333" s="578"/>
      <c r="N2333" s="579"/>
      <c r="O2333" s="398"/>
      <c r="P2333" s="370"/>
      <c r="Q2333" s="593"/>
      <c r="R2333" s="579"/>
      <c r="S2333" s="398"/>
      <c r="T2333" s="370"/>
      <c r="U2333" s="593"/>
      <c r="V2333" s="579"/>
      <c r="W2333" s="398"/>
      <c r="X2333" s="370">
        <v>4</v>
      </c>
      <c r="Y2333" s="593">
        <v>1</v>
      </c>
      <c r="Z2333" s="579">
        <v>1</v>
      </c>
      <c r="AA2333" s="398">
        <v>71</v>
      </c>
    </row>
    <row r="2334" spans="1:27" x14ac:dyDescent="0.2">
      <c r="A2334" s="357"/>
      <c r="B2334" s="587"/>
      <c r="C2334" s="588">
        <v>20002</v>
      </c>
      <c r="D2334" s="588"/>
      <c r="E2334" s="589" t="s">
        <v>1440</v>
      </c>
      <c r="F2334" s="601"/>
      <c r="G2334" s="601"/>
      <c r="H2334" s="601"/>
      <c r="I2334" s="578"/>
      <c r="J2334" s="578"/>
      <c r="K2334" s="579"/>
      <c r="L2334" s="364"/>
      <c r="M2334" s="578"/>
      <c r="N2334" s="579"/>
      <c r="O2334" s="398"/>
      <c r="P2334" s="370"/>
      <c r="Q2334" s="593"/>
      <c r="R2334" s="579"/>
      <c r="S2334" s="398"/>
      <c r="T2334" s="370"/>
      <c r="U2334" s="593"/>
      <c r="V2334" s="579"/>
      <c r="W2334" s="398"/>
      <c r="X2334" s="370">
        <v>5</v>
      </c>
      <c r="Y2334" s="593">
        <v>8</v>
      </c>
      <c r="Z2334" s="579">
        <v>61733</v>
      </c>
      <c r="AA2334" s="398">
        <v>71</v>
      </c>
    </row>
    <row r="2335" spans="1:27" x14ac:dyDescent="0.2">
      <c r="A2335" s="357"/>
      <c r="B2335" s="587"/>
      <c r="C2335" s="588"/>
      <c r="D2335" s="588"/>
      <c r="E2335" s="589"/>
      <c r="F2335" s="601"/>
      <c r="G2335" s="601"/>
      <c r="H2335" s="601"/>
      <c r="I2335" s="578"/>
      <c r="J2335" s="578"/>
      <c r="K2335" s="579"/>
      <c r="L2335" s="364"/>
      <c r="M2335" s="578"/>
      <c r="N2335" s="579"/>
      <c r="O2335" s="398"/>
      <c r="P2335" s="370"/>
      <c r="Q2335" s="593"/>
      <c r="R2335" s="579"/>
      <c r="S2335" s="398"/>
      <c r="T2335" s="370"/>
      <c r="U2335" s="593"/>
      <c r="V2335" s="579"/>
      <c r="W2335" s="398"/>
      <c r="X2335" s="370"/>
      <c r="Y2335" s="593"/>
      <c r="Z2335" s="579"/>
      <c r="AA2335" s="398"/>
    </row>
    <row r="2336" spans="1:27" x14ac:dyDescent="0.2">
      <c r="A2336" s="357"/>
      <c r="B2336" s="587"/>
      <c r="C2336" s="588"/>
      <c r="D2336" s="588"/>
      <c r="E2336" s="589"/>
      <c r="F2336" s="601"/>
      <c r="G2336" s="601"/>
      <c r="H2336" s="601"/>
      <c r="I2336" s="578"/>
      <c r="J2336" s="578"/>
      <c r="K2336" s="579"/>
      <c r="L2336" s="364"/>
      <c r="M2336" s="578"/>
      <c r="N2336" s="579"/>
      <c r="O2336" s="398"/>
      <c r="P2336" s="370"/>
      <c r="Q2336" s="593"/>
      <c r="R2336" s="579"/>
      <c r="S2336" s="398"/>
      <c r="T2336" s="370"/>
      <c r="U2336" s="593"/>
      <c r="V2336" s="579"/>
      <c r="W2336" s="398"/>
      <c r="X2336" s="370"/>
      <c r="Y2336" s="593"/>
      <c r="Z2336" s="579"/>
      <c r="AA2336" s="398"/>
    </row>
    <row r="2337" spans="1:27" ht="15" x14ac:dyDescent="0.25">
      <c r="A2337" s="357"/>
      <c r="B2337" s="589"/>
      <c r="C2337" s="588"/>
      <c r="D2337" s="588"/>
      <c r="E2337" s="479" t="s">
        <v>381</v>
      </c>
      <c r="F2337" s="273"/>
      <c r="G2337" s="273"/>
      <c r="H2337" s="273"/>
      <c r="I2337" s="171"/>
      <c r="J2337" s="171"/>
      <c r="K2337" s="310"/>
      <c r="L2337" s="369"/>
      <c r="M2337" s="171"/>
      <c r="N2337" s="310"/>
      <c r="O2337" s="401"/>
      <c r="P2337" s="374"/>
      <c r="Q2337" s="311"/>
      <c r="R2337" s="310"/>
      <c r="S2337" s="401"/>
      <c r="T2337" s="374"/>
      <c r="U2337" s="311"/>
      <c r="V2337" s="310"/>
      <c r="W2337" s="401"/>
      <c r="X2337" s="374"/>
      <c r="Y2337" s="311"/>
      <c r="Z2337" s="310">
        <f>SUM(Z2325:Z2336)</f>
        <v>491085</v>
      </c>
      <c r="AA2337" s="401"/>
    </row>
    <row r="2338" spans="1:27" x14ac:dyDescent="0.2">
      <c r="A2338" s="357"/>
      <c r="B2338" s="589"/>
      <c r="C2338" s="588"/>
      <c r="D2338" s="588"/>
      <c r="E2338" s="589"/>
      <c r="F2338" s="601"/>
      <c r="G2338" s="601"/>
      <c r="H2338" s="601"/>
      <c r="I2338" s="578"/>
      <c r="J2338" s="578"/>
      <c r="K2338" s="579"/>
      <c r="L2338" s="364"/>
      <c r="M2338" s="578"/>
      <c r="N2338" s="579"/>
      <c r="O2338" s="398"/>
      <c r="P2338" s="370"/>
      <c r="Q2338" s="593"/>
      <c r="R2338" s="579"/>
      <c r="S2338" s="398"/>
      <c r="T2338" s="370"/>
      <c r="U2338" s="593"/>
      <c r="V2338" s="579"/>
      <c r="W2338" s="398"/>
      <c r="X2338" s="370"/>
      <c r="Y2338" s="593"/>
      <c r="Z2338" s="579"/>
      <c r="AA2338" s="398"/>
    </row>
    <row r="2339" spans="1:27" ht="15" x14ac:dyDescent="0.25">
      <c r="A2339" s="357"/>
      <c r="B2339" s="589"/>
      <c r="C2339" s="588"/>
      <c r="D2339" s="588"/>
      <c r="E2339" s="602" t="s">
        <v>1441</v>
      </c>
      <c r="F2339" s="601"/>
      <c r="G2339" s="601"/>
      <c r="H2339" s="601"/>
      <c r="I2339" s="578"/>
      <c r="J2339" s="578"/>
      <c r="K2339" s="579"/>
      <c r="L2339" s="364"/>
      <c r="M2339" s="578"/>
      <c r="N2339" s="579"/>
      <c r="O2339" s="398"/>
      <c r="P2339" s="370"/>
      <c r="Q2339" s="593"/>
      <c r="R2339" s="579"/>
      <c r="S2339" s="398"/>
      <c r="T2339" s="370"/>
      <c r="U2339" s="593"/>
      <c r="V2339" s="579"/>
      <c r="W2339" s="398"/>
      <c r="X2339" s="370"/>
      <c r="Y2339" s="593"/>
      <c r="Z2339" s="579">
        <f>COUNTIFS($C$2325:$C$2334,"&gt;0",Z2325:Z2334,"&gt;0")</f>
        <v>10</v>
      </c>
      <c r="AA2339" s="398"/>
    </row>
    <row r="2340" spans="1:27" ht="15" x14ac:dyDescent="0.25">
      <c r="A2340" s="357"/>
      <c r="B2340" s="589"/>
      <c r="C2340" s="588"/>
      <c r="D2340" s="588"/>
      <c r="E2340" s="602" t="s">
        <v>1332</v>
      </c>
      <c r="F2340" s="601"/>
      <c r="G2340" s="601"/>
      <c r="H2340" s="601"/>
      <c r="I2340" s="578"/>
      <c r="J2340" s="578"/>
      <c r="K2340" s="579"/>
      <c r="L2340" s="364"/>
      <c r="M2340" s="578"/>
      <c r="N2340" s="579"/>
      <c r="O2340" s="398"/>
      <c r="P2340" s="370"/>
      <c r="Q2340" s="593"/>
      <c r="R2340" s="579"/>
      <c r="S2340" s="398"/>
      <c r="T2340" s="370"/>
      <c r="U2340" s="593"/>
      <c r="V2340" s="579"/>
      <c r="W2340" s="398"/>
      <c r="X2340" s="370"/>
      <c r="Y2340" s="593"/>
      <c r="Z2340" s="579">
        <f>COUNTIFS($C$2325:$C$2334,"**",Z2325:Z2334,"&gt;0")</f>
        <v>0</v>
      </c>
      <c r="AA2340" s="398"/>
    </row>
    <row r="2341" spans="1:27" ht="15" x14ac:dyDescent="0.25">
      <c r="A2341" s="357"/>
      <c r="B2341" s="589"/>
      <c r="C2341" s="588"/>
      <c r="D2341" s="588"/>
      <c r="E2341" s="602"/>
      <c r="F2341" s="601"/>
      <c r="G2341" s="601"/>
      <c r="H2341" s="601"/>
      <c r="I2341" s="578"/>
      <c r="J2341" s="578"/>
      <c r="K2341" s="579"/>
      <c r="L2341" s="364"/>
      <c r="M2341" s="578"/>
      <c r="N2341" s="579"/>
      <c r="O2341" s="398"/>
      <c r="P2341" s="370"/>
      <c r="Q2341" s="593"/>
      <c r="R2341" s="579"/>
      <c r="S2341" s="398"/>
      <c r="T2341" s="370"/>
      <c r="U2341" s="593"/>
      <c r="V2341" s="579"/>
      <c r="W2341" s="398"/>
      <c r="X2341" s="370"/>
      <c r="Y2341" s="593"/>
      <c r="Z2341" s="579"/>
      <c r="AA2341" s="398"/>
    </row>
    <row r="2342" spans="1:27" ht="15" x14ac:dyDescent="0.25">
      <c r="A2342" s="357"/>
      <c r="B2342" s="620" t="s">
        <v>359</v>
      </c>
      <c r="C2342" s="588"/>
      <c r="D2342" s="588"/>
      <c r="E2342" s="589"/>
      <c r="F2342" s="601"/>
      <c r="G2342" s="601"/>
      <c r="H2342" s="601"/>
      <c r="I2342" s="578"/>
      <c r="J2342" s="578"/>
      <c r="K2342" s="579"/>
      <c r="L2342" s="364"/>
      <c r="M2342" s="578"/>
      <c r="N2342" s="579"/>
      <c r="O2342" s="398"/>
      <c r="P2342" s="370"/>
      <c r="Q2342" s="593"/>
      <c r="R2342" s="579"/>
      <c r="S2342" s="398"/>
      <c r="T2342" s="370"/>
      <c r="U2342" s="593"/>
      <c r="V2342" s="579"/>
      <c r="W2342" s="398"/>
      <c r="X2342" s="370"/>
      <c r="Y2342" s="593"/>
      <c r="Z2342" s="579"/>
      <c r="AA2342" s="398"/>
    </row>
    <row r="2343" spans="1:27" x14ac:dyDescent="0.2">
      <c r="A2343" s="357"/>
      <c r="B2343" s="587"/>
      <c r="C2343" s="588">
        <v>970</v>
      </c>
      <c r="D2343" s="588"/>
      <c r="E2343" s="589" t="s">
        <v>883</v>
      </c>
      <c r="F2343" s="601"/>
      <c r="G2343" s="601"/>
      <c r="H2343" s="601"/>
      <c r="I2343" s="578"/>
      <c r="J2343" s="578"/>
      <c r="K2343" s="579"/>
      <c r="L2343" s="364"/>
      <c r="M2343" s="578"/>
      <c r="N2343" s="579"/>
      <c r="O2343" s="398"/>
      <c r="P2343" s="370"/>
      <c r="Q2343" s="593"/>
      <c r="R2343" s="579"/>
      <c r="S2343" s="398"/>
      <c r="T2343" s="370"/>
      <c r="U2343" s="593"/>
      <c r="V2343" s="579"/>
      <c r="W2343" s="398"/>
      <c r="X2343" s="370">
        <v>1</v>
      </c>
      <c r="Y2343" s="593">
        <v>8</v>
      </c>
      <c r="Z2343" s="579">
        <v>48683</v>
      </c>
      <c r="AA2343" s="398">
        <v>71</v>
      </c>
    </row>
    <row r="2344" spans="1:27" x14ac:dyDescent="0.2">
      <c r="A2344" s="357"/>
      <c r="B2344" s="587"/>
      <c r="C2344" s="588">
        <v>1000</v>
      </c>
      <c r="D2344" s="588"/>
      <c r="E2344" s="589" t="s">
        <v>883</v>
      </c>
      <c r="F2344" s="601"/>
      <c r="G2344" s="601"/>
      <c r="H2344" s="601"/>
      <c r="I2344" s="578"/>
      <c r="J2344" s="578"/>
      <c r="K2344" s="579"/>
      <c r="L2344" s="364"/>
      <c r="M2344" s="578"/>
      <c r="N2344" s="579"/>
      <c r="O2344" s="398"/>
      <c r="P2344" s="370"/>
      <c r="Q2344" s="593"/>
      <c r="R2344" s="579"/>
      <c r="S2344" s="398"/>
      <c r="T2344" s="370"/>
      <c r="U2344" s="593"/>
      <c r="V2344" s="579"/>
      <c r="W2344" s="398"/>
      <c r="X2344" s="370">
        <v>1</v>
      </c>
      <c r="Y2344" s="593">
        <v>8</v>
      </c>
      <c r="Z2344" s="579">
        <v>48683</v>
      </c>
      <c r="AA2344" s="398">
        <v>71</v>
      </c>
    </row>
    <row r="2345" spans="1:27" x14ac:dyDescent="0.2">
      <c r="A2345" s="357"/>
      <c r="B2345" s="587"/>
      <c r="C2345" s="588">
        <v>1020</v>
      </c>
      <c r="D2345" s="588"/>
      <c r="E2345" s="589" t="s">
        <v>883</v>
      </c>
      <c r="F2345" s="601"/>
      <c r="G2345" s="601"/>
      <c r="H2345" s="601"/>
      <c r="I2345" s="578"/>
      <c r="J2345" s="578"/>
      <c r="K2345" s="579"/>
      <c r="L2345" s="364"/>
      <c r="M2345" s="578"/>
      <c r="N2345" s="579"/>
      <c r="O2345" s="398"/>
      <c r="P2345" s="370"/>
      <c r="Q2345" s="593"/>
      <c r="R2345" s="579"/>
      <c r="S2345" s="398"/>
      <c r="T2345" s="370"/>
      <c r="U2345" s="593"/>
      <c r="V2345" s="579"/>
      <c r="W2345" s="398"/>
      <c r="X2345" s="370">
        <v>1</v>
      </c>
      <c r="Y2345" s="593">
        <v>8</v>
      </c>
      <c r="Z2345" s="579">
        <v>48683</v>
      </c>
      <c r="AA2345" s="398">
        <v>71</v>
      </c>
    </row>
    <row r="2346" spans="1:27" x14ac:dyDescent="0.2">
      <c r="A2346" s="357"/>
      <c r="B2346" s="587"/>
      <c r="C2346" s="588">
        <v>1030</v>
      </c>
      <c r="D2346" s="588"/>
      <c r="E2346" s="589" t="s">
        <v>883</v>
      </c>
      <c r="F2346" s="601"/>
      <c r="G2346" s="601"/>
      <c r="H2346" s="601"/>
      <c r="I2346" s="578"/>
      <c r="J2346" s="578"/>
      <c r="K2346" s="579"/>
      <c r="L2346" s="364"/>
      <c r="M2346" s="578"/>
      <c r="N2346" s="579"/>
      <c r="O2346" s="398"/>
      <c r="P2346" s="370"/>
      <c r="Q2346" s="593"/>
      <c r="R2346" s="579"/>
      <c r="S2346" s="398"/>
      <c r="T2346" s="370"/>
      <c r="U2346" s="593"/>
      <c r="V2346" s="579"/>
      <c r="W2346" s="398"/>
      <c r="X2346" s="370">
        <v>1</v>
      </c>
      <c r="Y2346" s="593">
        <v>8</v>
      </c>
      <c r="Z2346" s="579">
        <v>48683</v>
      </c>
      <c r="AA2346" s="398">
        <v>71</v>
      </c>
    </row>
    <row r="2347" spans="1:27" x14ac:dyDescent="0.2">
      <c r="A2347" s="357"/>
      <c r="B2347" s="587"/>
      <c r="C2347" s="588">
        <v>1040</v>
      </c>
      <c r="D2347" s="588"/>
      <c r="E2347" s="589" t="s">
        <v>883</v>
      </c>
      <c r="F2347" s="601"/>
      <c r="G2347" s="601"/>
      <c r="H2347" s="601"/>
      <c r="I2347" s="578"/>
      <c r="J2347" s="578"/>
      <c r="K2347" s="579"/>
      <c r="L2347" s="364"/>
      <c r="M2347" s="578"/>
      <c r="N2347" s="579"/>
      <c r="O2347" s="398"/>
      <c r="P2347" s="370"/>
      <c r="Q2347" s="593"/>
      <c r="R2347" s="579"/>
      <c r="S2347" s="398"/>
      <c r="T2347" s="370"/>
      <c r="U2347" s="593"/>
      <c r="V2347" s="579"/>
      <c r="W2347" s="398"/>
      <c r="X2347" s="370">
        <v>1</v>
      </c>
      <c r="Y2347" s="593">
        <v>8</v>
      </c>
      <c r="Z2347" s="579">
        <v>48683</v>
      </c>
      <c r="AA2347" s="398">
        <v>71</v>
      </c>
    </row>
    <row r="2348" spans="1:27" x14ac:dyDescent="0.2">
      <c r="A2348" s="357"/>
      <c r="B2348" s="587"/>
      <c r="C2348" s="588">
        <v>1050</v>
      </c>
      <c r="D2348" s="588"/>
      <c r="E2348" s="589" t="s">
        <v>883</v>
      </c>
      <c r="F2348" s="601"/>
      <c r="G2348" s="601"/>
      <c r="H2348" s="601"/>
      <c r="I2348" s="578"/>
      <c r="J2348" s="578"/>
      <c r="K2348" s="579"/>
      <c r="L2348" s="364"/>
      <c r="M2348" s="578"/>
      <c r="N2348" s="579"/>
      <c r="O2348" s="398"/>
      <c r="P2348" s="370"/>
      <c r="Q2348" s="593"/>
      <c r="R2348" s="579"/>
      <c r="S2348" s="398"/>
      <c r="T2348" s="370"/>
      <c r="U2348" s="593"/>
      <c r="V2348" s="579"/>
      <c r="W2348" s="398"/>
      <c r="X2348" s="370">
        <v>1</v>
      </c>
      <c r="Y2348" s="593">
        <v>8</v>
      </c>
      <c r="Z2348" s="579">
        <v>48683</v>
      </c>
      <c r="AA2348" s="398">
        <v>71</v>
      </c>
    </row>
    <row r="2349" spans="1:27" x14ac:dyDescent="0.2">
      <c r="A2349" s="357"/>
      <c r="B2349" s="587"/>
      <c r="C2349" s="588">
        <v>1700</v>
      </c>
      <c r="D2349" s="588"/>
      <c r="E2349" s="589" t="s">
        <v>883</v>
      </c>
      <c r="F2349" s="601"/>
      <c r="G2349" s="601"/>
      <c r="H2349" s="601"/>
      <c r="I2349" s="578"/>
      <c r="J2349" s="578"/>
      <c r="K2349" s="579"/>
      <c r="L2349" s="364"/>
      <c r="M2349" s="578"/>
      <c r="N2349" s="579"/>
      <c r="O2349" s="398"/>
      <c r="P2349" s="370"/>
      <c r="Q2349" s="593"/>
      <c r="R2349" s="579"/>
      <c r="S2349" s="398"/>
      <c r="T2349" s="370"/>
      <c r="U2349" s="593"/>
      <c r="V2349" s="579"/>
      <c r="W2349" s="398"/>
      <c r="X2349" s="370">
        <v>1</v>
      </c>
      <c r="Y2349" s="593">
        <v>8</v>
      </c>
      <c r="Z2349" s="579">
        <v>48683</v>
      </c>
      <c r="AA2349" s="398">
        <v>71</v>
      </c>
    </row>
    <row r="2350" spans="1:27" x14ac:dyDescent="0.2">
      <c r="A2350" s="357"/>
      <c r="B2350" s="587"/>
      <c r="C2350" s="625">
        <v>3080</v>
      </c>
      <c r="D2350" s="625"/>
      <c r="E2350" s="589" t="s">
        <v>792</v>
      </c>
      <c r="F2350" s="601"/>
      <c r="G2350" s="601"/>
      <c r="H2350" s="601"/>
      <c r="I2350" s="578"/>
      <c r="J2350" s="578"/>
      <c r="K2350" s="579"/>
      <c r="L2350" s="364"/>
      <c r="M2350" s="578"/>
      <c r="N2350" s="579"/>
      <c r="O2350" s="398"/>
      <c r="P2350" s="370"/>
      <c r="Q2350" s="593"/>
      <c r="R2350" s="579"/>
      <c r="S2350" s="398"/>
      <c r="T2350" s="370"/>
      <c r="U2350" s="593"/>
      <c r="V2350" s="579"/>
      <c r="W2350" s="398"/>
      <c r="X2350" s="370">
        <v>7</v>
      </c>
      <c r="Y2350" s="593">
        <v>4</v>
      </c>
      <c r="Z2350" s="579">
        <v>62678</v>
      </c>
      <c r="AA2350" s="398">
        <v>71</v>
      </c>
    </row>
    <row r="2351" spans="1:27" x14ac:dyDescent="0.2">
      <c r="A2351" s="357"/>
      <c r="B2351" s="587"/>
      <c r="C2351" s="625">
        <v>6000</v>
      </c>
      <c r="D2351" s="625"/>
      <c r="E2351" s="589" t="s">
        <v>883</v>
      </c>
      <c r="F2351" s="601"/>
      <c r="G2351" s="601"/>
      <c r="H2351" s="601"/>
      <c r="I2351" s="578"/>
      <c r="J2351" s="578"/>
      <c r="K2351" s="579"/>
      <c r="L2351" s="364"/>
      <c r="M2351" s="578"/>
      <c r="N2351" s="579"/>
      <c r="O2351" s="398"/>
      <c r="P2351" s="370"/>
      <c r="Q2351" s="593"/>
      <c r="R2351" s="579"/>
      <c r="S2351" s="398"/>
      <c r="T2351" s="370"/>
      <c r="U2351" s="593"/>
      <c r="V2351" s="579"/>
      <c r="W2351" s="398"/>
      <c r="X2351" s="370">
        <v>1</v>
      </c>
      <c r="Y2351" s="593">
        <v>8</v>
      </c>
      <c r="Z2351" s="579">
        <v>48683</v>
      </c>
      <c r="AA2351" s="398">
        <v>71</v>
      </c>
    </row>
    <row r="2352" spans="1:27" x14ac:dyDescent="0.2">
      <c r="A2352" s="357"/>
      <c r="B2352" s="587"/>
      <c r="C2352" s="625">
        <v>6010</v>
      </c>
      <c r="D2352" s="625"/>
      <c r="E2352" s="589" t="s">
        <v>883</v>
      </c>
      <c r="F2352" s="601"/>
      <c r="G2352" s="601"/>
      <c r="H2352" s="601"/>
      <c r="I2352" s="578"/>
      <c r="J2352" s="578"/>
      <c r="K2352" s="579"/>
      <c r="L2352" s="364"/>
      <c r="M2352" s="578"/>
      <c r="N2352" s="579"/>
      <c r="O2352" s="398"/>
      <c r="P2352" s="370"/>
      <c r="Q2352" s="593"/>
      <c r="R2352" s="579"/>
      <c r="S2352" s="398"/>
      <c r="T2352" s="370"/>
      <c r="U2352" s="593"/>
      <c r="V2352" s="579"/>
      <c r="W2352" s="398"/>
      <c r="X2352" s="370">
        <v>1</v>
      </c>
      <c r="Y2352" s="593">
        <v>8</v>
      </c>
      <c r="Z2352" s="579">
        <v>48683</v>
      </c>
      <c r="AA2352" s="398">
        <v>71</v>
      </c>
    </row>
    <row r="2353" spans="1:27" x14ac:dyDescent="0.2">
      <c r="A2353" s="357"/>
      <c r="B2353" s="587"/>
      <c r="C2353" s="625">
        <v>10001</v>
      </c>
      <c r="D2353" s="625"/>
      <c r="E2353" s="589" t="s">
        <v>883</v>
      </c>
      <c r="F2353" s="601"/>
      <c r="G2353" s="601"/>
      <c r="H2353" s="601"/>
      <c r="I2353" s="578"/>
      <c r="J2353" s="578"/>
      <c r="K2353" s="579"/>
      <c r="L2353" s="364"/>
      <c r="M2353" s="578"/>
      <c r="N2353" s="579"/>
      <c r="O2353" s="398"/>
      <c r="P2353" s="370"/>
      <c r="Q2353" s="593"/>
      <c r="R2353" s="579"/>
      <c r="S2353" s="398"/>
      <c r="T2353" s="370"/>
      <c r="U2353" s="593"/>
      <c r="V2353" s="579"/>
      <c r="W2353" s="398"/>
      <c r="X2353" s="370">
        <v>1</v>
      </c>
      <c r="Y2353" s="593">
        <v>8</v>
      </c>
      <c r="Z2353" s="579">
        <v>48683</v>
      </c>
      <c r="AA2353" s="470">
        <v>71</v>
      </c>
    </row>
    <row r="2354" spans="1:27" x14ac:dyDescent="0.2">
      <c r="A2354" s="357"/>
      <c r="B2354" s="587"/>
      <c r="C2354" s="625"/>
      <c r="D2354" s="625"/>
      <c r="E2354" s="589">
        <v>0</v>
      </c>
      <c r="F2354" s="601"/>
      <c r="G2354" s="601"/>
      <c r="H2354" s="601"/>
      <c r="I2354" s="578"/>
      <c r="J2354" s="578"/>
      <c r="K2354" s="579"/>
      <c r="L2354" s="364"/>
      <c r="M2354" s="578"/>
      <c r="N2354" s="579"/>
      <c r="O2354" s="398"/>
      <c r="P2354" s="370"/>
      <c r="Q2354" s="593"/>
      <c r="R2354" s="579"/>
      <c r="S2354" s="398"/>
      <c r="T2354" s="370"/>
      <c r="U2354" s="593"/>
      <c r="V2354" s="579"/>
      <c r="W2354" s="398"/>
      <c r="X2354" s="370"/>
      <c r="Y2354" s="593"/>
      <c r="Z2354" s="579"/>
      <c r="AA2354" s="398"/>
    </row>
    <row r="2355" spans="1:27" ht="15" x14ac:dyDescent="0.25">
      <c r="A2355" s="357"/>
      <c r="B2355" s="587"/>
      <c r="C2355" s="588"/>
      <c r="D2355" s="588"/>
      <c r="E2355" s="479" t="s">
        <v>381</v>
      </c>
      <c r="F2355" s="601"/>
      <c r="G2355" s="601"/>
      <c r="H2355" s="601"/>
      <c r="I2355" s="578"/>
      <c r="J2355" s="578"/>
      <c r="K2355" s="579"/>
      <c r="L2355" s="364"/>
      <c r="M2355" s="578"/>
      <c r="N2355" s="579"/>
      <c r="O2355" s="398"/>
      <c r="P2355" s="370"/>
      <c r="Q2355" s="593"/>
      <c r="R2355" s="579"/>
      <c r="S2355" s="398"/>
      <c r="T2355" s="370"/>
      <c r="U2355" s="593"/>
      <c r="V2355" s="579"/>
      <c r="W2355" s="398"/>
      <c r="X2355" s="423"/>
      <c r="Y2355" s="422"/>
      <c r="Z2355" s="407">
        <f>SUM(Z2342:Z2353)</f>
        <v>549508</v>
      </c>
      <c r="AA2355" s="408"/>
    </row>
    <row r="2356" spans="1:27" x14ac:dyDescent="0.2">
      <c r="A2356" s="357"/>
      <c r="B2356" s="587"/>
      <c r="C2356" s="588"/>
      <c r="D2356" s="588"/>
      <c r="E2356" s="589"/>
      <c r="F2356" s="601"/>
      <c r="G2356" s="601"/>
      <c r="H2356" s="601"/>
      <c r="I2356" s="578"/>
      <c r="J2356" s="578"/>
      <c r="K2356" s="579"/>
      <c r="L2356" s="364"/>
      <c r="M2356" s="578"/>
      <c r="N2356" s="579"/>
      <c r="O2356" s="398"/>
      <c r="P2356" s="370"/>
      <c r="Q2356" s="593"/>
      <c r="R2356" s="579"/>
      <c r="S2356" s="398"/>
      <c r="T2356" s="370"/>
      <c r="U2356" s="593"/>
      <c r="V2356" s="579"/>
      <c r="W2356" s="398"/>
      <c r="X2356" s="404"/>
      <c r="Y2356" s="582"/>
      <c r="Z2356" s="579"/>
      <c r="AA2356" s="398"/>
    </row>
    <row r="2357" spans="1:27" ht="15" x14ac:dyDescent="0.25">
      <c r="A2357" s="357"/>
      <c r="B2357" s="587"/>
      <c r="C2357" s="588"/>
      <c r="D2357" s="588"/>
      <c r="E2357" s="602" t="s">
        <v>1441</v>
      </c>
      <c r="F2357" s="601"/>
      <c r="G2357" s="601"/>
      <c r="H2357" s="601"/>
      <c r="I2357" s="578"/>
      <c r="J2357" s="578"/>
      <c r="K2357" s="579"/>
      <c r="L2357" s="364"/>
      <c r="M2357" s="578"/>
      <c r="N2357" s="579"/>
      <c r="O2357" s="398"/>
      <c r="P2357" s="370"/>
      <c r="Q2357" s="593"/>
      <c r="R2357" s="579"/>
      <c r="S2357" s="398"/>
      <c r="T2357" s="370"/>
      <c r="U2357" s="593"/>
      <c r="V2357" s="579"/>
      <c r="W2357" s="398"/>
      <c r="X2357" s="404"/>
      <c r="Y2357" s="582"/>
      <c r="Z2357" s="579">
        <f>COUNTIFS($C$2343:$C$2354,"&gt;0",Z2343:Z2354,"&gt;0")</f>
        <v>11</v>
      </c>
      <c r="AA2357" s="398"/>
    </row>
    <row r="2358" spans="1:27" ht="15" x14ac:dyDescent="0.25">
      <c r="A2358" s="359"/>
      <c r="B2358" s="20"/>
      <c r="C2358" s="303"/>
      <c r="D2358" s="303"/>
      <c r="E2358" s="481" t="s">
        <v>1332</v>
      </c>
      <c r="F2358" s="306"/>
      <c r="G2358" s="306"/>
      <c r="H2358" s="306"/>
      <c r="I2358" s="307"/>
      <c r="J2358" s="307"/>
      <c r="K2358" s="308"/>
      <c r="L2358" s="366"/>
      <c r="M2358" s="307"/>
      <c r="N2358" s="308"/>
      <c r="O2358" s="424"/>
      <c r="P2358" s="372"/>
      <c r="Q2358" s="326"/>
      <c r="R2358" s="308"/>
      <c r="S2358" s="424"/>
      <c r="T2358" s="372"/>
      <c r="U2358" s="326"/>
      <c r="V2358" s="308"/>
      <c r="W2358" s="424"/>
      <c r="X2358" s="431"/>
      <c r="Y2358" s="430"/>
      <c r="Z2358" s="308">
        <f>COUNTIFS($C$2343:$C$2354,"**",Z2343:Z2354,"&gt;0")</f>
        <v>0</v>
      </c>
      <c r="AA2358" s="424"/>
    </row>
    <row r="2359" spans="1:27" ht="15" x14ac:dyDescent="0.25">
      <c r="A2359" s="360"/>
      <c r="B2359" s="285"/>
      <c r="C2359" s="309"/>
      <c r="D2359" s="309"/>
      <c r="E2359" s="623"/>
      <c r="F2359" s="273"/>
      <c r="G2359" s="273"/>
      <c r="H2359" s="273"/>
      <c r="I2359" s="171"/>
      <c r="J2359" s="171"/>
      <c r="K2359" s="310"/>
      <c r="L2359" s="369"/>
      <c r="M2359" s="171"/>
      <c r="N2359" s="310"/>
      <c r="O2359" s="401"/>
      <c r="P2359" s="374"/>
      <c r="Q2359" s="311"/>
      <c r="R2359" s="310"/>
      <c r="S2359" s="401"/>
      <c r="T2359" s="374"/>
      <c r="U2359" s="311"/>
      <c r="V2359" s="310"/>
      <c r="W2359" s="401"/>
      <c r="X2359" s="426"/>
      <c r="Y2359" s="425"/>
      <c r="Z2359" s="310"/>
      <c r="AA2359" s="401"/>
    </row>
    <row r="2360" spans="1:27" ht="15.75" x14ac:dyDescent="0.25">
      <c r="A2360" s="322" t="s">
        <v>1563</v>
      </c>
      <c r="B2360" s="587"/>
      <c r="C2360" s="588"/>
      <c r="D2360" s="588"/>
      <c r="E2360" s="589"/>
      <c r="F2360" s="601"/>
      <c r="G2360" s="601"/>
      <c r="H2360" s="601"/>
      <c r="I2360" s="578"/>
      <c r="J2360" s="578"/>
      <c r="K2360" s="579"/>
      <c r="L2360" s="364"/>
      <c r="M2360" s="578"/>
      <c r="N2360" s="579"/>
      <c r="O2360" s="398"/>
      <c r="P2360" s="370"/>
      <c r="Q2360" s="593"/>
      <c r="R2360" s="579"/>
      <c r="S2360" s="398"/>
      <c r="T2360" s="370"/>
      <c r="U2360" s="593"/>
      <c r="V2360" s="579"/>
      <c r="W2360" s="398"/>
      <c r="X2360" s="370"/>
      <c r="Y2360" s="593"/>
      <c r="Z2360" s="579"/>
      <c r="AA2360" s="398"/>
    </row>
    <row r="2361" spans="1:27" ht="15" x14ac:dyDescent="0.25">
      <c r="A2361" s="357"/>
      <c r="B2361" s="620" t="s">
        <v>22</v>
      </c>
      <c r="C2361" s="588"/>
      <c r="D2361" s="588"/>
      <c r="E2361" s="589"/>
      <c r="F2361" s="601"/>
      <c r="G2361" s="601"/>
      <c r="H2361" s="601"/>
      <c r="I2361" s="578"/>
      <c r="J2361" s="578"/>
      <c r="K2361" s="579"/>
      <c r="L2361" s="364"/>
      <c r="M2361" s="578"/>
      <c r="N2361" s="579"/>
      <c r="O2361" s="398"/>
      <c r="P2361" s="370"/>
      <c r="Q2361" s="593"/>
      <c r="R2361" s="579"/>
      <c r="S2361" s="398"/>
      <c r="T2361" s="370"/>
      <c r="U2361" s="593"/>
      <c r="V2361" s="579"/>
      <c r="W2361" s="398"/>
      <c r="X2361" s="370"/>
      <c r="Y2361" s="593"/>
      <c r="Z2361" s="579"/>
      <c r="AA2361" s="398"/>
    </row>
    <row r="2362" spans="1:27" x14ac:dyDescent="0.2">
      <c r="A2362" s="357"/>
      <c r="B2362" s="589"/>
      <c r="C2362" s="588">
        <v>330</v>
      </c>
      <c r="D2362" s="588"/>
      <c r="E2362" s="589" t="s">
        <v>896</v>
      </c>
      <c r="F2362" s="601"/>
      <c r="G2362" s="601"/>
      <c r="H2362" s="601"/>
      <c r="I2362" s="578"/>
      <c r="J2362" s="578"/>
      <c r="K2362" s="579"/>
      <c r="L2362" s="364"/>
      <c r="M2362" s="578"/>
      <c r="N2362" s="579"/>
      <c r="O2362" s="398"/>
      <c r="P2362" s="370"/>
      <c r="Q2362" s="593"/>
      <c r="R2362" s="579"/>
      <c r="S2362" s="398"/>
      <c r="T2362" s="370"/>
      <c r="U2362" s="593"/>
      <c r="V2362" s="579"/>
      <c r="W2362" s="398"/>
      <c r="X2362" s="370">
        <v>6</v>
      </c>
      <c r="Y2362" s="593">
        <v>8</v>
      </c>
      <c r="Z2362" s="579">
        <v>63213</v>
      </c>
      <c r="AA2362" s="398">
        <v>3144</v>
      </c>
    </row>
    <row r="2363" spans="1:27" x14ac:dyDescent="0.2">
      <c r="A2363" s="357"/>
      <c r="B2363" s="587"/>
      <c r="C2363" s="588">
        <v>440</v>
      </c>
      <c r="D2363" s="588"/>
      <c r="E2363" s="589" t="s">
        <v>302</v>
      </c>
      <c r="F2363" s="601"/>
      <c r="G2363" s="601"/>
      <c r="H2363" s="601"/>
      <c r="I2363" s="578"/>
      <c r="J2363" s="578"/>
      <c r="K2363" s="579"/>
      <c r="L2363" s="364"/>
      <c r="M2363" s="578"/>
      <c r="N2363" s="579"/>
      <c r="O2363" s="398"/>
      <c r="P2363" s="370"/>
      <c r="Q2363" s="593"/>
      <c r="R2363" s="579"/>
      <c r="S2363" s="398"/>
      <c r="T2363" s="370"/>
      <c r="U2363" s="593"/>
      <c r="V2363" s="579"/>
      <c r="W2363" s="398"/>
      <c r="X2363" s="370">
        <v>1</v>
      </c>
      <c r="Y2363" s="593">
        <v>3</v>
      </c>
      <c r="Z2363" s="579">
        <v>59572</v>
      </c>
      <c r="AA2363" s="398">
        <v>424</v>
      </c>
    </row>
    <row r="2364" spans="1:27" x14ac:dyDescent="0.2">
      <c r="A2364" s="357"/>
      <c r="B2364" s="587"/>
      <c r="C2364" s="588">
        <v>460</v>
      </c>
      <c r="D2364" s="588"/>
      <c r="E2364" s="589" t="s">
        <v>238</v>
      </c>
      <c r="F2364" s="601"/>
      <c r="G2364" s="601"/>
      <c r="H2364" s="601"/>
      <c r="I2364" s="578"/>
      <c r="J2364" s="578"/>
      <c r="K2364" s="579"/>
      <c r="L2364" s="364"/>
      <c r="M2364" s="578"/>
      <c r="N2364" s="579"/>
      <c r="O2364" s="398"/>
      <c r="P2364" s="370"/>
      <c r="Q2364" s="593"/>
      <c r="R2364" s="579"/>
      <c r="S2364" s="398"/>
      <c r="T2364" s="370"/>
      <c r="U2364" s="593"/>
      <c r="V2364" s="579"/>
      <c r="W2364" s="398"/>
      <c r="X2364" s="370">
        <v>1</v>
      </c>
      <c r="Y2364" s="593">
        <v>2</v>
      </c>
      <c r="Z2364" s="579">
        <v>55961</v>
      </c>
      <c r="AA2364" s="398">
        <v>424</v>
      </c>
    </row>
    <row r="2365" spans="1:27" x14ac:dyDescent="0.2">
      <c r="A2365" s="357"/>
      <c r="B2365" s="587"/>
      <c r="C2365" s="588">
        <v>1220</v>
      </c>
      <c r="D2365" s="588"/>
      <c r="E2365" s="589" t="s">
        <v>302</v>
      </c>
      <c r="F2365" s="601"/>
      <c r="G2365" s="601"/>
      <c r="H2365" s="601"/>
      <c r="I2365" s="578"/>
      <c r="J2365" s="578"/>
      <c r="K2365" s="579"/>
      <c r="L2365" s="364"/>
      <c r="M2365" s="578"/>
      <c r="N2365" s="579"/>
      <c r="O2365" s="398"/>
      <c r="P2365" s="370"/>
      <c r="Q2365" s="593"/>
      <c r="R2365" s="579"/>
      <c r="S2365" s="398"/>
      <c r="T2365" s="370"/>
      <c r="U2365" s="593"/>
      <c r="V2365" s="579"/>
      <c r="W2365" s="398"/>
      <c r="X2365" s="370">
        <v>1</v>
      </c>
      <c r="Y2365" s="593">
        <v>3</v>
      </c>
      <c r="Z2365" s="579">
        <v>59572</v>
      </c>
      <c r="AA2365" s="398">
        <v>424</v>
      </c>
    </row>
    <row r="2366" spans="1:27" x14ac:dyDescent="0.2">
      <c r="A2366" s="357"/>
      <c r="B2366" s="587"/>
      <c r="C2366" s="588">
        <v>1230</v>
      </c>
      <c r="D2366" s="588"/>
      <c r="E2366" s="589" t="s">
        <v>302</v>
      </c>
      <c r="F2366" s="601"/>
      <c r="G2366" s="601"/>
      <c r="H2366" s="601"/>
      <c r="I2366" s="578"/>
      <c r="J2366" s="578"/>
      <c r="K2366" s="579"/>
      <c r="L2366" s="364"/>
      <c r="M2366" s="578"/>
      <c r="N2366" s="579"/>
      <c r="O2366" s="398"/>
      <c r="P2366" s="370"/>
      <c r="Q2366" s="593"/>
      <c r="R2366" s="579"/>
      <c r="S2366" s="398"/>
      <c r="T2366" s="370"/>
      <c r="U2366" s="593"/>
      <c r="V2366" s="579"/>
      <c r="W2366" s="398"/>
      <c r="X2366" s="370">
        <v>1</v>
      </c>
      <c r="Y2366" s="593">
        <v>3</v>
      </c>
      <c r="Z2366" s="579">
        <v>59572</v>
      </c>
      <c r="AA2366" s="398">
        <v>424</v>
      </c>
    </row>
    <row r="2367" spans="1:27" x14ac:dyDescent="0.2">
      <c r="A2367" s="357"/>
      <c r="B2367" s="587"/>
      <c r="C2367" s="588">
        <v>1240</v>
      </c>
      <c r="D2367" s="588"/>
      <c r="E2367" s="589" t="s">
        <v>238</v>
      </c>
      <c r="F2367" s="601"/>
      <c r="G2367" s="601"/>
      <c r="H2367" s="601"/>
      <c r="I2367" s="578"/>
      <c r="J2367" s="578"/>
      <c r="K2367" s="579"/>
      <c r="L2367" s="364"/>
      <c r="M2367" s="578"/>
      <c r="N2367" s="579"/>
      <c r="O2367" s="398"/>
      <c r="P2367" s="370"/>
      <c r="Q2367" s="593"/>
      <c r="R2367" s="579"/>
      <c r="S2367" s="398"/>
      <c r="T2367" s="370"/>
      <c r="U2367" s="593"/>
      <c r="V2367" s="579"/>
      <c r="W2367" s="398"/>
      <c r="X2367" s="370">
        <v>1</v>
      </c>
      <c r="Y2367" s="593">
        <v>2</v>
      </c>
      <c r="Z2367" s="579">
        <v>55961</v>
      </c>
      <c r="AA2367" s="398">
        <v>424</v>
      </c>
    </row>
    <row r="2368" spans="1:27" x14ac:dyDescent="0.2">
      <c r="A2368" s="357"/>
      <c r="B2368" s="587"/>
      <c r="C2368" s="588">
        <v>1250</v>
      </c>
      <c r="D2368" s="588"/>
      <c r="E2368" s="589" t="s">
        <v>302</v>
      </c>
      <c r="F2368" s="601"/>
      <c r="G2368" s="601"/>
      <c r="H2368" s="601"/>
      <c r="I2368" s="578"/>
      <c r="J2368" s="578"/>
      <c r="K2368" s="579"/>
      <c r="L2368" s="364"/>
      <c r="M2368" s="578"/>
      <c r="N2368" s="579"/>
      <c r="O2368" s="398"/>
      <c r="P2368" s="370"/>
      <c r="Q2368" s="593"/>
      <c r="R2368" s="579"/>
      <c r="S2368" s="398"/>
      <c r="T2368" s="370"/>
      <c r="U2368" s="593"/>
      <c r="V2368" s="579"/>
      <c r="W2368" s="398"/>
      <c r="X2368" s="370">
        <v>1</v>
      </c>
      <c r="Y2368" s="593">
        <v>3</v>
      </c>
      <c r="Z2368" s="579">
        <v>59572</v>
      </c>
      <c r="AA2368" s="398">
        <v>424</v>
      </c>
    </row>
    <row r="2369" spans="1:27" x14ac:dyDescent="0.2">
      <c r="A2369" s="357"/>
      <c r="B2369" s="587"/>
      <c r="C2369" s="588">
        <v>1260</v>
      </c>
      <c r="D2369" s="588"/>
      <c r="E2369" s="589" t="s">
        <v>302</v>
      </c>
      <c r="F2369" s="601"/>
      <c r="G2369" s="601"/>
      <c r="H2369" s="601"/>
      <c r="I2369" s="578"/>
      <c r="J2369" s="578"/>
      <c r="K2369" s="579"/>
      <c r="L2369" s="364"/>
      <c r="M2369" s="578"/>
      <c r="N2369" s="579"/>
      <c r="O2369" s="398"/>
      <c r="P2369" s="370"/>
      <c r="Q2369" s="593"/>
      <c r="R2369" s="579"/>
      <c r="S2369" s="398"/>
      <c r="T2369" s="370"/>
      <c r="U2369" s="593"/>
      <c r="V2369" s="579"/>
      <c r="W2369" s="398"/>
      <c r="X2369" s="370">
        <v>1</v>
      </c>
      <c r="Y2369" s="593">
        <v>3</v>
      </c>
      <c r="Z2369" s="579">
        <v>59572</v>
      </c>
      <c r="AA2369" s="398">
        <v>424</v>
      </c>
    </row>
    <row r="2370" spans="1:27" x14ac:dyDescent="0.2">
      <c r="A2370" s="357"/>
      <c r="B2370" s="587"/>
      <c r="C2370" s="588">
        <v>1270</v>
      </c>
      <c r="D2370" s="588"/>
      <c r="E2370" s="589" t="s">
        <v>302</v>
      </c>
      <c r="F2370" s="601"/>
      <c r="G2370" s="601"/>
      <c r="H2370" s="601"/>
      <c r="I2370" s="578"/>
      <c r="J2370" s="578"/>
      <c r="K2370" s="579"/>
      <c r="L2370" s="364"/>
      <c r="M2370" s="578"/>
      <c r="N2370" s="579"/>
      <c r="O2370" s="398"/>
      <c r="P2370" s="370"/>
      <c r="Q2370" s="593"/>
      <c r="R2370" s="579"/>
      <c r="S2370" s="398"/>
      <c r="T2370" s="370"/>
      <c r="U2370" s="593"/>
      <c r="V2370" s="579"/>
      <c r="W2370" s="398"/>
      <c r="X2370" s="370">
        <v>1</v>
      </c>
      <c r="Y2370" s="593">
        <v>3</v>
      </c>
      <c r="Z2370" s="579">
        <v>59572</v>
      </c>
      <c r="AA2370" s="398">
        <v>424</v>
      </c>
    </row>
    <row r="2371" spans="1:27" x14ac:dyDescent="0.2">
      <c r="A2371" s="357"/>
      <c r="B2371" s="587"/>
      <c r="C2371" s="588">
        <v>1280</v>
      </c>
      <c r="D2371" s="588"/>
      <c r="E2371" s="589" t="s">
        <v>302</v>
      </c>
      <c r="F2371" s="601"/>
      <c r="G2371" s="601"/>
      <c r="H2371" s="601"/>
      <c r="I2371" s="578"/>
      <c r="J2371" s="578"/>
      <c r="K2371" s="579"/>
      <c r="L2371" s="364"/>
      <c r="M2371" s="578"/>
      <c r="N2371" s="579"/>
      <c r="O2371" s="398"/>
      <c r="P2371" s="370"/>
      <c r="Q2371" s="593"/>
      <c r="R2371" s="579"/>
      <c r="S2371" s="398"/>
      <c r="T2371" s="370"/>
      <c r="U2371" s="593"/>
      <c r="V2371" s="579"/>
      <c r="W2371" s="398"/>
      <c r="X2371" s="370">
        <v>1</v>
      </c>
      <c r="Y2371" s="593">
        <v>3</v>
      </c>
      <c r="Z2371" s="579">
        <v>59572</v>
      </c>
      <c r="AA2371" s="398">
        <v>424</v>
      </c>
    </row>
    <row r="2372" spans="1:27" x14ac:dyDescent="0.2">
      <c r="A2372" s="357"/>
      <c r="B2372" s="587"/>
      <c r="C2372" s="588">
        <v>1290</v>
      </c>
      <c r="D2372" s="588"/>
      <c r="E2372" s="589" t="s">
        <v>302</v>
      </c>
      <c r="F2372" s="601"/>
      <c r="G2372" s="601"/>
      <c r="H2372" s="601"/>
      <c r="I2372" s="578"/>
      <c r="J2372" s="578"/>
      <c r="K2372" s="579"/>
      <c r="L2372" s="364"/>
      <c r="M2372" s="578"/>
      <c r="N2372" s="579"/>
      <c r="O2372" s="398"/>
      <c r="P2372" s="370"/>
      <c r="Q2372" s="593"/>
      <c r="R2372" s="579"/>
      <c r="S2372" s="398"/>
      <c r="T2372" s="370"/>
      <c r="U2372" s="593"/>
      <c r="V2372" s="579"/>
      <c r="W2372" s="398"/>
      <c r="X2372" s="370">
        <v>1</v>
      </c>
      <c r="Y2372" s="593">
        <v>3</v>
      </c>
      <c r="Z2372" s="579">
        <v>59572</v>
      </c>
      <c r="AA2372" s="398">
        <v>424</v>
      </c>
    </row>
    <row r="2373" spans="1:27" x14ac:dyDescent="0.2">
      <c r="A2373" s="357"/>
      <c r="B2373" s="587"/>
      <c r="C2373" s="588">
        <v>1300</v>
      </c>
      <c r="D2373" s="588"/>
      <c r="E2373" s="589" t="s">
        <v>302</v>
      </c>
      <c r="F2373" s="601"/>
      <c r="G2373" s="601"/>
      <c r="H2373" s="601"/>
      <c r="I2373" s="578"/>
      <c r="J2373" s="578"/>
      <c r="K2373" s="579"/>
      <c r="L2373" s="364"/>
      <c r="M2373" s="578"/>
      <c r="N2373" s="579"/>
      <c r="O2373" s="398"/>
      <c r="P2373" s="370"/>
      <c r="Q2373" s="593"/>
      <c r="R2373" s="579"/>
      <c r="S2373" s="398"/>
      <c r="T2373" s="370"/>
      <c r="U2373" s="593"/>
      <c r="V2373" s="579"/>
      <c r="W2373" s="398"/>
      <c r="X2373" s="370">
        <v>1</v>
      </c>
      <c r="Y2373" s="593">
        <v>3</v>
      </c>
      <c r="Z2373" s="579">
        <v>59572</v>
      </c>
      <c r="AA2373" s="398">
        <v>424</v>
      </c>
    </row>
    <row r="2374" spans="1:27" x14ac:dyDescent="0.2">
      <c r="A2374" s="357"/>
      <c r="B2374" s="587"/>
      <c r="C2374" s="588">
        <v>1310</v>
      </c>
      <c r="D2374" s="588"/>
      <c r="E2374" s="589" t="s">
        <v>302</v>
      </c>
      <c r="F2374" s="601"/>
      <c r="G2374" s="601"/>
      <c r="H2374" s="601"/>
      <c r="I2374" s="578"/>
      <c r="J2374" s="578"/>
      <c r="K2374" s="579"/>
      <c r="L2374" s="364"/>
      <c r="M2374" s="578"/>
      <c r="N2374" s="579"/>
      <c r="O2374" s="398"/>
      <c r="P2374" s="370"/>
      <c r="Q2374" s="593"/>
      <c r="R2374" s="579"/>
      <c r="S2374" s="398"/>
      <c r="T2374" s="370"/>
      <c r="U2374" s="593"/>
      <c r="V2374" s="579"/>
      <c r="W2374" s="398"/>
      <c r="X2374" s="370">
        <v>1</v>
      </c>
      <c r="Y2374" s="593">
        <v>3</v>
      </c>
      <c r="Z2374" s="579">
        <v>59572</v>
      </c>
      <c r="AA2374" s="398">
        <v>424</v>
      </c>
    </row>
    <row r="2375" spans="1:27" x14ac:dyDescent="0.2">
      <c r="A2375" s="357"/>
      <c r="B2375" s="587"/>
      <c r="C2375" s="588">
        <v>1330</v>
      </c>
      <c r="D2375" s="588"/>
      <c r="E2375" s="589" t="s">
        <v>302</v>
      </c>
      <c r="F2375" s="601"/>
      <c r="G2375" s="601"/>
      <c r="H2375" s="601"/>
      <c r="I2375" s="578"/>
      <c r="J2375" s="578"/>
      <c r="K2375" s="579"/>
      <c r="L2375" s="364"/>
      <c r="M2375" s="578"/>
      <c r="N2375" s="579"/>
      <c r="O2375" s="398"/>
      <c r="P2375" s="370"/>
      <c r="Q2375" s="593"/>
      <c r="R2375" s="579"/>
      <c r="S2375" s="398"/>
      <c r="T2375" s="370"/>
      <c r="U2375" s="593"/>
      <c r="V2375" s="579"/>
      <c r="W2375" s="398"/>
      <c r="X2375" s="370">
        <v>1</v>
      </c>
      <c r="Y2375" s="593">
        <v>3</v>
      </c>
      <c r="Z2375" s="579">
        <v>59572</v>
      </c>
      <c r="AA2375" s="398">
        <v>424</v>
      </c>
    </row>
    <row r="2376" spans="1:27" x14ac:dyDescent="0.2">
      <c r="A2376" s="357"/>
      <c r="B2376" s="587"/>
      <c r="C2376" s="588">
        <v>1350</v>
      </c>
      <c r="D2376" s="588"/>
      <c r="E2376" s="589" t="s">
        <v>238</v>
      </c>
      <c r="F2376" s="601"/>
      <c r="G2376" s="601"/>
      <c r="H2376" s="601"/>
      <c r="I2376" s="578"/>
      <c r="J2376" s="578"/>
      <c r="K2376" s="579"/>
      <c r="L2376" s="364"/>
      <c r="M2376" s="578"/>
      <c r="N2376" s="579"/>
      <c r="O2376" s="398"/>
      <c r="P2376" s="370"/>
      <c r="Q2376" s="593"/>
      <c r="R2376" s="579"/>
      <c r="S2376" s="398"/>
      <c r="T2376" s="370"/>
      <c r="U2376" s="593"/>
      <c r="V2376" s="579"/>
      <c r="W2376" s="398"/>
      <c r="X2376" s="370">
        <v>1</v>
      </c>
      <c r="Y2376" s="593">
        <v>2</v>
      </c>
      <c r="Z2376" s="579">
        <v>55961</v>
      </c>
      <c r="AA2376" s="398">
        <v>424</v>
      </c>
    </row>
    <row r="2377" spans="1:27" x14ac:dyDescent="0.2">
      <c r="A2377" s="357"/>
      <c r="B2377" s="587"/>
      <c r="C2377" s="588">
        <v>1360</v>
      </c>
      <c r="D2377" s="588"/>
      <c r="E2377" s="589" t="s">
        <v>238</v>
      </c>
      <c r="F2377" s="601"/>
      <c r="G2377" s="601"/>
      <c r="H2377" s="601"/>
      <c r="I2377" s="578"/>
      <c r="J2377" s="578"/>
      <c r="K2377" s="579"/>
      <c r="L2377" s="364"/>
      <c r="M2377" s="578"/>
      <c r="N2377" s="579"/>
      <c r="O2377" s="398"/>
      <c r="P2377" s="370"/>
      <c r="Q2377" s="593"/>
      <c r="R2377" s="579"/>
      <c r="S2377" s="398"/>
      <c r="T2377" s="370"/>
      <c r="U2377" s="593"/>
      <c r="V2377" s="579"/>
      <c r="W2377" s="398"/>
      <c r="X2377" s="370">
        <v>1</v>
      </c>
      <c r="Y2377" s="593">
        <v>2</v>
      </c>
      <c r="Z2377" s="579">
        <v>55961</v>
      </c>
      <c r="AA2377" s="398">
        <v>424</v>
      </c>
    </row>
    <row r="2378" spans="1:27" x14ac:dyDescent="0.2">
      <c r="A2378" s="357"/>
      <c r="B2378" s="587"/>
      <c r="C2378" s="588">
        <v>1370</v>
      </c>
      <c r="D2378" s="588"/>
      <c r="E2378" s="589" t="s">
        <v>238</v>
      </c>
      <c r="F2378" s="601"/>
      <c r="G2378" s="601"/>
      <c r="H2378" s="601"/>
      <c r="I2378" s="578"/>
      <c r="J2378" s="578"/>
      <c r="K2378" s="579"/>
      <c r="L2378" s="364"/>
      <c r="M2378" s="578"/>
      <c r="N2378" s="579"/>
      <c r="O2378" s="398"/>
      <c r="P2378" s="370"/>
      <c r="Q2378" s="593"/>
      <c r="R2378" s="579"/>
      <c r="S2378" s="398"/>
      <c r="T2378" s="370"/>
      <c r="U2378" s="593"/>
      <c r="V2378" s="579"/>
      <c r="W2378" s="398"/>
      <c r="X2378" s="370">
        <v>1</v>
      </c>
      <c r="Y2378" s="593">
        <v>2</v>
      </c>
      <c r="Z2378" s="579">
        <v>55961</v>
      </c>
      <c r="AA2378" s="398">
        <v>424</v>
      </c>
    </row>
    <row r="2379" spans="1:27" x14ac:dyDescent="0.2">
      <c r="A2379" s="357"/>
      <c r="B2379" s="587"/>
      <c r="C2379" s="588">
        <v>1380</v>
      </c>
      <c r="D2379" s="588"/>
      <c r="E2379" s="589" t="s">
        <v>238</v>
      </c>
      <c r="F2379" s="601"/>
      <c r="G2379" s="601"/>
      <c r="H2379" s="601"/>
      <c r="I2379" s="578"/>
      <c r="J2379" s="578"/>
      <c r="K2379" s="579"/>
      <c r="L2379" s="364"/>
      <c r="M2379" s="578"/>
      <c r="N2379" s="579"/>
      <c r="O2379" s="398"/>
      <c r="P2379" s="370"/>
      <c r="Q2379" s="593"/>
      <c r="R2379" s="579"/>
      <c r="S2379" s="398"/>
      <c r="T2379" s="370"/>
      <c r="U2379" s="593"/>
      <c r="V2379" s="579"/>
      <c r="W2379" s="398"/>
      <c r="X2379" s="370">
        <v>1</v>
      </c>
      <c r="Y2379" s="593">
        <v>2</v>
      </c>
      <c r="Z2379" s="579">
        <v>55961</v>
      </c>
      <c r="AA2379" s="398">
        <v>424</v>
      </c>
    </row>
    <row r="2380" spans="1:27" x14ac:dyDescent="0.2">
      <c r="A2380" s="357"/>
      <c r="B2380" s="587"/>
      <c r="C2380" s="588">
        <v>1410</v>
      </c>
      <c r="D2380" s="588"/>
      <c r="E2380" s="589" t="s">
        <v>238</v>
      </c>
      <c r="F2380" s="601"/>
      <c r="G2380" s="601"/>
      <c r="H2380" s="601"/>
      <c r="I2380" s="578"/>
      <c r="J2380" s="578"/>
      <c r="K2380" s="579"/>
      <c r="L2380" s="364"/>
      <c r="M2380" s="578"/>
      <c r="N2380" s="579"/>
      <c r="O2380" s="398"/>
      <c r="P2380" s="370"/>
      <c r="Q2380" s="593"/>
      <c r="R2380" s="579"/>
      <c r="S2380" s="398"/>
      <c r="T2380" s="370"/>
      <c r="U2380" s="593"/>
      <c r="V2380" s="579"/>
      <c r="W2380" s="398"/>
      <c r="X2380" s="370">
        <v>1</v>
      </c>
      <c r="Y2380" s="593">
        <v>2</v>
      </c>
      <c r="Z2380" s="579">
        <v>55961</v>
      </c>
      <c r="AA2380" s="398">
        <v>424</v>
      </c>
    </row>
    <row r="2381" spans="1:27" x14ac:dyDescent="0.2">
      <c r="A2381" s="357"/>
      <c r="B2381" s="587"/>
      <c r="C2381" s="588">
        <v>1420</v>
      </c>
      <c r="D2381" s="588"/>
      <c r="E2381" s="589" t="s">
        <v>238</v>
      </c>
      <c r="F2381" s="601"/>
      <c r="G2381" s="601"/>
      <c r="H2381" s="601"/>
      <c r="I2381" s="578"/>
      <c r="J2381" s="578"/>
      <c r="K2381" s="579"/>
      <c r="L2381" s="364"/>
      <c r="M2381" s="578"/>
      <c r="N2381" s="579"/>
      <c r="O2381" s="398"/>
      <c r="P2381" s="370"/>
      <c r="Q2381" s="593"/>
      <c r="R2381" s="579"/>
      <c r="S2381" s="398"/>
      <c r="T2381" s="370"/>
      <c r="U2381" s="593"/>
      <c r="V2381" s="579"/>
      <c r="W2381" s="398"/>
      <c r="X2381" s="370">
        <v>1</v>
      </c>
      <c r="Y2381" s="593">
        <v>2</v>
      </c>
      <c r="Z2381" s="579">
        <v>55961</v>
      </c>
      <c r="AA2381" s="398">
        <v>424</v>
      </c>
    </row>
    <row r="2382" spans="1:27" x14ac:dyDescent="0.2">
      <c r="A2382" s="357"/>
      <c r="B2382" s="587"/>
      <c r="C2382" s="588">
        <v>1430</v>
      </c>
      <c r="D2382" s="588"/>
      <c r="E2382" s="589" t="s">
        <v>238</v>
      </c>
      <c r="F2382" s="601"/>
      <c r="G2382" s="601"/>
      <c r="H2382" s="601"/>
      <c r="I2382" s="578"/>
      <c r="J2382" s="578"/>
      <c r="K2382" s="579"/>
      <c r="L2382" s="364"/>
      <c r="M2382" s="578"/>
      <c r="N2382" s="579"/>
      <c r="O2382" s="398"/>
      <c r="P2382" s="370"/>
      <c r="Q2382" s="593"/>
      <c r="R2382" s="579"/>
      <c r="S2382" s="398"/>
      <c r="T2382" s="370"/>
      <c r="U2382" s="593"/>
      <c r="V2382" s="579"/>
      <c r="W2382" s="398"/>
      <c r="X2382" s="370">
        <v>1</v>
      </c>
      <c r="Y2382" s="593">
        <v>2</v>
      </c>
      <c r="Z2382" s="579">
        <v>55961</v>
      </c>
      <c r="AA2382" s="398">
        <v>424</v>
      </c>
    </row>
    <row r="2383" spans="1:27" x14ac:dyDescent="0.2">
      <c r="A2383" s="357"/>
      <c r="B2383" s="587"/>
      <c r="C2383" s="588">
        <v>1440</v>
      </c>
      <c r="D2383" s="588"/>
      <c r="E2383" s="589" t="s">
        <v>238</v>
      </c>
      <c r="F2383" s="601"/>
      <c r="G2383" s="601"/>
      <c r="H2383" s="601"/>
      <c r="I2383" s="578"/>
      <c r="J2383" s="578"/>
      <c r="K2383" s="579"/>
      <c r="L2383" s="364"/>
      <c r="M2383" s="578"/>
      <c r="N2383" s="579"/>
      <c r="O2383" s="398"/>
      <c r="P2383" s="370"/>
      <c r="Q2383" s="593"/>
      <c r="R2383" s="579"/>
      <c r="S2383" s="398"/>
      <c r="T2383" s="370"/>
      <c r="U2383" s="593"/>
      <c r="V2383" s="579"/>
      <c r="W2383" s="398"/>
      <c r="X2383" s="370">
        <v>1</v>
      </c>
      <c r="Y2383" s="593">
        <v>2</v>
      </c>
      <c r="Z2383" s="579">
        <v>55961</v>
      </c>
      <c r="AA2383" s="398">
        <v>424</v>
      </c>
    </row>
    <row r="2384" spans="1:27" x14ac:dyDescent="0.2">
      <c r="A2384" s="357"/>
      <c r="B2384" s="587"/>
      <c r="C2384" s="588">
        <v>1460</v>
      </c>
      <c r="D2384" s="588"/>
      <c r="E2384" s="589" t="s">
        <v>238</v>
      </c>
      <c r="F2384" s="601"/>
      <c r="G2384" s="601"/>
      <c r="H2384" s="601"/>
      <c r="I2384" s="578"/>
      <c r="J2384" s="578"/>
      <c r="K2384" s="579"/>
      <c r="L2384" s="364"/>
      <c r="M2384" s="578"/>
      <c r="N2384" s="579"/>
      <c r="O2384" s="398"/>
      <c r="P2384" s="370"/>
      <c r="Q2384" s="593"/>
      <c r="R2384" s="579"/>
      <c r="S2384" s="398"/>
      <c r="T2384" s="370"/>
      <c r="U2384" s="593"/>
      <c r="V2384" s="579"/>
      <c r="W2384" s="398"/>
      <c r="X2384" s="370">
        <v>1</v>
      </c>
      <c r="Y2384" s="593">
        <v>2</v>
      </c>
      <c r="Z2384" s="579">
        <v>55961</v>
      </c>
      <c r="AA2384" s="398">
        <v>424</v>
      </c>
    </row>
    <row r="2385" spans="1:27" x14ac:dyDescent="0.2">
      <c r="A2385" s="357"/>
      <c r="B2385" s="587"/>
      <c r="C2385" s="588">
        <v>1480</v>
      </c>
      <c r="D2385" s="588"/>
      <c r="E2385" s="589" t="s">
        <v>238</v>
      </c>
      <c r="F2385" s="601"/>
      <c r="G2385" s="601"/>
      <c r="H2385" s="601"/>
      <c r="I2385" s="578"/>
      <c r="J2385" s="578"/>
      <c r="K2385" s="579"/>
      <c r="L2385" s="364"/>
      <c r="M2385" s="578"/>
      <c r="N2385" s="579"/>
      <c r="O2385" s="398"/>
      <c r="P2385" s="370"/>
      <c r="Q2385" s="593"/>
      <c r="R2385" s="579"/>
      <c r="S2385" s="398"/>
      <c r="T2385" s="370"/>
      <c r="U2385" s="593"/>
      <c r="V2385" s="579"/>
      <c r="W2385" s="398"/>
      <c r="X2385" s="370">
        <v>1</v>
      </c>
      <c r="Y2385" s="593">
        <v>2</v>
      </c>
      <c r="Z2385" s="579">
        <v>55961</v>
      </c>
      <c r="AA2385" s="398">
        <v>424</v>
      </c>
    </row>
    <row r="2386" spans="1:27" x14ac:dyDescent="0.2">
      <c r="A2386" s="357"/>
      <c r="B2386" s="587"/>
      <c r="C2386" s="588">
        <v>1500</v>
      </c>
      <c r="D2386" s="588"/>
      <c r="E2386" s="589" t="s">
        <v>238</v>
      </c>
      <c r="F2386" s="601"/>
      <c r="G2386" s="601"/>
      <c r="H2386" s="601"/>
      <c r="I2386" s="578"/>
      <c r="J2386" s="578"/>
      <c r="K2386" s="579"/>
      <c r="L2386" s="364"/>
      <c r="M2386" s="578"/>
      <c r="N2386" s="579"/>
      <c r="O2386" s="398"/>
      <c r="P2386" s="370"/>
      <c r="Q2386" s="593"/>
      <c r="R2386" s="579"/>
      <c r="S2386" s="398"/>
      <c r="T2386" s="370"/>
      <c r="U2386" s="593"/>
      <c r="V2386" s="579"/>
      <c r="W2386" s="398"/>
      <c r="X2386" s="370">
        <v>1</v>
      </c>
      <c r="Y2386" s="593">
        <v>2</v>
      </c>
      <c r="Z2386" s="579">
        <v>55961</v>
      </c>
      <c r="AA2386" s="398">
        <v>424</v>
      </c>
    </row>
    <row r="2387" spans="1:27" x14ac:dyDescent="0.2">
      <c r="A2387" s="357"/>
      <c r="B2387" s="587"/>
      <c r="C2387" s="588">
        <v>1510</v>
      </c>
      <c r="D2387" s="588"/>
      <c r="E2387" s="589" t="s">
        <v>238</v>
      </c>
      <c r="F2387" s="601"/>
      <c r="G2387" s="601"/>
      <c r="H2387" s="601"/>
      <c r="I2387" s="578"/>
      <c r="J2387" s="578"/>
      <c r="K2387" s="579"/>
      <c r="L2387" s="364"/>
      <c r="M2387" s="578"/>
      <c r="N2387" s="579"/>
      <c r="O2387" s="398"/>
      <c r="P2387" s="370"/>
      <c r="Q2387" s="593"/>
      <c r="R2387" s="579"/>
      <c r="S2387" s="398"/>
      <c r="T2387" s="370"/>
      <c r="U2387" s="593"/>
      <c r="V2387" s="579"/>
      <c r="W2387" s="398"/>
      <c r="X2387" s="370">
        <v>1</v>
      </c>
      <c r="Y2387" s="593">
        <v>2</v>
      </c>
      <c r="Z2387" s="579">
        <v>55961</v>
      </c>
      <c r="AA2387" s="398">
        <v>424</v>
      </c>
    </row>
    <row r="2388" spans="1:27" x14ac:dyDescent="0.2">
      <c r="A2388" s="357"/>
      <c r="B2388" s="587"/>
      <c r="C2388" s="588">
        <v>1520</v>
      </c>
      <c r="D2388" s="588"/>
      <c r="E2388" s="589" t="s">
        <v>238</v>
      </c>
      <c r="F2388" s="601"/>
      <c r="G2388" s="601"/>
      <c r="H2388" s="601"/>
      <c r="I2388" s="578"/>
      <c r="J2388" s="578"/>
      <c r="K2388" s="579"/>
      <c r="L2388" s="364"/>
      <c r="M2388" s="578"/>
      <c r="N2388" s="579"/>
      <c r="O2388" s="398"/>
      <c r="P2388" s="370"/>
      <c r="Q2388" s="593"/>
      <c r="R2388" s="579"/>
      <c r="S2388" s="398"/>
      <c r="T2388" s="370"/>
      <c r="U2388" s="593"/>
      <c r="V2388" s="579"/>
      <c r="W2388" s="398"/>
      <c r="X2388" s="370">
        <v>1</v>
      </c>
      <c r="Y2388" s="593">
        <v>2</v>
      </c>
      <c r="Z2388" s="579">
        <v>55961</v>
      </c>
      <c r="AA2388" s="398">
        <v>424</v>
      </c>
    </row>
    <row r="2389" spans="1:27" x14ac:dyDescent="0.2">
      <c r="A2389" s="357"/>
      <c r="B2389" s="587"/>
      <c r="C2389" s="588">
        <v>1530</v>
      </c>
      <c r="D2389" s="588"/>
      <c r="E2389" s="589" t="s">
        <v>238</v>
      </c>
      <c r="F2389" s="601"/>
      <c r="G2389" s="601"/>
      <c r="H2389" s="601"/>
      <c r="I2389" s="578"/>
      <c r="J2389" s="578"/>
      <c r="K2389" s="579"/>
      <c r="L2389" s="364"/>
      <c r="M2389" s="578"/>
      <c r="N2389" s="579"/>
      <c r="O2389" s="398"/>
      <c r="P2389" s="370"/>
      <c r="Q2389" s="593"/>
      <c r="R2389" s="579"/>
      <c r="S2389" s="398"/>
      <c r="T2389" s="370"/>
      <c r="U2389" s="593"/>
      <c r="V2389" s="579"/>
      <c r="W2389" s="398"/>
      <c r="X2389" s="370">
        <v>1</v>
      </c>
      <c r="Y2389" s="593">
        <v>2</v>
      </c>
      <c r="Z2389" s="579">
        <v>55961</v>
      </c>
      <c r="AA2389" s="398">
        <v>424</v>
      </c>
    </row>
    <row r="2390" spans="1:27" x14ac:dyDescent="0.2">
      <c r="A2390" s="357"/>
      <c r="B2390" s="587"/>
      <c r="C2390" s="588">
        <v>3110</v>
      </c>
      <c r="D2390" s="588"/>
      <c r="E2390" s="589" t="s">
        <v>238</v>
      </c>
      <c r="F2390" s="601"/>
      <c r="G2390" s="601"/>
      <c r="H2390" s="601"/>
      <c r="I2390" s="578"/>
      <c r="J2390" s="578"/>
      <c r="K2390" s="579"/>
      <c r="L2390" s="364"/>
      <c r="M2390" s="578"/>
      <c r="N2390" s="579"/>
      <c r="O2390" s="398"/>
      <c r="P2390" s="370"/>
      <c r="Q2390" s="593"/>
      <c r="R2390" s="579"/>
      <c r="S2390" s="398"/>
      <c r="T2390" s="370"/>
      <c r="U2390" s="593"/>
      <c r="V2390" s="579"/>
      <c r="W2390" s="398"/>
      <c r="X2390" s="370">
        <v>1</v>
      </c>
      <c r="Y2390" s="593">
        <v>2</v>
      </c>
      <c r="Z2390" s="579">
        <v>55961</v>
      </c>
      <c r="AA2390" s="398">
        <v>424</v>
      </c>
    </row>
    <row r="2391" spans="1:27" x14ac:dyDescent="0.2">
      <c r="A2391" s="357"/>
      <c r="B2391" s="587"/>
      <c r="C2391" s="588">
        <v>3120</v>
      </c>
      <c r="D2391" s="588"/>
      <c r="E2391" s="589" t="s">
        <v>238</v>
      </c>
      <c r="F2391" s="601"/>
      <c r="G2391" s="601"/>
      <c r="H2391" s="601"/>
      <c r="I2391" s="578"/>
      <c r="J2391" s="578"/>
      <c r="K2391" s="579"/>
      <c r="L2391" s="364"/>
      <c r="M2391" s="578"/>
      <c r="N2391" s="579"/>
      <c r="O2391" s="398"/>
      <c r="P2391" s="370"/>
      <c r="Q2391" s="593"/>
      <c r="R2391" s="579"/>
      <c r="S2391" s="398"/>
      <c r="T2391" s="370"/>
      <c r="U2391" s="593"/>
      <c r="V2391" s="579"/>
      <c r="W2391" s="398"/>
      <c r="X2391" s="370">
        <v>1</v>
      </c>
      <c r="Y2391" s="593">
        <v>2</v>
      </c>
      <c r="Z2391" s="579">
        <v>55961</v>
      </c>
      <c r="AA2391" s="398">
        <v>424</v>
      </c>
    </row>
    <row r="2392" spans="1:27" x14ac:dyDescent="0.2">
      <c r="A2392" s="357"/>
      <c r="B2392" s="587"/>
      <c r="C2392" s="588">
        <v>3140</v>
      </c>
      <c r="D2392" s="588"/>
      <c r="E2392" s="589" t="s">
        <v>238</v>
      </c>
      <c r="F2392" s="601"/>
      <c r="G2392" s="601"/>
      <c r="H2392" s="601"/>
      <c r="I2392" s="578"/>
      <c r="J2392" s="578"/>
      <c r="K2392" s="579"/>
      <c r="L2392" s="364"/>
      <c r="M2392" s="578"/>
      <c r="N2392" s="579"/>
      <c r="O2392" s="398"/>
      <c r="P2392" s="370"/>
      <c r="Q2392" s="593"/>
      <c r="R2392" s="579"/>
      <c r="S2392" s="398"/>
      <c r="T2392" s="370"/>
      <c r="U2392" s="593"/>
      <c r="V2392" s="579"/>
      <c r="W2392" s="398"/>
      <c r="X2392" s="370">
        <v>1</v>
      </c>
      <c r="Y2392" s="593">
        <v>2</v>
      </c>
      <c r="Z2392" s="579">
        <v>55961</v>
      </c>
      <c r="AA2392" s="398">
        <v>424</v>
      </c>
    </row>
    <row r="2393" spans="1:27" x14ac:dyDescent="0.2">
      <c r="A2393" s="357"/>
      <c r="B2393" s="587"/>
      <c r="C2393" s="588">
        <v>3160</v>
      </c>
      <c r="D2393" s="588"/>
      <c r="E2393" s="589" t="s">
        <v>238</v>
      </c>
      <c r="F2393" s="601"/>
      <c r="G2393" s="601"/>
      <c r="H2393" s="601"/>
      <c r="I2393" s="578"/>
      <c r="J2393" s="578"/>
      <c r="K2393" s="579"/>
      <c r="L2393" s="364"/>
      <c r="M2393" s="578"/>
      <c r="N2393" s="579"/>
      <c r="O2393" s="398"/>
      <c r="P2393" s="370"/>
      <c r="Q2393" s="593"/>
      <c r="R2393" s="579"/>
      <c r="S2393" s="398"/>
      <c r="T2393" s="370"/>
      <c r="U2393" s="593"/>
      <c r="V2393" s="579"/>
      <c r="W2393" s="398"/>
      <c r="X2393" s="370">
        <v>1</v>
      </c>
      <c r="Y2393" s="593">
        <v>2</v>
      </c>
      <c r="Z2393" s="579">
        <v>55961</v>
      </c>
      <c r="AA2393" s="398">
        <v>424</v>
      </c>
    </row>
    <row r="2394" spans="1:27" x14ac:dyDescent="0.2">
      <c r="A2394" s="357"/>
      <c r="B2394" s="587"/>
      <c r="C2394" s="588">
        <v>3170</v>
      </c>
      <c r="D2394" s="588"/>
      <c r="E2394" s="589" t="s">
        <v>238</v>
      </c>
      <c r="F2394" s="601"/>
      <c r="G2394" s="601"/>
      <c r="H2394" s="601"/>
      <c r="I2394" s="578"/>
      <c r="J2394" s="578"/>
      <c r="K2394" s="579"/>
      <c r="L2394" s="364"/>
      <c r="M2394" s="578"/>
      <c r="N2394" s="579"/>
      <c r="O2394" s="398"/>
      <c r="P2394" s="370"/>
      <c r="Q2394" s="593"/>
      <c r="R2394" s="579"/>
      <c r="S2394" s="398"/>
      <c r="T2394" s="370"/>
      <c r="U2394" s="593"/>
      <c r="V2394" s="579"/>
      <c r="W2394" s="398"/>
      <c r="X2394" s="370">
        <v>1</v>
      </c>
      <c r="Y2394" s="593">
        <v>2</v>
      </c>
      <c r="Z2394" s="579">
        <v>55961</v>
      </c>
      <c r="AA2394" s="398">
        <v>424</v>
      </c>
    </row>
    <row r="2395" spans="1:27" x14ac:dyDescent="0.2">
      <c r="A2395" s="357"/>
      <c r="B2395" s="587"/>
      <c r="C2395" s="588">
        <v>6000</v>
      </c>
      <c r="D2395" s="588"/>
      <c r="E2395" s="589" t="s">
        <v>238</v>
      </c>
      <c r="F2395" s="601"/>
      <c r="G2395" s="601"/>
      <c r="H2395" s="601"/>
      <c r="I2395" s="578"/>
      <c r="J2395" s="578"/>
      <c r="K2395" s="579"/>
      <c r="L2395" s="364"/>
      <c r="M2395" s="578"/>
      <c r="N2395" s="579"/>
      <c r="O2395" s="398"/>
      <c r="P2395" s="370"/>
      <c r="Q2395" s="593"/>
      <c r="R2395" s="579"/>
      <c r="S2395" s="398"/>
      <c r="T2395" s="370"/>
      <c r="U2395" s="593"/>
      <c r="V2395" s="579"/>
      <c r="W2395" s="398"/>
      <c r="X2395" s="370">
        <v>1</v>
      </c>
      <c r="Y2395" s="593">
        <v>2</v>
      </c>
      <c r="Z2395" s="579">
        <v>55961</v>
      </c>
      <c r="AA2395" s="398">
        <v>424</v>
      </c>
    </row>
    <row r="2396" spans="1:27" x14ac:dyDescent="0.2">
      <c r="A2396" s="357"/>
      <c r="B2396" s="587"/>
      <c r="C2396" s="588">
        <v>6011</v>
      </c>
      <c r="D2396" s="588"/>
      <c r="E2396" s="589" t="s">
        <v>238</v>
      </c>
      <c r="F2396" s="601"/>
      <c r="G2396" s="601"/>
      <c r="H2396" s="601"/>
      <c r="I2396" s="578"/>
      <c r="J2396" s="578"/>
      <c r="K2396" s="579"/>
      <c r="L2396" s="364"/>
      <c r="M2396" s="578"/>
      <c r="N2396" s="579"/>
      <c r="O2396" s="398"/>
      <c r="P2396" s="370"/>
      <c r="Q2396" s="593"/>
      <c r="R2396" s="579"/>
      <c r="S2396" s="398"/>
      <c r="T2396" s="370"/>
      <c r="U2396" s="593"/>
      <c r="V2396" s="579"/>
      <c r="W2396" s="398"/>
      <c r="X2396" s="370">
        <v>1</v>
      </c>
      <c r="Y2396" s="593">
        <v>2</v>
      </c>
      <c r="Z2396" s="579">
        <v>55961</v>
      </c>
      <c r="AA2396" s="398">
        <v>424</v>
      </c>
    </row>
    <row r="2397" spans="1:27" x14ac:dyDescent="0.2">
      <c r="A2397" s="357"/>
      <c r="B2397" s="587"/>
      <c r="C2397" s="588">
        <v>6020</v>
      </c>
      <c r="D2397" s="588"/>
      <c r="E2397" s="589" t="s">
        <v>238</v>
      </c>
      <c r="F2397" s="601"/>
      <c r="G2397" s="601"/>
      <c r="H2397" s="601"/>
      <c r="I2397" s="578"/>
      <c r="J2397" s="578"/>
      <c r="K2397" s="579"/>
      <c r="L2397" s="364"/>
      <c r="M2397" s="578"/>
      <c r="N2397" s="579"/>
      <c r="O2397" s="398"/>
      <c r="P2397" s="370"/>
      <c r="Q2397" s="593"/>
      <c r="R2397" s="579"/>
      <c r="S2397" s="398"/>
      <c r="T2397" s="370"/>
      <c r="U2397" s="593"/>
      <c r="V2397" s="579"/>
      <c r="W2397" s="398"/>
      <c r="X2397" s="370">
        <v>1</v>
      </c>
      <c r="Y2397" s="593">
        <v>2</v>
      </c>
      <c r="Z2397" s="579">
        <v>55961</v>
      </c>
      <c r="AA2397" s="398">
        <v>424</v>
      </c>
    </row>
    <row r="2398" spans="1:27" x14ac:dyDescent="0.2">
      <c r="A2398" s="357"/>
      <c r="B2398" s="587"/>
      <c r="C2398" s="588">
        <v>6030</v>
      </c>
      <c r="D2398" s="588"/>
      <c r="E2398" s="589" t="s">
        <v>238</v>
      </c>
      <c r="F2398" s="601"/>
      <c r="G2398" s="601"/>
      <c r="H2398" s="601"/>
      <c r="I2398" s="578"/>
      <c r="J2398" s="578"/>
      <c r="K2398" s="579"/>
      <c r="L2398" s="364"/>
      <c r="M2398" s="578"/>
      <c r="N2398" s="579"/>
      <c r="O2398" s="398"/>
      <c r="P2398" s="370"/>
      <c r="Q2398" s="593"/>
      <c r="R2398" s="579"/>
      <c r="S2398" s="398"/>
      <c r="T2398" s="370"/>
      <c r="U2398" s="593"/>
      <c r="V2398" s="579"/>
      <c r="W2398" s="398"/>
      <c r="X2398" s="370">
        <v>1</v>
      </c>
      <c r="Y2398" s="593">
        <v>2</v>
      </c>
      <c r="Z2398" s="579">
        <v>55961</v>
      </c>
      <c r="AA2398" s="398">
        <v>424</v>
      </c>
    </row>
    <row r="2399" spans="1:27" x14ac:dyDescent="0.2">
      <c r="A2399" s="357"/>
      <c r="B2399" s="587"/>
      <c r="C2399" s="588">
        <v>13004</v>
      </c>
      <c r="D2399" s="588"/>
      <c r="E2399" s="589" t="s">
        <v>238</v>
      </c>
      <c r="F2399" s="601"/>
      <c r="G2399" s="601"/>
      <c r="H2399" s="601"/>
      <c r="I2399" s="578"/>
      <c r="J2399" s="578"/>
      <c r="K2399" s="579"/>
      <c r="L2399" s="364"/>
      <c r="M2399" s="578"/>
      <c r="N2399" s="579"/>
      <c r="O2399" s="398"/>
      <c r="P2399" s="370"/>
      <c r="Q2399" s="593"/>
      <c r="R2399" s="579"/>
      <c r="S2399" s="398"/>
      <c r="T2399" s="370"/>
      <c r="U2399" s="593"/>
      <c r="V2399" s="579"/>
      <c r="W2399" s="398"/>
      <c r="X2399" s="370">
        <v>1</v>
      </c>
      <c r="Y2399" s="593">
        <v>2</v>
      </c>
      <c r="Z2399" s="579">
        <v>55961</v>
      </c>
      <c r="AA2399" s="398">
        <v>424</v>
      </c>
    </row>
    <row r="2400" spans="1:27" x14ac:dyDescent="0.2">
      <c r="A2400" s="357"/>
      <c r="B2400" s="587"/>
      <c r="C2400" s="588">
        <v>13005</v>
      </c>
      <c r="D2400" s="588"/>
      <c r="E2400" s="589" t="s">
        <v>238</v>
      </c>
      <c r="F2400" s="601"/>
      <c r="G2400" s="601"/>
      <c r="H2400" s="601"/>
      <c r="I2400" s="578"/>
      <c r="J2400" s="578"/>
      <c r="K2400" s="579"/>
      <c r="L2400" s="364"/>
      <c r="M2400" s="578"/>
      <c r="N2400" s="579"/>
      <c r="O2400" s="398"/>
      <c r="P2400" s="370"/>
      <c r="Q2400" s="593"/>
      <c r="R2400" s="579"/>
      <c r="S2400" s="398"/>
      <c r="T2400" s="370"/>
      <c r="U2400" s="593"/>
      <c r="V2400" s="579"/>
      <c r="W2400" s="398"/>
      <c r="X2400" s="370">
        <v>1</v>
      </c>
      <c r="Y2400" s="593">
        <v>2</v>
      </c>
      <c r="Z2400" s="579">
        <v>55961</v>
      </c>
      <c r="AA2400" s="398">
        <v>424</v>
      </c>
    </row>
    <row r="2401" spans="1:27" x14ac:dyDescent="0.2">
      <c r="A2401" s="357"/>
      <c r="B2401" s="587"/>
      <c r="C2401" s="588">
        <v>13006</v>
      </c>
      <c r="D2401" s="588"/>
      <c r="E2401" s="589" t="s">
        <v>238</v>
      </c>
      <c r="F2401" s="601"/>
      <c r="G2401" s="601"/>
      <c r="H2401" s="601"/>
      <c r="I2401" s="578"/>
      <c r="J2401" s="578"/>
      <c r="K2401" s="579"/>
      <c r="L2401" s="364"/>
      <c r="M2401" s="578"/>
      <c r="N2401" s="579"/>
      <c r="O2401" s="398"/>
      <c r="P2401" s="370"/>
      <c r="Q2401" s="593"/>
      <c r="R2401" s="579"/>
      <c r="S2401" s="398"/>
      <c r="T2401" s="370"/>
      <c r="U2401" s="593"/>
      <c r="V2401" s="579"/>
      <c r="W2401" s="398"/>
      <c r="X2401" s="370">
        <v>1</v>
      </c>
      <c r="Y2401" s="593">
        <v>2</v>
      </c>
      <c r="Z2401" s="579">
        <v>55961</v>
      </c>
      <c r="AA2401" s="398">
        <v>424</v>
      </c>
    </row>
    <row r="2402" spans="1:27" x14ac:dyDescent="0.2">
      <c r="A2402" s="357"/>
      <c r="B2402" s="587"/>
      <c r="C2402" s="588">
        <v>1400</v>
      </c>
      <c r="D2402" s="588"/>
      <c r="E2402" s="589" t="s">
        <v>238</v>
      </c>
      <c r="F2402" s="601"/>
      <c r="G2402" s="601"/>
      <c r="H2402" s="601"/>
      <c r="I2402" s="578"/>
      <c r="J2402" s="578"/>
      <c r="K2402" s="579"/>
      <c r="L2402" s="364"/>
      <c r="M2402" s="578"/>
      <c r="N2402" s="579"/>
      <c r="O2402" s="398"/>
      <c r="P2402" s="370"/>
      <c r="Q2402" s="593"/>
      <c r="R2402" s="579"/>
      <c r="S2402" s="398"/>
      <c r="T2402" s="370"/>
      <c r="U2402" s="593"/>
      <c r="V2402" s="579"/>
      <c r="W2402" s="398"/>
      <c r="X2402" s="370">
        <v>1</v>
      </c>
      <c r="Y2402" s="593">
        <v>2</v>
      </c>
      <c r="Z2402" s="579">
        <v>55961</v>
      </c>
      <c r="AA2402" s="398">
        <v>424</v>
      </c>
    </row>
    <row r="2403" spans="1:27" x14ac:dyDescent="0.2">
      <c r="A2403" s="357"/>
      <c r="B2403" s="587"/>
      <c r="C2403" s="588">
        <v>16001</v>
      </c>
      <c r="D2403" s="588"/>
      <c r="E2403" s="589" t="s">
        <v>656</v>
      </c>
      <c r="F2403" s="601"/>
      <c r="G2403" s="601"/>
      <c r="H2403" s="601"/>
      <c r="I2403" s="578"/>
      <c r="J2403" s="578"/>
      <c r="K2403" s="579"/>
      <c r="L2403" s="364"/>
      <c r="M2403" s="578"/>
      <c r="N2403" s="579"/>
      <c r="O2403" s="398"/>
      <c r="P2403" s="370"/>
      <c r="Q2403" s="593"/>
      <c r="R2403" s="579"/>
      <c r="S2403" s="398"/>
      <c r="T2403" s="370"/>
      <c r="U2403" s="593"/>
      <c r="V2403" s="579"/>
      <c r="W2403" s="398"/>
      <c r="X2403" s="370">
        <v>7</v>
      </c>
      <c r="Y2403" s="593">
        <v>10</v>
      </c>
      <c r="Z2403" s="579">
        <v>78213</v>
      </c>
      <c r="AA2403" s="398">
        <v>3144</v>
      </c>
    </row>
    <row r="2404" spans="1:27" x14ac:dyDescent="0.2">
      <c r="A2404" s="357"/>
      <c r="B2404" s="587"/>
      <c r="C2404" s="588"/>
      <c r="D2404" s="588"/>
      <c r="E2404" s="589"/>
      <c r="F2404" s="601"/>
      <c r="G2404" s="601"/>
      <c r="H2404" s="601"/>
      <c r="I2404" s="578"/>
      <c r="J2404" s="578"/>
      <c r="K2404" s="579"/>
      <c r="L2404" s="364"/>
      <c r="M2404" s="578"/>
      <c r="N2404" s="579"/>
      <c r="O2404" s="398"/>
      <c r="P2404" s="370"/>
      <c r="Q2404" s="593"/>
      <c r="R2404" s="579"/>
      <c r="S2404" s="398"/>
      <c r="T2404" s="370"/>
      <c r="U2404" s="593"/>
      <c r="V2404" s="579"/>
      <c r="W2404" s="398"/>
      <c r="X2404" s="370"/>
      <c r="Y2404" s="593"/>
      <c r="Z2404" s="579"/>
      <c r="AA2404" s="398"/>
    </row>
    <row r="2405" spans="1:27" ht="15" x14ac:dyDescent="0.25">
      <c r="A2405" s="357"/>
      <c r="B2405" s="587"/>
      <c r="C2405" s="588"/>
      <c r="D2405" s="588"/>
      <c r="E2405" s="479" t="s">
        <v>381</v>
      </c>
      <c r="F2405" s="273"/>
      <c r="G2405" s="273"/>
      <c r="H2405" s="273"/>
      <c r="I2405" s="171"/>
      <c r="J2405" s="171"/>
      <c r="K2405" s="310"/>
      <c r="L2405" s="369"/>
      <c r="M2405" s="171"/>
      <c r="N2405" s="310"/>
      <c r="O2405" s="401"/>
      <c r="P2405" s="374"/>
      <c r="Q2405" s="311"/>
      <c r="R2405" s="310"/>
      <c r="S2405" s="401"/>
      <c r="T2405" s="374"/>
      <c r="U2405" s="311"/>
      <c r="V2405" s="310"/>
      <c r="W2405" s="401"/>
      <c r="X2405" s="374"/>
      <c r="Y2405" s="311"/>
      <c r="Z2405" s="310">
        <f>SUM(Z2362:Z2404)</f>
        <v>2419587</v>
      </c>
      <c r="AA2405" s="401"/>
    </row>
    <row r="2406" spans="1:27" ht="15" x14ac:dyDescent="0.25">
      <c r="A2406" s="357"/>
      <c r="B2406" s="587"/>
      <c r="C2406" s="588"/>
      <c r="D2406" s="588"/>
      <c r="E2406" s="594"/>
      <c r="F2406" s="601"/>
      <c r="G2406" s="601"/>
      <c r="H2406" s="601"/>
      <c r="I2406" s="578"/>
      <c r="J2406" s="578"/>
      <c r="K2406" s="579"/>
      <c r="L2406" s="364"/>
      <c r="M2406" s="578"/>
      <c r="N2406" s="579"/>
      <c r="O2406" s="398"/>
      <c r="P2406" s="370"/>
      <c r="Q2406" s="593"/>
      <c r="R2406" s="579"/>
      <c r="S2406" s="398"/>
      <c r="T2406" s="370"/>
      <c r="U2406" s="593"/>
      <c r="V2406" s="579"/>
      <c r="W2406" s="398"/>
      <c r="X2406" s="370"/>
      <c r="Y2406" s="593"/>
      <c r="Z2406" s="579"/>
      <c r="AA2406" s="398"/>
    </row>
    <row r="2407" spans="1:27" ht="15" x14ac:dyDescent="0.25">
      <c r="A2407" s="357"/>
      <c r="B2407" s="587"/>
      <c r="C2407" s="588"/>
      <c r="D2407" s="588"/>
      <c r="E2407" s="602" t="s">
        <v>1441</v>
      </c>
      <c r="F2407" s="601"/>
      <c r="G2407" s="601"/>
      <c r="H2407" s="601"/>
      <c r="I2407" s="578"/>
      <c r="J2407" s="578"/>
      <c r="K2407" s="579"/>
      <c r="L2407" s="364"/>
      <c r="M2407" s="578"/>
      <c r="N2407" s="579"/>
      <c r="O2407" s="398"/>
      <c r="P2407" s="370"/>
      <c r="Q2407" s="593"/>
      <c r="R2407" s="579"/>
      <c r="S2407" s="398"/>
      <c r="T2407" s="370"/>
      <c r="U2407" s="593"/>
      <c r="V2407" s="579"/>
      <c r="W2407" s="398"/>
      <c r="X2407" s="370"/>
      <c r="Y2407" s="593"/>
      <c r="Z2407" s="579">
        <f>COUNTIFS($C$2362:$C$2404,"&gt;0",Z2362:Z2404,"&gt;0")</f>
        <v>42</v>
      </c>
      <c r="AA2407" s="398"/>
    </row>
    <row r="2408" spans="1:27" ht="15" x14ac:dyDescent="0.25">
      <c r="A2408" s="357"/>
      <c r="B2408" s="587"/>
      <c r="C2408" s="588"/>
      <c r="D2408" s="588"/>
      <c r="E2408" s="602" t="s">
        <v>1332</v>
      </c>
      <c r="F2408" s="601"/>
      <c r="G2408" s="601"/>
      <c r="H2408" s="601"/>
      <c r="I2408" s="578"/>
      <c r="J2408" s="578"/>
      <c r="K2408" s="579"/>
      <c r="L2408" s="364"/>
      <c r="M2408" s="578"/>
      <c r="N2408" s="579"/>
      <c r="O2408" s="398"/>
      <c r="P2408" s="370"/>
      <c r="Q2408" s="593"/>
      <c r="R2408" s="579"/>
      <c r="S2408" s="398"/>
      <c r="T2408" s="370"/>
      <c r="U2408" s="593"/>
      <c r="V2408" s="579"/>
      <c r="W2408" s="398"/>
      <c r="X2408" s="370"/>
      <c r="Y2408" s="593"/>
      <c r="Z2408" s="579">
        <f>COUNTIFS($C$2362:$C$2404,"**",Z2362:Z2404,"&gt;0")</f>
        <v>0</v>
      </c>
      <c r="AA2408" s="398"/>
    </row>
    <row r="2409" spans="1:27" ht="15" x14ac:dyDescent="0.25">
      <c r="A2409" s="357"/>
      <c r="B2409" s="587"/>
      <c r="C2409" s="588"/>
      <c r="D2409" s="588"/>
      <c r="E2409" s="602"/>
      <c r="F2409" s="601"/>
      <c r="G2409" s="601"/>
      <c r="H2409" s="601"/>
      <c r="I2409" s="578"/>
      <c r="J2409" s="578"/>
      <c r="K2409" s="579"/>
      <c r="L2409" s="364"/>
      <c r="M2409" s="578"/>
      <c r="N2409" s="579"/>
      <c r="O2409" s="398"/>
      <c r="P2409" s="370"/>
      <c r="Q2409" s="593"/>
      <c r="R2409" s="579"/>
      <c r="S2409" s="398"/>
      <c r="T2409" s="370"/>
      <c r="U2409" s="593"/>
      <c r="V2409" s="579"/>
      <c r="W2409" s="398"/>
      <c r="X2409" s="370"/>
      <c r="Y2409" s="593"/>
      <c r="Z2409" s="579"/>
      <c r="AA2409" s="398"/>
    </row>
    <row r="2410" spans="1:27" ht="19.5" x14ac:dyDescent="0.55000000000000004">
      <c r="A2410" s="357"/>
      <c r="B2410" s="587"/>
      <c r="C2410" s="588"/>
      <c r="D2410" s="588"/>
      <c r="E2410" s="626" t="s">
        <v>1333</v>
      </c>
      <c r="F2410" s="601"/>
      <c r="G2410" s="601"/>
      <c r="H2410" s="601"/>
      <c r="I2410" s="578"/>
      <c r="J2410" s="578"/>
      <c r="K2410" s="579"/>
      <c r="L2410" s="364"/>
      <c r="M2410" s="578"/>
      <c r="N2410" s="579"/>
      <c r="O2410" s="398"/>
      <c r="P2410" s="370"/>
      <c r="Q2410" s="593"/>
      <c r="R2410" s="579"/>
      <c r="S2410" s="398"/>
      <c r="T2410" s="370"/>
      <c r="U2410" s="593"/>
      <c r="V2410" s="579"/>
      <c r="W2410" s="398"/>
      <c r="X2410" s="370"/>
      <c r="Y2410" s="593"/>
      <c r="Z2410" s="579"/>
      <c r="AA2410" s="398"/>
    </row>
    <row r="2411" spans="1:27" x14ac:dyDescent="0.2">
      <c r="A2411" s="357"/>
      <c r="B2411" s="587"/>
      <c r="C2411" s="588"/>
      <c r="D2411" s="588"/>
      <c r="E2411" s="592" t="s">
        <v>1441</v>
      </c>
      <c r="F2411" s="601"/>
      <c r="G2411" s="601"/>
      <c r="H2411" s="601"/>
      <c r="I2411" s="578"/>
      <c r="J2411" s="578"/>
      <c r="K2411" s="579"/>
      <c r="L2411" s="364"/>
      <c r="M2411" s="578"/>
      <c r="N2411" s="579"/>
      <c r="O2411" s="398"/>
      <c r="P2411" s="370"/>
      <c r="Q2411" s="593"/>
      <c r="R2411" s="579"/>
      <c r="S2411" s="398"/>
      <c r="T2411" s="370"/>
      <c r="U2411" s="593"/>
      <c r="V2411" s="579"/>
      <c r="W2411" s="398"/>
      <c r="X2411" s="370"/>
      <c r="Y2411" s="593"/>
      <c r="Z2411" s="579">
        <f>+Z2197++Z2207+Z2298+Z2316+Z2339+Z2357+Z2407</f>
        <v>162</v>
      </c>
      <c r="AA2411" s="398"/>
    </row>
    <row r="2412" spans="1:27" x14ac:dyDescent="0.2">
      <c r="A2412" s="359"/>
      <c r="B2412" s="304"/>
      <c r="C2412" s="303"/>
      <c r="D2412" s="303"/>
      <c r="E2412" s="377" t="s">
        <v>1332</v>
      </c>
      <c r="F2412" s="306"/>
      <c r="G2412" s="306"/>
      <c r="H2412" s="306"/>
      <c r="I2412" s="307"/>
      <c r="J2412" s="307"/>
      <c r="K2412" s="308"/>
      <c r="L2412" s="366"/>
      <c r="M2412" s="307"/>
      <c r="N2412" s="308"/>
      <c r="O2412" s="424"/>
      <c r="P2412" s="372"/>
      <c r="Q2412" s="326"/>
      <c r="R2412" s="308"/>
      <c r="S2412" s="424"/>
      <c r="T2412" s="372"/>
      <c r="U2412" s="326"/>
      <c r="V2412" s="308"/>
      <c r="W2412" s="424"/>
      <c r="X2412" s="372"/>
      <c r="Y2412" s="326"/>
      <c r="Z2412" s="308">
        <f>+Z2198++Z2208+Z2299+Z2317+Z2340+Z2358+Z2408</f>
        <v>2</v>
      </c>
      <c r="AA2412" s="424"/>
    </row>
    <row r="2413" spans="1:27" x14ac:dyDescent="0.2">
      <c r="A2413" s="357"/>
      <c r="B2413" s="587"/>
      <c r="C2413" s="588"/>
      <c r="D2413" s="588"/>
      <c r="E2413" s="589"/>
      <c r="F2413" s="601"/>
      <c r="G2413" s="601"/>
      <c r="H2413" s="601"/>
      <c r="I2413" s="578"/>
      <c r="J2413" s="578"/>
      <c r="K2413" s="579"/>
      <c r="L2413" s="364"/>
      <c r="M2413" s="578"/>
      <c r="N2413" s="579"/>
      <c r="O2413" s="398"/>
      <c r="P2413" s="370"/>
      <c r="Q2413" s="593"/>
      <c r="R2413" s="579"/>
      <c r="S2413" s="398"/>
      <c r="T2413" s="370"/>
      <c r="U2413" s="593"/>
      <c r="V2413" s="579"/>
      <c r="W2413" s="398"/>
      <c r="X2413" s="370"/>
      <c r="Y2413" s="593"/>
      <c r="Z2413" s="579"/>
      <c r="AA2413" s="398"/>
    </row>
    <row r="2414" spans="1:27" ht="15.75" x14ac:dyDescent="0.25">
      <c r="A2414" s="322" t="s">
        <v>27</v>
      </c>
      <c r="B2414" s="339"/>
      <c r="C2414" s="302"/>
      <c r="D2414" s="302"/>
      <c r="E2414" s="288"/>
      <c r="F2414" s="8"/>
      <c r="G2414" s="8"/>
      <c r="H2414" s="8"/>
      <c r="I2414" s="4"/>
      <c r="J2414" s="4"/>
      <c r="K2414" s="4"/>
      <c r="L2414" s="12"/>
      <c r="M2414" s="13"/>
      <c r="N2414" s="13"/>
      <c r="O2414" s="398"/>
      <c r="P2414" s="404"/>
      <c r="Q2414" s="403"/>
      <c r="R2414" s="414"/>
      <c r="S2414" s="398"/>
      <c r="T2414" s="404"/>
      <c r="U2414" s="403"/>
      <c r="V2414" s="414"/>
      <c r="W2414" s="398"/>
      <c r="X2414" s="404"/>
      <c r="Y2414" s="403"/>
      <c r="Z2414" s="414"/>
      <c r="AA2414" s="398"/>
    </row>
    <row r="2415" spans="1:27" ht="15" x14ac:dyDescent="0.25">
      <c r="A2415" s="357"/>
      <c r="B2415" s="286" t="s">
        <v>1260</v>
      </c>
      <c r="C2415" s="302"/>
      <c r="D2415" s="302"/>
      <c r="E2415" s="288"/>
      <c r="F2415" s="8"/>
      <c r="G2415" s="8"/>
      <c r="H2415" s="8"/>
      <c r="I2415" s="4"/>
      <c r="J2415" s="4"/>
      <c r="K2415" s="4"/>
      <c r="L2415" s="12"/>
      <c r="M2415" s="13"/>
      <c r="N2415" s="13"/>
      <c r="O2415" s="398"/>
      <c r="P2415" s="404"/>
      <c r="Q2415" s="403"/>
      <c r="R2415" s="414"/>
      <c r="S2415" s="398"/>
      <c r="T2415" s="404"/>
      <c r="U2415" s="403"/>
      <c r="V2415" s="414"/>
      <c r="W2415" s="398"/>
      <c r="X2415" s="404"/>
      <c r="Y2415" s="403"/>
      <c r="Z2415" s="414"/>
      <c r="AA2415" s="398"/>
    </row>
    <row r="2416" spans="1:27" ht="14.1" customHeight="1" x14ac:dyDescent="0.2">
      <c r="A2416" s="357"/>
      <c r="B2416" s="14"/>
      <c r="C2416" s="302">
        <v>260</v>
      </c>
      <c r="D2416" s="302">
        <v>170210101</v>
      </c>
      <c r="E2416" s="288" t="s">
        <v>642</v>
      </c>
      <c r="F2416" s="8">
        <v>6</v>
      </c>
      <c r="G2416" s="8"/>
      <c r="H2416" s="8">
        <v>103372</v>
      </c>
      <c r="I2416" s="18" t="s">
        <v>1134</v>
      </c>
      <c r="J2416" s="4"/>
      <c r="K2416" s="165">
        <v>111000</v>
      </c>
      <c r="L2416" s="364" t="s">
        <v>1134</v>
      </c>
      <c r="M2416" s="13"/>
      <c r="N2416" s="293">
        <v>111000</v>
      </c>
      <c r="O2416" s="398" t="s">
        <v>1124</v>
      </c>
      <c r="P2416" s="370" t="s">
        <v>1134</v>
      </c>
      <c r="Q2416" s="403"/>
      <c r="R2416" s="293">
        <v>111000</v>
      </c>
      <c r="S2416" s="398" t="s">
        <v>1124</v>
      </c>
      <c r="T2416" s="370" t="s">
        <v>1134</v>
      </c>
      <c r="U2416" s="403"/>
      <c r="V2416" s="293">
        <v>111000</v>
      </c>
      <c r="W2416" s="398" t="s">
        <v>1124</v>
      </c>
      <c r="X2416" s="370" t="s">
        <v>1134</v>
      </c>
      <c r="Y2416" s="403"/>
      <c r="Z2416" s="293">
        <v>111000</v>
      </c>
      <c r="AA2416" s="398" t="s">
        <v>1124</v>
      </c>
    </row>
    <row r="2417" spans="1:27" ht="14.1" customHeight="1" x14ac:dyDescent="0.2">
      <c r="A2417" s="357"/>
      <c r="B2417" s="14"/>
      <c r="C2417" s="302">
        <v>290</v>
      </c>
      <c r="D2417" s="302">
        <v>170210105</v>
      </c>
      <c r="E2417" s="288" t="s">
        <v>484</v>
      </c>
      <c r="F2417" s="8">
        <v>7</v>
      </c>
      <c r="G2417" s="8">
        <v>10</v>
      </c>
      <c r="H2417" s="8">
        <v>71032</v>
      </c>
      <c r="I2417" s="18">
        <v>7</v>
      </c>
      <c r="J2417" s="18">
        <v>10</v>
      </c>
      <c r="K2417" s="165">
        <v>71032</v>
      </c>
      <c r="L2417" s="364">
        <v>7</v>
      </c>
      <c r="M2417" s="21">
        <v>7</v>
      </c>
      <c r="N2417" s="293">
        <v>60276</v>
      </c>
      <c r="O2417" s="398">
        <v>3144</v>
      </c>
      <c r="P2417" s="370">
        <v>7</v>
      </c>
      <c r="Q2417" s="294">
        <v>7</v>
      </c>
      <c r="R2417" s="293">
        <v>66370</v>
      </c>
      <c r="S2417" s="398">
        <v>3144</v>
      </c>
      <c r="T2417" s="370">
        <v>7</v>
      </c>
      <c r="U2417" s="294">
        <v>7</v>
      </c>
      <c r="V2417" s="293">
        <v>66370</v>
      </c>
      <c r="W2417" s="398">
        <v>3144</v>
      </c>
      <c r="X2417" s="370">
        <v>7</v>
      </c>
      <c r="Y2417" s="294">
        <v>7</v>
      </c>
      <c r="Z2417" s="293">
        <v>66370</v>
      </c>
      <c r="AA2417" s="398">
        <v>3144</v>
      </c>
    </row>
    <row r="2418" spans="1:27" ht="14.1" customHeight="1" x14ac:dyDescent="0.2">
      <c r="A2418" s="357"/>
      <c r="B2418" s="14"/>
      <c r="C2418" s="302">
        <v>300</v>
      </c>
      <c r="D2418" s="302">
        <v>170210103</v>
      </c>
      <c r="E2418" s="288" t="s">
        <v>888</v>
      </c>
      <c r="F2418" s="8">
        <v>7</v>
      </c>
      <c r="G2418" s="8">
        <v>8</v>
      </c>
      <c r="H2418" s="8">
        <v>63409</v>
      </c>
      <c r="I2418" s="18">
        <v>7</v>
      </c>
      <c r="J2418" s="18">
        <v>8</v>
      </c>
      <c r="K2418" s="165">
        <v>63409</v>
      </c>
      <c r="L2418" s="364">
        <v>7</v>
      </c>
      <c r="M2418" s="21">
        <v>8</v>
      </c>
      <c r="N2418" s="293">
        <v>63409</v>
      </c>
      <c r="O2418" s="398">
        <v>3144</v>
      </c>
      <c r="P2418" s="370">
        <v>7</v>
      </c>
      <c r="Q2418" s="294">
        <v>8</v>
      </c>
      <c r="R2418" s="293">
        <v>69819</v>
      </c>
      <c r="S2418" s="398">
        <v>3144</v>
      </c>
      <c r="T2418" s="370">
        <v>7</v>
      </c>
      <c r="U2418" s="294">
        <v>8</v>
      </c>
      <c r="V2418" s="293">
        <v>69819</v>
      </c>
      <c r="W2418" s="398">
        <v>3144</v>
      </c>
      <c r="X2418" s="370">
        <v>7</v>
      </c>
      <c r="Y2418" s="294">
        <v>8</v>
      </c>
      <c r="Z2418" s="293">
        <v>69819</v>
      </c>
      <c r="AA2418" s="398">
        <v>3144</v>
      </c>
    </row>
    <row r="2419" spans="1:27" ht="14.1" customHeight="1" x14ac:dyDescent="0.2">
      <c r="A2419" s="357"/>
      <c r="B2419" s="14"/>
      <c r="C2419" s="302">
        <v>410</v>
      </c>
      <c r="D2419" s="302">
        <v>170210104</v>
      </c>
      <c r="E2419" s="288" t="s">
        <v>121</v>
      </c>
      <c r="F2419" s="8">
        <v>9</v>
      </c>
      <c r="G2419" s="8">
        <v>8</v>
      </c>
      <c r="H2419" s="8">
        <v>76518</v>
      </c>
      <c r="I2419" s="18">
        <v>9</v>
      </c>
      <c r="J2419" s="18">
        <v>8</v>
      </c>
      <c r="K2419" s="165">
        <v>76518</v>
      </c>
      <c r="L2419" s="364">
        <v>9</v>
      </c>
      <c r="M2419" s="21">
        <v>8</v>
      </c>
      <c r="N2419" s="293">
        <v>76518</v>
      </c>
      <c r="O2419" s="398">
        <v>3144</v>
      </c>
      <c r="P2419" s="370">
        <v>9</v>
      </c>
      <c r="Q2419" s="294">
        <v>8</v>
      </c>
      <c r="R2419" s="293">
        <v>84254</v>
      </c>
      <c r="S2419" s="398">
        <v>3144</v>
      </c>
      <c r="T2419" s="370">
        <v>9</v>
      </c>
      <c r="U2419" s="294">
        <v>8</v>
      </c>
      <c r="V2419" s="293">
        <v>84254</v>
      </c>
      <c r="W2419" s="398">
        <v>3144</v>
      </c>
      <c r="X2419" s="370">
        <v>9</v>
      </c>
      <c r="Y2419" s="294">
        <v>8</v>
      </c>
      <c r="Z2419" s="293">
        <v>84254</v>
      </c>
      <c r="AA2419" s="398">
        <v>3144</v>
      </c>
    </row>
    <row r="2420" spans="1:27" ht="13.5" customHeight="1" x14ac:dyDescent="0.2">
      <c r="A2420" s="357"/>
      <c r="B2420" s="14"/>
      <c r="C2420" s="302">
        <v>1010</v>
      </c>
      <c r="D2420" s="302">
        <v>170210106</v>
      </c>
      <c r="E2420" s="288" t="s">
        <v>484</v>
      </c>
      <c r="F2420" s="8">
        <v>7</v>
      </c>
      <c r="G2420" s="8">
        <v>10</v>
      </c>
      <c r="H2420" s="8">
        <v>71032</v>
      </c>
      <c r="I2420" s="18">
        <v>7</v>
      </c>
      <c r="J2420" s="18">
        <v>10</v>
      </c>
      <c r="K2420" s="165">
        <v>71032</v>
      </c>
      <c r="L2420" s="364">
        <v>7</v>
      </c>
      <c r="M2420" s="21">
        <v>7</v>
      </c>
      <c r="N2420" s="293">
        <v>64752</v>
      </c>
      <c r="O2420" s="398">
        <v>3144</v>
      </c>
      <c r="P2420" s="370">
        <v>7</v>
      </c>
      <c r="Q2420" s="294">
        <v>7</v>
      </c>
      <c r="R2420" s="293">
        <v>66370</v>
      </c>
      <c r="S2420" s="398">
        <v>3144</v>
      </c>
      <c r="T2420" s="370">
        <v>7</v>
      </c>
      <c r="U2420" s="294">
        <v>7</v>
      </c>
      <c r="V2420" s="293">
        <v>66370</v>
      </c>
      <c r="W2420" s="398">
        <v>3144</v>
      </c>
      <c r="X2420" s="370">
        <v>7</v>
      </c>
      <c r="Y2420" s="294">
        <v>7</v>
      </c>
      <c r="Z2420" s="293">
        <v>66370</v>
      </c>
      <c r="AA2420" s="398">
        <v>3144</v>
      </c>
    </row>
    <row r="2421" spans="1:27" ht="13.5" customHeight="1" x14ac:dyDescent="0.2">
      <c r="A2421" s="357"/>
      <c r="B2421" s="14"/>
      <c r="C2421" s="302">
        <v>1020</v>
      </c>
      <c r="D2421" s="302">
        <v>170210102</v>
      </c>
      <c r="E2421" s="288" t="s">
        <v>961</v>
      </c>
      <c r="F2421" s="8">
        <v>11</v>
      </c>
      <c r="G2421" s="8">
        <v>4</v>
      </c>
      <c r="H2421" s="8">
        <v>75936</v>
      </c>
      <c r="I2421" s="18">
        <v>11</v>
      </c>
      <c r="J2421" s="18">
        <v>4</v>
      </c>
      <c r="K2421" s="165">
        <v>75936</v>
      </c>
      <c r="L2421" s="364">
        <v>11</v>
      </c>
      <c r="M2421" s="21">
        <v>4</v>
      </c>
      <c r="N2421" s="293">
        <v>75936</v>
      </c>
      <c r="O2421" s="398">
        <v>3144</v>
      </c>
      <c r="P2421" s="370">
        <v>11</v>
      </c>
      <c r="Q2421" s="294">
        <v>5</v>
      </c>
      <c r="R2421" s="293">
        <v>87923</v>
      </c>
      <c r="S2421" s="398">
        <v>3144</v>
      </c>
      <c r="T2421" s="370">
        <v>11</v>
      </c>
      <c r="U2421" s="294">
        <v>6</v>
      </c>
      <c r="V2421" s="293">
        <v>92521</v>
      </c>
      <c r="W2421" s="398">
        <v>3144</v>
      </c>
      <c r="X2421" s="370">
        <v>11</v>
      </c>
      <c r="Y2421" s="294">
        <v>6</v>
      </c>
      <c r="Z2421" s="293">
        <v>92521</v>
      </c>
      <c r="AA2421" s="398">
        <v>3144</v>
      </c>
    </row>
    <row r="2422" spans="1:27" ht="13.5" customHeight="1" x14ac:dyDescent="0.2">
      <c r="A2422" s="357"/>
      <c r="B2422" s="14"/>
      <c r="C2422" s="302">
        <v>17003</v>
      </c>
      <c r="D2422" s="302"/>
      <c r="E2422" s="288" t="s">
        <v>484</v>
      </c>
      <c r="F2422" s="8">
        <v>7</v>
      </c>
      <c r="G2422" s="8">
        <v>1</v>
      </c>
      <c r="H2422" s="8">
        <v>44623</v>
      </c>
      <c r="I2422" s="18">
        <v>5</v>
      </c>
      <c r="J2422" s="18">
        <v>1</v>
      </c>
      <c r="K2422" s="165">
        <v>37056</v>
      </c>
      <c r="L2422" s="364">
        <v>7</v>
      </c>
      <c r="M2422" s="21">
        <v>7</v>
      </c>
      <c r="N2422" s="293">
        <v>64752</v>
      </c>
      <c r="O2422" s="398">
        <v>3144</v>
      </c>
      <c r="P2422" s="370">
        <v>7</v>
      </c>
      <c r="Q2422" s="294">
        <v>7</v>
      </c>
      <c r="R2422" s="293">
        <v>66370</v>
      </c>
      <c r="S2422" s="398">
        <v>3144</v>
      </c>
      <c r="T2422" s="370">
        <v>7</v>
      </c>
      <c r="U2422" s="294">
        <v>7</v>
      </c>
      <c r="V2422" s="293">
        <v>66370</v>
      </c>
      <c r="W2422" s="398">
        <v>3144</v>
      </c>
      <c r="X2422" s="370">
        <v>7</v>
      </c>
      <c r="Y2422" s="294">
        <v>7</v>
      </c>
      <c r="Z2422" s="293">
        <v>66370</v>
      </c>
      <c r="AA2422" s="398">
        <v>3144</v>
      </c>
    </row>
    <row r="2423" spans="1:27" ht="13.5" customHeight="1" x14ac:dyDescent="0.2">
      <c r="A2423" s="357"/>
      <c r="B2423" s="14"/>
      <c r="C2423" s="302">
        <v>21000</v>
      </c>
      <c r="D2423" s="302"/>
      <c r="E2423" s="288" t="s">
        <v>1588</v>
      </c>
      <c r="F2423" s="8"/>
      <c r="G2423" s="8"/>
      <c r="H2423" s="8"/>
      <c r="L2423" s="364"/>
      <c r="O2423" s="398"/>
      <c r="P2423" s="370"/>
      <c r="S2423" s="398"/>
      <c r="T2423" s="370"/>
      <c r="W2423" s="398"/>
      <c r="X2423" s="370">
        <v>11</v>
      </c>
      <c r="Y2423" s="294">
        <v>5</v>
      </c>
      <c r="Z2423" s="293">
        <v>87923</v>
      </c>
      <c r="AA2423" s="398">
        <v>3144</v>
      </c>
    </row>
    <row r="2424" spans="1:27" ht="13.5" customHeight="1" x14ac:dyDescent="0.2">
      <c r="A2424" s="357"/>
      <c r="B2424" s="14"/>
      <c r="C2424" s="302"/>
      <c r="D2424" s="302"/>
      <c r="E2424" s="288"/>
      <c r="F2424" s="8"/>
      <c r="G2424" s="8"/>
      <c r="H2424" s="8"/>
      <c r="I2424" s="4"/>
      <c r="J2424" s="4"/>
      <c r="K2424" s="4"/>
      <c r="L2424" s="12"/>
      <c r="M2424" s="13"/>
      <c r="N2424" s="13"/>
      <c r="O2424" s="398">
        <v>3144</v>
      </c>
      <c r="P2424" s="404"/>
      <c r="Q2424" s="403"/>
      <c r="R2424" s="414"/>
      <c r="S2424" s="398"/>
      <c r="T2424" s="404"/>
      <c r="U2424" s="403"/>
      <c r="V2424" s="414"/>
      <c r="W2424" s="398"/>
      <c r="X2424" s="404"/>
      <c r="Y2424" s="403"/>
      <c r="Z2424" s="414"/>
      <c r="AA2424" s="398"/>
    </row>
    <row r="2425" spans="1:27" ht="8.1" customHeight="1" x14ac:dyDescent="0.2">
      <c r="A2425" s="357"/>
      <c r="B2425" s="14"/>
      <c r="C2425" s="302"/>
      <c r="D2425" s="302"/>
      <c r="E2425" s="288"/>
      <c r="F2425" s="8"/>
      <c r="G2425" s="8"/>
      <c r="H2425" s="8"/>
      <c r="L2425" s="364"/>
      <c r="O2425" s="398"/>
      <c r="P2425" s="370"/>
      <c r="S2425" s="398"/>
      <c r="T2425" s="370"/>
      <c r="W2425" s="398"/>
      <c r="X2425" s="370"/>
      <c r="AA2425" s="398"/>
    </row>
    <row r="2426" spans="1:27" ht="15" x14ac:dyDescent="0.25">
      <c r="A2426" s="357"/>
      <c r="B2426" s="14"/>
      <c r="C2426" s="292"/>
      <c r="D2426" s="292"/>
      <c r="E2426" s="479" t="s">
        <v>381</v>
      </c>
      <c r="F2426" s="343"/>
      <c r="G2426" s="343"/>
      <c r="H2426" s="343">
        <f>SUM(H2415:H2422)</f>
        <v>505922</v>
      </c>
      <c r="I2426" s="261"/>
      <c r="J2426" s="261"/>
      <c r="K2426" s="344">
        <f>SUM(K2415:K2422)</f>
        <v>505983</v>
      </c>
      <c r="L2426" s="420"/>
      <c r="M2426" s="421"/>
      <c r="N2426" s="407">
        <f>SUM(N2415:N2424)</f>
        <v>516643</v>
      </c>
      <c r="O2426" s="408"/>
      <c r="P2426" s="423"/>
      <c r="Q2426" s="422"/>
      <c r="R2426" s="407">
        <f>SUM(R2415:R2424)</f>
        <v>552106</v>
      </c>
      <c r="S2426" s="408"/>
      <c r="T2426" s="423"/>
      <c r="U2426" s="422"/>
      <c r="V2426" s="407">
        <f>SUM(V2415:V2424)</f>
        <v>556704</v>
      </c>
      <c r="W2426" s="408"/>
      <c r="X2426" s="423"/>
      <c r="Y2426" s="422"/>
      <c r="Z2426" s="407">
        <f>SUM(Z2415:Z2424)</f>
        <v>644627</v>
      </c>
      <c r="AA2426" s="408"/>
    </row>
    <row r="2427" spans="1:27" x14ac:dyDescent="0.2">
      <c r="A2427" s="357"/>
      <c r="B2427" s="14"/>
      <c r="C2427" s="302"/>
      <c r="D2427" s="302"/>
      <c r="E2427" s="288"/>
      <c r="F2427" s="292"/>
      <c r="G2427" s="292"/>
      <c r="H2427" s="292"/>
      <c r="I2427" s="21"/>
      <c r="J2427" s="21"/>
      <c r="K2427" s="293"/>
      <c r="L2427" s="364"/>
      <c r="O2427" s="398"/>
      <c r="P2427" s="370"/>
      <c r="S2427" s="398"/>
      <c r="T2427" s="370"/>
      <c r="W2427" s="398"/>
      <c r="X2427" s="370"/>
      <c r="AA2427" s="398"/>
    </row>
    <row r="2428" spans="1:27" ht="20.25" x14ac:dyDescent="0.55000000000000004">
      <c r="A2428" s="357"/>
      <c r="B2428" s="14"/>
      <c r="C2428" s="302"/>
      <c r="D2428" s="302"/>
      <c r="E2428" s="376" t="s">
        <v>1333</v>
      </c>
      <c r="F2428" s="295"/>
      <c r="G2428" s="295"/>
      <c r="H2428" s="295"/>
      <c r="I2428" s="296"/>
      <c r="J2428" s="296"/>
      <c r="K2428" s="297"/>
      <c r="L2428" s="364"/>
      <c r="O2428" s="398"/>
      <c r="P2428" s="370"/>
      <c r="S2428" s="398"/>
      <c r="T2428" s="370"/>
      <c r="W2428" s="398"/>
      <c r="X2428" s="370"/>
      <c r="AA2428" s="398"/>
    </row>
    <row r="2429" spans="1:27" ht="15" x14ac:dyDescent="0.2">
      <c r="A2429" s="357"/>
      <c r="B2429" s="14"/>
      <c r="C2429" s="302"/>
      <c r="D2429" s="302"/>
      <c r="E2429" s="281" t="s">
        <v>1441</v>
      </c>
      <c r="F2429" s="295"/>
      <c r="G2429" s="295"/>
      <c r="H2429" s="295"/>
      <c r="I2429" s="296"/>
      <c r="J2429" s="296"/>
      <c r="K2429" s="297"/>
      <c r="L2429" s="364"/>
      <c r="N2429" s="293">
        <f>COUNTIFS($C$2416:$C$2425,"&gt;0",N2416:N2425,"&gt;0")</f>
        <v>7</v>
      </c>
      <c r="O2429" s="398"/>
      <c r="P2429" s="370"/>
      <c r="R2429" s="293">
        <f>COUNTIFS($C$2416:$C$2425,"&gt;0",R2416:R2425,"&gt;0")</f>
        <v>7</v>
      </c>
      <c r="S2429" s="398"/>
      <c r="T2429" s="370"/>
      <c r="V2429" s="293">
        <f>COUNTIFS($C$2416:$C$2425,"&gt;0",V2416:V2425,"&gt;0")</f>
        <v>7</v>
      </c>
      <c r="W2429" s="398"/>
      <c r="X2429" s="370"/>
      <c r="Z2429" s="293">
        <f>COUNTIFS($C$2416:$C$2425,"&gt;0",Z2416:Z2425,"&gt;0")</f>
        <v>8</v>
      </c>
      <c r="AA2429" s="398"/>
    </row>
    <row r="2430" spans="1:27" ht="15" x14ac:dyDescent="0.2">
      <c r="A2430" s="357"/>
      <c r="B2430" s="14"/>
      <c r="C2430" s="302"/>
      <c r="D2430" s="302"/>
      <c r="E2430" s="281" t="s">
        <v>1332</v>
      </c>
      <c r="F2430" s="295"/>
      <c r="G2430" s="295"/>
      <c r="H2430" s="295"/>
      <c r="I2430" s="296"/>
      <c r="J2430" s="296"/>
      <c r="K2430" s="297"/>
      <c r="L2430" s="364"/>
      <c r="N2430" s="293">
        <f>COUNTIFS($C$2416:$C$2425,"**",N2416:N2425,"&gt;0")</f>
        <v>0</v>
      </c>
      <c r="O2430" s="398"/>
      <c r="P2430" s="370"/>
      <c r="R2430" s="293">
        <f>COUNTIFS($C$2416:$C$2425,"**",R2416:R2425,"&gt;0")</f>
        <v>0</v>
      </c>
      <c r="S2430" s="398"/>
      <c r="T2430" s="370"/>
      <c r="V2430" s="293">
        <f>COUNTIFS($C$2416:$C$2425,"**",V2416:V2425,"&gt;0")</f>
        <v>0</v>
      </c>
      <c r="W2430" s="398"/>
      <c r="X2430" s="370"/>
      <c r="Z2430" s="293">
        <f>COUNTIFS($C$2416:$C$2425,"**",Z2416:Z2425,"&gt;0")</f>
        <v>0</v>
      </c>
      <c r="AA2430" s="398"/>
    </row>
    <row r="2431" spans="1:27" x14ac:dyDescent="0.2">
      <c r="A2431" s="359"/>
      <c r="B2431" s="20"/>
      <c r="C2431" s="303"/>
      <c r="D2431" s="303"/>
      <c r="E2431" s="304"/>
      <c r="F2431" s="22"/>
      <c r="G2431" s="22"/>
      <c r="H2431" s="22"/>
      <c r="I2431" s="3"/>
      <c r="J2431" s="3"/>
      <c r="K2431" s="3"/>
      <c r="L2431" s="428"/>
      <c r="M2431" s="429"/>
      <c r="N2431" s="429"/>
      <c r="O2431" s="424"/>
      <c r="P2431" s="431"/>
      <c r="Q2431" s="430"/>
      <c r="R2431" s="432"/>
      <c r="S2431" s="424"/>
      <c r="T2431" s="431"/>
      <c r="U2431" s="430"/>
      <c r="V2431" s="432"/>
      <c r="W2431" s="424"/>
      <c r="X2431" s="431"/>
      <c r="Y2431" s="430"/>
      <c r="Z2431" s="432"/>
      <c r="AA2431" s="424"/>
    </row>
    <row r="2432" spans="1:27" ht="15.75" x14ac:dyDescent="0.25">
      <c r="A2432" s="321" t="s">
        <v>180</v>
      </c>
      <c r="B2432" s="285"/>
      <c r="C2432" s="309"/>
      <c r="D2432" s="309"/>
      <c r="E2432" s="274"/>
      <c r="F2432" s="257"/>
      <c r="G2432" s="257"/>
      <c r="H2432" s="257"/>
      <c r="I2432" s="270"/>
      <c r="J2432" s="270"/>
      <c r="K2432" s="270"/>
      <c r="L2432" s="10"/>
      <c r="M2432" s="11"/>
      <c r="N2432" s="11"/>
      <c r="O2432" s="401"/>
      <c r="P2432" s="426"/>
      <c r="Q2432" s="425"/>
      <c r="R2432" s="427"/>
      <c r="S2432" s="401"/>
      <c r="T2432" s="426"/>
      <c r="U2432" s="425"/>
      <c r="V2432" s="427"/>
      <c r="W2432" s="401"/>
      <c r="X2432" s="426"/>
      <c r="Y2432" s="425"/>
      <c r="Z2432" s="427"/>
      <c r="AA2432" s="401"/>
    </row>
    <row r="2433" spans="1:27" ht="15" x14ac:dyDescent="0.25">
      <c r="A2433" s="357"/>
      <c r="B2433" s="286" t="s">
        <v>1260</v>
      </c>
      <c r="C2433" s="302"/>
      <c r="D2433" s="302"/>
      <c r="E2433" s="288"/>
      <c r="F2433" s="8"/>
      <c r="G2433" s="8"/>
      <c r="H2433" s="8"/>
      <c r="I2433" s="4"/>
      <c r="J2433" s="4"/>
      <c r="K2433" s="4"/>
      <c r="L2433" s="12"/>
      <c r="M2433" s="13"/>
      <c r="N2433" s="13"/>
      <c r="O2433" s="398"/>
      <c r="P2433" s="404"/>
      <c r="Q2433" s="403"/>
      <c r="R2433" s="414"/>
      <c r="S2433" s="398"/>
      <c r="T2433" s="404"/>
      <c r="U2433" s="403"/>
      <c r="V2433" s="414"/>
      <c r="W2433" s="398"/>
      <c r="X2433" s="404"/>
      <c r="Y2433" s="403"/>
      <c r="Z2433" s="414"/>
      <c r="AA2433" s="398"/>
    </row>
    <row r="2434" spans="1:27" ht="14.1" customHeight="1" x14ac:dyDescent="0.2">
      <c r="A2434" s="357"/>
      <c r="B2434" s="14"/>
      <c r="C2434" s="302">
        <v>100</v>
      </c>
      <c r="D2434" s="302">
        <v>170410101</v>
      </c>
      <c r="E2434" s="288" t="s">
        <v>540</v>
      </c>
      <c r="F2434" s="8">
        <v>6</v>
      </c>
      <c r="G2434" s="8"/>
      <c r="H2434" s="8">
        <v>90000</v>
      </c>
      <c r="I2434" s="18" t="s">
        <v>1131</v>
      </c>
      <c r="J2434" s="4"/>
      <c r="K2434" s="165">
        <v>90000</v>
      </c>
      <c r="L2434" s="364" t="s">
        <v>1131</v>
      </c>
      <c r="M2434" s="13"/>
      <c r="N2434" s="293">
        <v>90000</v>
      </c>
      <c r="O2434" s="398" t="s">
        <v>1124</v>
      </c>
      <c r="P2434" s="370" t="s">
        <v>1131</v>
      </c>
      <c r="Q2434" s="403"/>
      <c r="R2434" s="293">
        <v>96750</v>
      </c>
      <c r="S2434" s="398" t="s">
        <v>1124</v>
      </c>
      <c r="T2434" s="370" t="s">
        <v>1131</v>
      </c>
      <c r="U2434" s="403"/>
      <c r="V2434" s="293">
        <v>96750</v>
      </c>
      <c r="W2434" s="398" t="s">
        <v>1124</v>
      </c>
      <c r="X2434" s="370" t="s">
        <v>1131</v>
      </c>
      <c r="Y2434" s="403"/>
      <c r="Z2434" s="293">
        <v>96750</v>
      </c>
      <c r="AA2434" s="398" t="s">
        <v>1124</v>
      </c>
    </row>
    <row r="2435" spans="1:27" ht="14.1" customHeight="1" x14ac:dyDescent="0.2">
      <c r="A2435" s="357"/>
      <c r="B2435" s="14"/>
      <c r="C2435" s="302">
        <v>120</v>
      </c>
      <c r="D2435" s="302">
        <v>170410102</v>
      </c>
      <c r="E2435" s="288" t="s">
        <v>1430</v>
      </c>
      <c r="F2435" s="8">
        <v>10</v>
      </c>
      <c r="G2435" s="8">
        <v>6</v>
      </c>
      <c r="H2435" s="8">
        <v>76518</v>
      </c>
      <c r="I2435" s="18">
        <v>10</v>
      </c>
      <c r="J2435" s="18">
        <v>8</v>
      </c>
      <c r="K2435" s="165">
        <v>88526</v>
      </c>
      <c r="L2435" s="364">
        <v>10</v>
      </c>
      <c r="M2435" s="21">
        <v>9</v>
      </c>
      <c r="N2435" s="293">
        <v>88526</v>
      </c>
      <c r="O2435" s="398">
        <v>3144</v>
      </c>
      <c r="P2435" s="370">
        <v>10</v>
      </c>
      <c r="Q2435" s="294">
        <v>9</v>
      </c>
      <c r="R2435" s="293">
        <v>97476</v>
      </c>
      <c r="S2435" s="398">
        <v>3144</v>
      </c>
      <c r="T2435" s="370">
        <v>10</v>
      </c>
      <c r="U2435" s="294">
        <v>9</v>
      </c>
      <c r="V2435" s="293">
        <v>97476</v>
      </c>
      <c r="W2435" s="398">
        <v>3144</v>
      </c>
      <c r="X2435" s="370">
        <v>10</v>
      </c>
      <c r="Y2435" s="294">
        <v>9</v>
      </c>
      <c r="Z2435" s="293">
        <v>97476</v>
      </c>
      <c r="AA2435" s="398">
        <v>3144</v>
      </c>
    </row>
    <row r="2436" spans="1:27" ht="14.1" customHeight="1" x14ac:dyDescent="0.2">
      <c r="A2436" s="357"/>
      <c r="B2436" s="14"/>
      <c r="C2436" s="302">
        <v>130</v>
      </c>
      <c r="D2436" s="302">
        <v>170410103</v>
      </c>
      <c r="E2436" s="288" t="s">
        <v>888</v>
      </c>
      <c r="F2436" s="8">
        <v>7</v>
      </c>
      <c r="G2436" s="8">
        <v>3</v>
      </c>
      <c r="H2436" s="8">
        <v>48517</v>
      </c>
      <c r="I2436" s="18">
        <v>7</v>
      </c>
      <c r="J2436" s="18">
        <v>3</v>
      </c>
      <c r="K2436" s="165">
        <v>48517</v>
      </c>
      <c r="L2436" s="364">
        <v>7</v>
      </c>
      <c r="M2436" s="21">
        <v>3</v>
      </c>
      <c r="N2436" s="293">
        <v>49317</v>
      </c>
      <c r="O2436" s="398">
        <v>3144</v>
      </c>
      <c r="P2436" s="370">
        <v>7</v>
      </c>
      <c r="Q2436" s="294">
        <v>3</v>
      </c>
      <c r="R2436" s="293">
        <v>54303</v>
      </c>
      <c r="S2436" s="398">
        <v>3144</v>
      </c>
      <c r="T2436" s="370">
        <v>7</v>
      </c>
      <c r="U2436" s="294">
        <v>3</v>
      </c>
      <c r="V2436" s="293">
        <v>54303</v>
      </c>
      <c r="W2436" s="398">
        <v>3144</v>
      </c>
      <c r="X2436" s="370">
        <v>7</v>
      </c>
      <c r="Y2436" s="294">
        <v>3</v>
      </c>
      <c r="Z2436" s="293">
        <v>54303</v>
      </c>
      <c r="AA2436" s="398">
        <v>3144</v>
      </c>
    </row>
    <row r="2437" spans="1:27" ht="14.1" customHeight="1" x14ac:dyDescent="0.2">
      <c r="A2437" s="357"/>
      <c r="B2437" s="14"/>
      <c r="C2437" s="302">
        <v>1240</v>
      </c>
      <c r="D2437" s="302"/>
      <c r="E2437" s="288" t="s">
        <v>169</v>
      </c>
      <c r="F2437" s="8"/>
      <c r="G2437" s="8"/>
      <c r="H2437" s="8"/>
      <c r="L2437" s="364"/>
      <c r="O2437" s="398"/>
      <c r="P2437" s="370">
        <v>8</v>
      </c>
      <c r="Q2437" s="294">
        <v>8</v>
      </c>
      <c r="R2437" s="293">
        <v>49449</v>
      </c>
      <c r="S2437" s="398"/>
      <c r="T2437" s="370">
        <v>8</v>
      </c>
      <c r="U2437" s="294">
        <v>1</v>
      </c>
      <c r="V2437" s="293">
        <v>0</v>
      </c>
      <c r="W2437" s="398">
        <v>884</v>
      </c>
      <c r="X2437" s="370">
        <v>8</v>
      </c>
      <c r="Y2437" s="294">
        <v>8</v>
      </c>
      <c r="Z2437" s="293">
        <v>0</v>
      </c>
      <c r="AA2437" s="398">
        <v>884</v>
      </c>
    </row>
    <row r="2438" spans="1:27" ht="14.1" customHeight="1" x14ac:dyDescent="0.2">
      <c r="A2438" s="357"/>
      <c r="B2438" s="14"/>
      <c r="C2438" s="302">
        <v>1241</v>
      </c>
      <c r="D2438" s="302"/>
      <c r="E2438" s="288" t="s">
        <v>403</v>
      </c>
      <c r="F2438" s="8"/>
      <c r="G2438" s="8"/>
      <c r="H2438" s="8"/>
      <c r="L2438" s="364"/>
      <c r="O2438" s="398"/>
      <c r="P2438" s="370"/>
      <c r="S2438" s="398"/>
      <c r="T2438" s="370">
        <v>9</v>
      </c>
      <c r="U2438" s="294">
        <v>1</v>
      </c>
      <c r="V2438" s="293">
        <v>43085</v>
      </c>
      <c r="W2438" s="398">
        <v>884</v>
      </c>
      <c r="X2438" s="370">
        <v>9</v>
      </c>
      <c r="Y2438" s="294">
        <v>1</v>
      </c>
      <c r="Z2438" s="293">
        <v>43085</v>
      </c>
      <c r="AA2438" s="398">
        <v>884</v>
      </c>
    </row>
    <row r="2439" spans="1:27" ht="8.1" customHeight="1" x14ac:dyDescent="0.2">
      <c r="A2439" s="357"/>
      <c r="B2439" s="14"/>
      <c r="C2439" s="302"/>
      <c r="D2439" s="302"/>
      <c r="E2439" s="288"/>
      <c r="F2439" s="8"/>
      <c r="G2439" s="8"/>
      <c r="H2439" s="8"/>
      <c r="L2439" s="364"/>
      <c r="O2439" s="398"/>
      <c r="P2439" s="370"/>
      <c r="S2439" s="398"/>
      <c r="T2439" s="370"/>
      <c r="W2439" s="398"/>
      <c r="X2439" s="370"/>
      <c r="AA2439" s="398"/>
    </row>
    <row r="2440" spans="1:27" ht="15" x14ac:dyDescent="0.25">
      <c r="A2440" s="357"/>
      <c r="B2440" s="14"/>
      <c r="C2440" s="302"/>
      <c r="D2440" s="302"/>
      <c r="E2440" s="479" t="s">
        <v>381</v>
      </c>
      <c r="F2440" s="343"/>
      <c r="G2440" s="343"/>
      <c r="H2440" s="343">
        <f>SUM(H2434:H2439)</f>
        <v>215035</v>
      </c>
      <c r="I2440" s="261"/>
      <c r="J2440" s="261"/>
      <c r="K2440" s="344">
        <f>SUM(K2434:K2439)</f>
        <v>227043</v>
      </c>
      <c r="L2440" s="420"/>
      <c r="M2440" s="421"/>
      <c r="N2440" s="407">
        <f>SUM(N2434:N2439)</f>
        <v>227843</v>
      </c>
      <c r="O2440" s="408"/>
      <c r="P2440" s="423"/>
      <c r="Q2440" s="422"/>
      <c r="R2440" s="407">
        <f>SUM(R2434:R2439)</f>
        <v>297978</v>
      </c>
      <c r="S2440" s="408"/>
      <c r="T2440" s="423"/>
      <c r="U2440" s="422"/>
      <c r="V2440" s="407">
        <f>SUM(V2434:V2439)</f>
        <v>291614</v>
      </c>
      <c r="W2440" s="408"/>
      <c r="X2440" s="423"/>
      <c r="Y2440" s="422"/>
      <c r="Z2440" s="407">
        <f>SUM(Z2434:Z2439)</f>
        <v>291614</v>
      </c>
      <c r="AA2440" s="408"/>
    </row>
    <row r="2441" spans="1:27" x14ac:dyDescent="0.2">
      <c r="A2441" s="357"/>
      <c r="B2441" s="14"/>
      <c r="C2441" s="302"/>
      <c r="D2441" s="302"/>
      <c r="E2441" s="288"/>
      <c r="F2441" s="8"/>
      <c r="G2441" s="8"/>
      <c r="H2441" s="8"/>
      <c r="I2441" s="4"/>
      <c r="J2441" s="4"/>
      <c r="L2441" s="12"/>
      <c r="M2441" s="13"/>
      <c r="O2441" s="398"/>
      <c r="P2441" s="404"/>
      <c r="Q2441" s="403"/>
      <c r="S2441" s="398"/>
      <c r="T2441" s="404"/>
      <c r="U2441" s="403"/>
      <c r="W2441" s="398"/>
      <c r="X2441" s="404"/>
      <c r="Y2441" s="403"/>
      <c r="AA2441" s="398"/>
    </row>
    <row r="2442" spans="1:27" ht="15" x14ac:dyDescent="0.25">
      <c r="A2442" s="357"/>
      <c r="B2442" s="14"/>
      <c r="C2442" s="302"/>
      <c r="D2442" s="302"/>
      <c r="E2442" s="375" t="s">
        <v>1441</v>
      </c>
      <c r="F2442" s="8"/>
      <c r="G2442" s="8"/>
      <c r="H2442" s="8"/>
      <c r="I2442" s="4"/>
      <c r="J2442" s="4"/>
      <c r="L2442" s="12"/>
      <c r="M2442" s="13"/>
      <c r="N2442" s="293">
        <f>COUNTIFS($C$2434:$C$2439,"&gt;0",N2434:N2439,"&gt;0")</f>
        <v>3</v>
      </c>
      <c r="O2442" s="398"/>
      <c r="P2442" s="404"/>
      <c r="Q2442" s="403"/>
      <c r="R2442" s="293">
        <f>COUNTIFS($C$2434:$C$2439,"&gt;0",R2434:R2439,"&gt;0")</f>
        <v>4</v>
      </c>
      <c r="S2442" s="398"/>
      <c r="T2442" s="404"/>
      <c r="U2442" s="403"/>
      <c r="V2442" s="293">
        <f>COUNTIFS($C$2434:$C$2439,"&gt;0",V2434:V2439,"&gt;0")</f>
        <v>4</v>
      </c>
      <c r="W2442" s="398"/>
      <c r="X2442" s="404"/>
      <c r="Y2442" s="403"/>
      <c r="Z2442" s="293">
        <f>COUNTIFS($C$2434:$C$2439,"&gt;0",Z2434:Z2439,"&gt;0")</f>
        <v>4</v>
      </c>
      <c r="AA2442" s="398"/>
    </row>
    <row r="2443" spans="1:27" ht="15" x14ac:dyDescent="0.25">
      <c r="A2443" s="357"/>
      <c r="B2443" s="14"/>
      <c r="C2443" s="302"/>
      <c r="D2443" s="302"/>
      <c r="E2443" s="375" t="s">
        <v>1332</v>
      </c>
      <c r="F2443" s="8"/>
      <c r="G2443" s="8"/>
      <c r="H2443" s="8"/>
      <c r="I2443" s="4"/>
      <c r="J2443" s="4"/>
      <c r="L2443" s="12"/>
      <c r="M2443" s="13"/>
      <c r="N2443" s="293">
        <f>COUNTIFS($C$2434:$C$2439,"**",N2434:N2439,"&gt;0")</f>
        <v>0</v>
      </c>
      <c r="O2443" s="398"/>
      <c r="P2443" s="404"/>
      <c r="Q2443" s="403"/>
      <c r="R2443" s="293">
        <f>COUNTIFS($C$2434:$C$2439,"**",R2434:R2439,"&gt;0")</f>
        <v>0</v>
      </c>
      <c r="S2443" s="398"/>
      <c r="T2443" s="404"/>
      <c r="U2443" s="403"/>
      <c r="V2443" s="293">
        <f>COUNTIFS($C$2434:$C$2439,"**",V2434:V2439,"&gt;0")</f>
        <v>0</v>
      </c>
      <c r="W2443" s="398"/>
      <c r="X2443" s="404"/>
      <c r="Y2443" s="403"/>
      <c r="Z2443" s="293">
        <f>COUNTIFS($C$2434:$C$2439,"**",Z2434:Z2439,"&gt;0")</f>
        <v>0</v>
      </c>
      <c r="AA2443" s="398"/>
    </row>
    <row r="2444" spans="1:27" x14ac:dyDescent="0.2">
      <c r="A2444" s="357"/>
      <c r="B2444" s="14"/>
      <c r="C2444" s="302"/>
      <c r="D2444" s="302"/>
      <c r="E2444" s="288"/>
      <c r="F2444" s="8"/>
      <c r="G2444" s="8"/>
      <c r="H2444" s="8"/>
      <c r="I2444" s="4"/>
      <c r="J2444" s="4"/>
      <c r="K2444" s="4"/>
      <c r="L2444" s="12"/>
      <c r="M2444" s="13"/>
      <c r="N2444" s="13"/>
      <c r="O2444" s="398"/>
      <c r="P2444" s="404"/>
      <c r="Q2444" s="403"/>
      <c r="R2444" s="414"/>
      <c r="S2444" s="398"/>
      <c r="T2444" s="404"/>
      <c r="U2444" s="403"/>
      <c r="V2444" s="414"/>
      <c r="W2444" s="398"/>
      <c r="X2444" s="404"/>
      <c r="Y2444" s="403"/>
      <c r="Z2444" s="414"/>
      <c r="AA2444" s="398"/>
    </row>
    <row r="2445" spans="1:27" ht="15" x14ac:dyDescent="0.25">
      <c r="A2445" s="357"/>
      <c r="B2445" s="286" t="s">
        <v>1300</v>
      </c>
      <c r="C2445" s="302"/>
      <c r="D2445" s="302"/>
      <c r="E2445" s="288"/>
      <c r="F2445" s="8"/>
      <c r="G2445" s="8"/>
      <c r="H2445" s="8"/>
      <c r="I2445" s="4"/>
      <c r="J2445" s="4"/>
      <c r="K2445" s="4"/>
      <c r="L2445" s="12"/>
      <c r="M2445" s="13"/>
      <c r="N2445" s="13"/>
      <c r="O2445" s="398"/>
      <c r="P2445" s="404"/>
      <c r="Q2445" s="403"/>
      <c r="R2445" s="414"/>
      <c r="S2445" s="398"/>
      <c r="T2445" s="404"/>
      <c r="U2445" s="403"/>
      <c r="V2445" s="414"/>
      <c r="W2445" s="398"/>
      <c r="X2445" s="404"/>
      <c r="Y2445" s="403"/>
      <c r="Z2445" s="414"/>
      <c r="AA2445" s="398"/>
    </row>
    <row r="2446" spans="1:27" ht="30.75" customHeight="1" x14ac:dyDescent="0.2">
      <c r="A2446" s="357"/>
      <c r="B2446" s="14"/>
      <c r="C2446" s="302">
        <v>150</v>
      </c>
      <c r="D2446" s="302">
        <v>170475901</v>
      </c>
      <c r="E2446" s="482" t="s">
        <v>1452</v>
      </c>
      <c r="F2446" s="8">
        <v>10</v>
      </c>
      <c r="G2446" s="8">
        <v>8</v>
      </c>
      <c r="H2446" s="8">
        <v>84352</v>
      </c>
      <c r="I2446" s="18">
        <v>10</v>
      </c>
      <c r="J2446" s="18">
        <v>8</v>
      </c>
      <c r="K2446" s="165">
        <v>84352</v>
      </c>
      <c r="L2446" s="364">
        <v>10</v>
      </c>
      <c r="M2446" s="21">
        <v>8</v>
      </c>
      <c r="N2446" s="293">
        <v>84352</v>
      </c>
      <c r="O2446" s="398">
        <v>3144</v>
      </c>
      <c r="P2446" s="370">
        <v>10</v>
      </c>
      <c r="Q2446" s="294">
        <v>10</v>
      </c>
      <c r="R2446" s="293">
        <v>103389</v>
      </c>
      <c r="S2446" s="398">
        <v>3144</v>
      </c>
      <c r="T2446" s="370">
        <v>10</v>
      </c>
      <c r="U2446" s="294">
        <v>10</v>
      </c>
      <c r="V2446" s="293">
        <v>103389</v>
      </c>
      <c r="W2446" s="398">
        <v>3144</v>
      </c>
      <c r="X2446" s="370">
        <v>10</v>
      </c>
      <c r="Y2446" s="294">
        <v>10</v>
      </c>
      <c r="Z2446" s="293">
        <v>103389</v>
      </c>
      <c r="AA2446" s="398">
        <v>3144</v>
      </c>
    </row>
    <row r="2447" spans="1:27" ht="14.1" customHeight="1" x14ac:dyDescent="0.2">
      <c r="A2447" s="357"/>
      <c r="B2447" s="14"/>
      <c r="C2447" s="302">
        <v>160</v>
      </c>
      <c r="D2447" s="302">
        <v>170475902</v>
      </c>
      <c r="E2447" s="288" t="s">
        <v>918</v>
      </c>
      <c r="F2447" s="8">
        <v>10</v>
      </c>
      <c r="G2447" s="8">
        <v>8</v>
      </c>
      <c r="H2447" s="8">
        <v>84352</v>
      </c>
      <c r="I2447" s="18">
        <v>10</v>
      </c>
      <c r="J2447" s="18">
        <v>8</v>
      </c>
      <c r="K2447" s="165">
        <v>84352</v>
      </c>
      <c r="L2447" s="364">
        <v>10</v>
      </c>
      <c r="M2447" s="21">
        <v>8</v>
      </c>
      <c r="N2447" s="293">
        <v>84352</v>
      </c>
      <c r="O2447" s="398">
        <v>3144</v>
      </c>
      <c r="P2447" s="370">
        <v>10</v>
      </c>
      <c r="Q2447" s="294">
        <v>8</v>
      </c>
      <c r="R2447" s="293">
        <v>92880</v>
      </c>
      <c r="S2447" s="398">
        <v>3144</v>
      </c>
      <c r="T2447" s="370">
        <v>10</v>
      </c>
      <c r="U2447" s="294">
        <v>8</v>
      </c>
      <c r="V2447" s="293">
        <v>92880</v>
      </c>
      <c r="W2447" s="398">
        <v>3144</v>
      </c>
      <c r="X2447" s="370">
        <v>10</v>
      </c>
      <c r="Y2447" s="294">
        <v>8</v>
      </c>
      <c r="Z2447" s="293">
        <v>92880</v>
      </c>
      <c r="AA2447" s="398">
        <v>3144</v>
      </c>
    </row>
    <row r="2448" spans="1:27" ht="14.1" customHeight="1" x14ac:dyDescent="0.2">
      <c r="A2448" s="357"/>
      <c r="B2448" s="14"/>
      <c r="C2448" s="302">
        <v>170</v>
      </c>
      <c r="D2448" s="302">
        <v>170475903</v>
      </c>
      <c r="E2448" s="288" t="s">
        <v>972</v>
      </c>
      <c r="F2448" s="8">
        <v>7</v>
      </c>
      <c r="G2448" s="8">
        <v>10</v>
      </c>
      <c r="H2448" s="8">
        <v>71032</v>
      </c>
      <c r="I2448" s="18">
        <v>7</v>
      </c>
      <c r="J2448" s="18">
        <v>10</v>
      </c>
      <c r="K2448" s="165">
        <v>71032</v>
      </c>
      <c r="L2448" s="364">
        <v>7</v>
      </c>
      <c r="M2448" s="21">
        <v>10</v>
      </c>
      <c r="N2448" s="293">
        <v>71032</v>
      </c>
      <c r="O2448" s="398">
        <v>3144</v>
      </c>
      <c r="P2448" s="370">
        <v>7</v>
      </c>
      <c r="Q2448" s="294">
        <v>10</v>
      </c>
      <c r="R2448" s="293">
        <v>78213</v>
      </c>
      <c r="S2448" s="398">
        <v>3144</v>
      </c>
      <c r="T2448" s="370">
        <v>7</v>
      </c>
      <c r="U2448" s="294">
        <v>10</v>
      </c>
      <c r="V2448" s="293">
        <v>78213</v>
      </c>
      <c r="W2448" s="398">
        <v>3144</v>
      </c>
      <c r="X2448" s="370">
        <v>7</v>
      </c>
      <c r="Y2448" s="294">
        <v>10</v>
      </c>
      <c r="Z2448" s="293">
        <v>78213</v>
      </c>
      <c r="AA2448" s="398">
        <v>3144</v>
      </c>
    </row>
    <row r="2449" spans="1:27" ht="14.1" customHeight="1" x14ac:dyDescent="0.2">
      <c r="A2449" s="357"/>
      <c r="B2449" s="14"/>
      <c r="C2449" s="302">
        <v>180</v>
      </c>
      <c r="D2449" s="302">
        <v>170475904</v>
      </c>
      <c r="E2449" s="288" t="s">
        <v>960</v>
      </c>
      <c r="F2449" s="8">
        <v>7</v>
      </c>
      <c r="G2449" s="8">
        <v>8</v>
      </c>
      <c r="H2449" s="8">
        <v>63409</v>
      </c>
      <c r="I2449" s="18">
        <v>7</v>
      </c>
      <c r="J2449" s="18">
        <v>9</v>
      </c>
      <c r="K2449" s="165">
        <v>66548</v>
      </c>
      <c r="L2449" s="364">
        <v>7</v>
      </c>
      <c r="M2449" s="21">
        <v>9</v>
      </c>
      <c r="N2449" s="293">
        <v>66548</v>
      </c>
      <c r="O2449" s="398">
        <v>3144</v>
      </c>
      <c r="P2449" s="370">
        <v>7</v>
      </c>
      <c r="Q2449" s="294">
        <v>9</v>
      </c>
      <c r="R2449" s="293">
        <v>73276</v>
      </c>
      <c r="S2449" s="398">
        <v>3144</v>
      </c>
      <c r="T2449" s="370">
        <v>7</v>
      </c>
      <c r="U2449" s="294">
        <v>9</v>
      </c>
      <c r="V2449" s="293">
        <v>73276</v>
      </c>
      <c r="W2449" s="398">
        <v>3144</v>
      </c>
      <c r="X2449" s="370">
        <v>7</v>
      </c>
      <c r="Y2449" s="294">
        <v>9</v>
      </c>
      <c r="Z2449" s="293">
        <v>73276</v>
      </c>
      <c r="AA2449" s="398">
        <v>3144</v>
      </c>
    </row>
    <row r="2450" spans="1:27" ht="14.1" customHeight="1" x14ac:dyDescent="0.2">
      <c r="A2450" s="357"/>
      <c r="B2450" s="14"/>
      <c r="C2450" s="302">
        <v>190</v>
      </c>
      <c r="D2450" s="302">
        <v>170475905</v>
      </c>
      <c r="E2450" s="288" t="s">
        <v>637</v>
      </c>
      <c r="F2450" s="8">
        <v>20</v>
      </c>
      <c r="G2450" s="8">
        <v>1</v>
      </c>
      <c r="H2450" s="8">
        <v>55403</v>
      </c>
      <c r="I2450" s="18">
        <v>20</v>
      </c>
      <c r="J2450" s="18">
        <v>5</v>
      </c>
      <c r="K2450" s="165">
        <v>59609</v>
      </c>
      <c r="L2450" s="364">
        <v>20</v>
      </c>
      <c r="M2450" s="21">
        <v>5</v>
      </c>
      <c r="N2450" s="293">
        <v>64036</v>
      </c>
      <c r="O2450" s="398">
        <v>884</v>
      </c>
      <c r="P2450" s="370">
        <v>20</v>
      </c>
      <c r="Q2450" s="294">
        <v>5</v>
      </c>
      <c r="R2450" s="293">
        <v>65637</v>
      </c>
      <c r="S2450" s="398">
        <v>884</v>
      </c>
      <c r="T2450" s="370">
        <v>20</v>
      </c>
      <c r="U2450" s="294">
        <v>5</v>
      </c>
      <c r="V2450" s="293">
        <v>0</v>
      </c>
      <c r="W2450" s="398">
        <v>884</v>
      </c>
      <c r="X2450" s="370">
        <v>20</v>
      </c>
      <c r="Y2450" s="294">
        <v>5</v>
      </c>
      <c r="Z2450" s="293">
        <v>0</v>
      </c>
      <c r="AA2450" s="398">
        <v>884</v>
      </c>
    </row>
    <row r="2451" spans="1:27" ht="14.1" customHeight="1" x14ac:dyDescent="0.2">
      <c r="A2451" s="357"/>
      <c r="B2451" s="14"/>
      <c r="C2451" s="302">
        <v>190</v>
      </c>
      <c r="D2451" s="302"/>
      <c r="E2451" s="288" t="s">
        <v>938</v>
      </c>
      <c r="F2451" s="8"/>
      <c r="G2451" s="8"/>
      <c r="H2451" s="8"/>
      <c r="L2451" s="364"/>
      <c r="O2451" s="398"/>
      <c r="P2451" s="370">
        <v>20</v>
      </c>
      <c r="Q2451" s="294">
        <v>5</v>
      </c>
      <c r="R2451" s="293">
        <v>0</v>
      </c>
      <c r="S2451" s="398">
        <v>884</v>
      </c>
      <c r="T2451" s="370">
        <v>20</v>
      </c>
      <c r="U2451" s="294">
        <v>5</v>
      </c>
      <c r="V2451" s="293">
        <v>65637</v>
      </c>
      <c r="W2451" s="398">
        <v>884</v>
      </c>
      <c r="X2451" s="370">
        <v>20</v>
      </c>
      <c r="Y2451" s="294">
        <v>5</v>
      </c>
      <c r="Z2451" s="293">
        <v>65637</v>
      </c>
      <c r="AA2451" s="398">
        <v>884</v>
      </c>
    </row>
    <row r="2452" spans="1:27" ht="14.1" customHeight="1" x14ac:dyDescent="0.2">
      <c r="A2452" s="357"/>
      <c r="B2452" s="14"/>
      <c r="C2452" s="302">
        <v>200</v>
      </c>
      <c r="D2452" s="302">
        <v>170475906</v>
      </c>
      <c r="E2452" s="288" t="s">
        <v>907</v>
      </c>
      <c r="F2452" s="8">
        <v>7</v>
      </c>
      <c r="G2452" s="8">
        <v>5</v>
      </c>
      <c r="H2452" s="8">
        <v>54538</v>
      </c>
      <c r="I2452" s="18">
        <v>7</v>
      </c>
      <c r="J2452" s="18">
        <v>5</v>
      </c>
      <c r="K2452" s="165">
        <v>54538</v>
      </c>
      <c r="L2452" s="364">
        <v>7</v>
      </c>
      <c r="M2452" s="21">
        <v>5</v>
      </c>
      <c r="N2452" s="293">
        <v>54538</v>
      </c>
      <c r="O2452" s="398">
        <v>3144</v>
      </c>
      <c r="P2452" s="370">
        <v>7</v>
      </c>
      <c r="Q2452" s="294">
        <v>5</v>
      </c>
      <c r="R2452" s="293">
        <v>60052</v>
      </c>
      <c r="S2452" s="398">
        <v>3144</v>
      </c>
      <c r="T2452" s="370">
        <v>7</v>
      </c>
      <c r="U2452" s="294">
        <v>5</v>
      </c>
      <c r="V2452" s="293">
        <v>60052</v>
      </c>
      <c r="W2452" s="398">
        <v>3144</v>
      </c>
      <c r="X2452" s="370">
        <v>7</v>
      </c>
      <c r="Y2452" s="294">
        <v>5</v>
      </c>
      <c r="Z2452" s="293">
        <v>60052</v>
      </c>
      <c r="AA2452" s="398">
        <v>3144</v>
      </c>
    </row>
    <row r="2453" spans="1:27" ht="14.1" customHeight="1" x14ac:dyDescent="0.2">
      <c r="A2453" s="357"/>
      <c r="B2453" s="14"/>
      <c r="C2453" s="302">
        <v>210</v>
      </c>
      <c r="D2453" s="302">
        <v>170475907</v>
      </c>
      <c r="E2453" s="288" t="s">
        <v>938</v>
      </c>
      <c r="F2453" s="8">
        <v>18</v>
      </c>
      <c r="G2453" s="8">
        <v>3</v>
      </c>
      <c r="H2453" s="8">
        <v>56837</v>
      </c>
      <c r="I2453" s="18">
        <v>20</v>
      </c>
      <c r="J2453" s="18">
        <v>8</v>
      </c>
      <c r="K2453" s="165">
        <v>64345</v>
      </c>
      <c r="L2453" s="364">
        <v>20</v>
      </c>
      <c r="M2453" s="21">
        <v>8</v>
      </c>
      <c r="N2453" s="293">
        <v>69124</v>
      </c>
      <c r="O2453" s="398">
        <v>884</v>
      </c>
      <c r="P2453" s="370">
        <v>20</v>
      </c>
      <c r="Q2453" s="294">
        <v>8</v>
      </c>
      <c r="R2453" s="293">
        <v>70853</v>
      </c>
      <c r="S2453" s="398">
        <v>884</v>
      </c>
      <c r="T2453" s="370">
        <v>20</v>
      </c>
      <c r="U2453" s="294">
        <v>8</v>
      </c>
      <c r="V2453" s="293">
        <v>70853</v>
      </c>
      <c r="W2453" s="398">
        <v>884</v>
      </c>
      <c r="X2453" s="370">
        <v>20</v>
      </c>
      <c r="Y2453" s="294">
        <v>8</v>
      </c>
      <c r="Z2453" s="293">
        <v>70853</v>
      </c>
      <c r="AA2453" s="398">
        <v>884</v>
      </c>
    </row>
    <row r="2454" spans="1:27" ht="14.1" customHeight="1" x14ac:dyDescent="0.2">
      <c r="A2454" s="357"/>
      <c r="B2454" s="14"/>
      <c r="C2454" s="302">
        <v>220</v>
      </c>
      <c r="D2454" s="302">
        <v>170475908</v>
      </c>
      <c r="E2454" s="288" t="s">
        <v>914</v>
      </c>
      <c r="F2454" s="8">
        <v>15</v>
      </c>
      <c r="G2454" s="8">
        <v>1</v>
      </c>
      <c r="H2454" s="8">
        <v>48286</v>
      </c>
      <c r="I2454" s="18">
        <v>15</v>
      </c>
      <c r="J2454" s="18">
        <v>1</v>
      </c>
      <c r="K2454" s="165">
        <v>48286</v>
      </c>
      <c r="L2454" s="364">
        <v>15</v>
      </c>
      <c r="M2454" s="21">
        <v>1</v>
      </c>
      <c r="N2454" s="293">
        <v>51872</v>
      </c>
      <c r="O2454" s="398">
        <v>884</v>
      </c>
      <c r="P2454" s="370">
        <v>15</v>
      </c>
      <c r="Q2454" s="294">
        <v>1</v>
      </c>
      <c r="R2454" s="293">
        <v>53169</v>
      </c>
      <c r="S2454" s="398">
        <v>884</v>
      </c>
      <c r="T2454" s="370">
        <v>15</v>
      </c>
      <c r="U2454" s="294">
        <v>1</v>
      </c>
      <c r="V2454" s="293">
        <v>53169</v>
      </c>
      <c r="W2454" s="398">
        <v>884</v>
      </c>
      <c r="X2454" s="370">
        <v>15</v>
      </c>
      <c r="Y2454" s="294">
        <v>1</v>
      </c>
      <c r="Z2454" s="293">
        <v>53169</v>
      </c>
      <c r="AA2454" s="398">
        <v>884</v>
      </c>
    </row>
    <row r="2455" spans="1:27" ht="14.1" customHeight="1" x14ac:dyDescent="0.2">
      <c r="A2455" s="357"/>
      <c r="B2455" s="14"/>
      <c r="C2455" s="302">
        <v>240</v>
      </c>
      <c r="D2455" s="302">
        <v>170475909</v>
      </c>
      <c r="E2455" s="288" t="s">
        <v>643</v>
      </c>
      <c r="F2455" s="8">
        <v>14</v>
      </c>
      <c r="G2455" s="8">
        <v>1</v>
      </c>
      <c r="H2455" s="8">
        <v>46708</v>
      </c>
      <c r="I2455" s="18">
        <v>14</v>
      </c>
      <c r="J2455" s="18">
        <v>1</v>
      </c>
      <c r="K2455" s="165">
        <v>46708</v>
      </c>
      <c r="L2455" s="364">
        <v>14</v>
      </c>
      <c r="M2455" s="21">
        <v>1</v>
      </c>
      <c r="N2455" s="293">
        <v>50178</v>
      </c>
      <c r="O2455" s="398">
        <v>884</v>
      </c>
      <c r="P2455" s="370">
        <v>14</v>
      </c>
      <c r="Q2455" s="294">
        <v>1</v>
      </c>
      <c r="R2455" s="293">
        <v>51433</v>
      </c>
      <c r="S2455" s="398">
        <v>884</v>
      </c>
      <c r="T2455" s="370">
        <v>14</v>
      </c>
      <c r="U2455" s="294">
        <v>1</v>
      </c>
      <c r="V2455" s="293">
        <v>51433</v>
      </c>
      <c r="W2455" s="398">
        <v>884</v>
      </c>
      <c r="X2455" s="370">
        <v>14</v>
      </c>
      <c r="Y2455" s="294">
        <v>1</v>
      </c>
      <c r="Z2455" s="293">
        <v>51433</v>
      </c>
      <c r="AA2455" s="398">
        <v>884</v>
      </c>
    </row>
    <row r="2456" spans="1:27" ht="14.1" customHeight="1" x14ac:dyDescent="0.2">
      <c r="A2456" s="357"/>
      <c r="B2456" s="14"/>
      <c r="C2456" s="302">
        <v>250</v>
      </c>
      <c r="D2456" s="302">
        <v>170475910</v>
      </c>
      <c r="E2456" s="288" t="s">
        <v>643</v>
      </c>
      <c r="F2456" s="8">
        <v>14</v>
      </c>
      <c r="G2456" s="8">
        <v>1</v>
      </c>
      <c r="H2456" s="8">
        <v>46708</v>
      </c>
      <c r="I2456" s="18">
        <v>14</v>
      </c>
      <c r="J2456" s="18">
        <v>1</v>
      </c>
      <c r="K2456" s="165">
        <v>46708</v>
      </c>
      <c r="L2456" s="364">
        <v>14</v>
      </c>
      <c r="M2456" s="21">
        <v>1</v>
      </c>
      <c r="N2456" s="293">
        <v>50178</v>
      </c>
      <c r="O2456" s="398">
        <v>884</v>
      </c>
      <c r="P2456" s="370">
        <v>14</v>
      </c>
      <c r="Q2456" s="294">
        <v>1</v>
      </c>
      <c r="R2456" s="293">
        <v>51433</v>
      </c>
      <c r="S2456" s="398">
        <v>884</v>
      </c>
      <c r="T2456" s="370">
        <v>14</v>
      </c>
      <c r="U2456" s="294">
        <v>1</v>
      </c>
      <c r="V2456" s="293">
        <v>51433</v>
      </c>
      <c r="W2456" s="398">
        <v>884</v>
      </c>
      <c r="X2456" s="370">
        <v>14</v>
      </c>
      <c r="Y2456" s="294">
        <v>1</v>
      </c>
      <c r="Z2456" s="293">
        <v>51433</v>
      </c>
      <c r="AA2456" s="398">
        <v>884</v>
      </c>
    </row>
    <row r="2457" spans="1:27" ht="14.1" customHeight="1" x14ac:dyDescent="0.2">
      <c r="A2457" s="357"/>
      <c r="B2457" s="14"/>
      <c r="C2457" s="302">
        <v>260</v>
      </c>
      <c r="D2457" s="302">
        <v>170475911</v>
      </c>
      <c r="E2457" s="288" t="s">
        <v>938</v>
      </c>
      <c r="F2457" s="8">
        <v>18</v>
      </c>
      <c r="G2457" s="8">
        <v>1</v>
      </c>
      <c r="H2457" s="8">
        <v>52633</v>
      </c>
      <c r="I2457" s="18">
        <v>20</v>
      </c>
      <c r="J2457" s="18">
        <v>8</v>
      </c>
      <c r="K2457" s="165">
        <v>64345</v>
      </c>
      <c r="L2457" s="364">
        <v>20</v>
      </c>
      <c r="M2457" s="21">
        <v>8</v>
      </c>
      <c r="N2457" s="293">
        <v>69124</v>
      </c>
      <c r="O2457" s="398">
        <v>884</v>
      </c>
      <c r="P2457" s="370">
        <v>20</v>
      </c>
      <c r="Q2457" s="294">
        <v>8</v>
      </c>
      <c r="R2457" s="293">
        <v>70853</v>
      </c>
      <c r="S2457" s="398">
        <v>884</v>
      </c>
      <c r="T2457" s="370">
        <v>20</v>
      </c>
      <c r="U2457" s="294">
        <v>8</v>
      </c>
      <c r="V2457" s="293">
        <v>70853</v>
      </c>
      <c r="W2457" s="398">
        <v>884</v>
      </c>
      <c r="X2457" s="370">
        <v>20</v>
      </c>
      <c r="Y2457" s="294">
        <v>8</v>
      </c>
      <c r="Z2457" s="293">
        <v>70853</v>
      </c>
      <c r="AA2457" s="398">
        <v>884</v>
      </c>
    </row>
    <row r="2458" spans="1:27" ht="14.1" customHeight="1" x14ac:dyDescent="0.2">
      <c r="A2458" s="357"/>
      <c r="B2458" s="14"/>
      <c r="C2458" s="302">
        <v>270</v>
      </c>
      <c r="D2458" s="302">
        <v>170475912</v>
      </c>
      <c r="E2458" s="288" t="s">
        <v>914</v>
      </c>
      <c r="F2458" s="8">
        <v>15</v>
      </c>
      <c r="G2458" s="8">
        <v>3</v>
      </c>
      <c r="H2458" s="8">
        <v>50391</v>
      </c>
      <c r="I2458" s="18">
        <v>15</v>
      </c>
      <c r="J2458" s="18">
        <v>3</v>
      </c>
      <c r="K2458" s="165">
        <v>50391</v>
      </c>
      <c r="L2458" s="364">
        <v>15</v>
      </c>
      <c r="M2458" s="21">
        <v>3</v>
      </c>
      <c r="N2458" s="293">
        <v>54134</v>
      </c>
      <c r="O2458" s="398">
        <v>884</v>
      </c>
      <c r="P2458" s="370">
        <v>15</v>
      </c>
      <c r="Q2458" s="294">
        <v>3</v>
      </c>
      <c r="R2458" s="293">
        <v>55488</v>
      </c>
      <c r="S2458" s="398">
        <v>884</v>
      </c>
      <c r="T2458" s="370">
        <v>15</v>
      </c>
      <c r="U2458" s="294">
        <v>3</v>
      </c>
      <c r="V2458" s="293">
        <v>55488</v>
      </c>
      <c r="W2458" s="398">
        <v>884</v>
      </c>
      <c r="X2458" s="370">
        <v>15</v>
      </c>
      <c r="Y2458" s="294">
        <v>3</v>
      </c>
      <c r="Z2458" s="293">
        <v>55488</v>
      </c>
      <c r="AA2458" s="398">
        <v>884</v>
      </c>
    </row>
    <row r="2459" spans="1:27" ht="13.5" customHeight="1" x14ac:dyDescent="0.2">
      <c r="A2459" s="357"/>
      <c r="B2459" s="14"/>
      <c r="C2459" s="302">
        <v>1150</v>
      </c>
      <c r="D2459" s="302">
        <v>170475913</v>
      </c>
      <c r="E2459" s="288" t="s">
        <v>914</v>
      </c>
      <c r="F2459" s="8">
        <v>15</v>
      </c>
      <c r="G2459" s="8">
        <v>1</v>
      </c>
      <c r="H2459" s="8">
        <v>48286</v>
      </c>
      <c r="I2459" s="18">
        <v>15</v>
      </c>
      <c r="J2459" s="18">
        <v>1</v>
      </c>
      <c r="K2459" s="165">
        <v>48286</v>
      </c>
      <c r="L2459" s="364">
        <v>15</v>
      </c>
      <c r="M2459" s="21">
        <v>1</v>
      </c>
      <c r="N2459" s="293">
        <v>51872</v>
      </c>
      <c r="O2459" s="398">
        <v>884</v>
      </c>
      <c r="P2459" s="370">
        <v>15</v>
      </c>
      <c r="Q2459" s="294">
        <v>1</v>
      </c>
      <c r="R2459" s="293">
        <v>53169</v>
      </c>
      <c r="S2459" s="398">
        <v>884</v>
      </c>
      <c r="T2459" s="370">
        <v>15</v>
      </c>
      <c r="U2459" s="294">
        <v>1</v>
      </c>
      <c r="V2459" s="293">
        <v>53169</v>
      </c>
      <c r="W2459" s="398">
        <v>884</v>
      </c>
      <c r="X2459" s="370">
        <v>15</v>
      </c>
      <c r="Y2459" s="294">
        <v>1</v>
      </c>
      <c r="Z2459" s="293">
        <v>53169</v>
      </c>
      <c r="AA2459" s="398">
        <v>884</v>
      </c>
    </row>
    <row r="2460" spans="1:27" ht="13.5" customHeight="1" x14ac:dyDescent="0.2">
      <c r="A2460" s="357"/>
      <c r="B2460" s="14"/>
      <c r="C2460" s="302" t="s">
        <v>1036</v>
      </c>
      <c r="D2460" s="302"/>
      <c r="E2460" s="288" t="s">
        <v>643</v>
      </c>
      <c r="F2460" s="8"/>
      <c r="G2460" s="8"/>
      <c r="H2460" s="8">
        <v>20624</v>
      </c>
      <c r="I2460" s="4"/>
      <c r="J2460" s="4"/>
      <c r="K2460" s="165">
        <v>20624</v>
      </c>
      <c r="L2460" s="364" t="s">
        <v>316</v>
      </c>
      <c r="M2460" s="21">
        <v>0</v>
      </c>
      <c r="N2460" s="293">
        <v>20624</v>
      </c>
      <c r="O2460" s="398" t="s">
        <v>596</v>
      </c>
      <c r="P2460" s="370">
        <v>14</v>
      </c>
      <c r="Q2460" s="403">
        <v>1</v>
      </c>
      <c r="R2460" s="293">
        <v>0</v>
      </c>
      <c r="S2460" s="398">
        <v>884</v>
      </c>
      <c r="T2460" s="370">
        <v>14</v>
      </c>
      <c r="U2460" s="403">
        <v>1</v>
      </c>
      <c r="V2460" s="293">
        <v>0</v>
      </c>
      <c r="W2460" s="398">
        <v>884</v>
      </c>
      <c r="X2460" s="370">
        <v>14</v>
      </c>
      <c r="Y2460" s="403">
        <v>1</v>
      </c>
      <c r="Z2460" s="293">
        <v>0</v>
      </c>
      <c r="AA2460" s="398">
        <v>884</v>
      </c>
    </row>
    <row r="2461" spans="1:27" ht="13.5" customHeight="1" x14ac:dyDescent="0.2">
      <c r="A2461" s="357"/>
      <c r="B2461" s="14"/>
      <c r="C2461" s="302">
        <v>2060</v>
      </c>
      <c r="D2461" s="302"/>
      <c r="E2461" s="288" t="s">
        <v>643</v>
      </c>
      <c r="F2461" s="8"/>
      <c r="G2461" s="8"/>
      <c r="H2461" s="8"/>
      <c r="I2461" s="4"/>
      <c r="J2461" s="4"/>
      <c r="L2461" s="364"/>
      <c r="O2461" s="398"/>
      <c r="P2461" s="370">
        <v>14</v>
      </c>
      <c r="Q2461" s="403">
        <v>1</v>
      </c>
      <c r="R2461" s="293">
        <v>51433</v>
      </c>
      <c r="S2461" s="398">
        <v>884</v>
      </c>
      <c r="T2461" s="370">
        <v>14</v>
      </c>
      <c r="U2461" s="403">
        <v>1</v>
      </c>
      <c r="V2461" s="293">
        <v>51433</v>
      </c>
      <c r="W2461" s="398">
        <v>884</v>
      </c>
      <c r="X2461" s="370">
        <v>14</v>
      </c>
      <c r="Y2461" s="403">
        <v>1</v>
      </c>
      <c r="Z2461" s="293">
        <v>51433</v>
      </c>
      <c r="AA2461" s="398">
        <v>884</v>
      </c>
    </row>
    <row r="2462" spans="1:27" ht="14.1" customHeight="1" x14ac:dyDescent="0.2">
      <c r="A2462" s="357"/>
      <c r="B2462" s="14"/>
      <c r="C2462" s="302">
        <v>13008</v>
      </c>
      <c r="D2462" s="302">
        <v>170475915</v>
      </c>
      <c r="E2462" s="288" t="s">
        <v>1586</v>
      </c>
      <c r="F2462" s="8">
        <v>9</v>
      </c>
      <c r="G2462" s="8">
        <v>1</v>
      </c>
      <c r="H2462" s="8">
        <v>53954</v>
      </c>
      <c r="I2462" s="18">
        <v>9</v>
      </c>
      <c r="J2462" s="18">
        <v>1</v>
      </c>
      <c r="K2462" s="165">
        <v>53954</v>
      </c>
      <c r="L2462" s="364">
        <v>9</v>
      </c>
      <c r="M2462" s="21">
        <v>2</v>
      </c>
      <c r="N2462" s="293">
        <v>56692</v>
      </c>
      <c r="O2462" s="398">
        <v>3144</v>
      </c>
      <c r="P2462" s="370">
        <v>9</v>
      </c>
      <c r="Q2462" s="294">
        <v>2</v>
      </c>
      <c r="R2462" s="293">
        <v>62424</v>
      </c>
      <c r="S2462" s="398">
        <v>3144</v>
      </c>
      <c r="T2462" s="370">
        <v>9</v>
      </c>
      <c r="U2462" s="294">
        <v>2</v>
      </c>
      <c r="V2462" s="293">
        <v>62424</v>
      </c>
      <c r="W2462" s="398">
        <v>3144</v>
      </c>
      <c r="X2462" s="370">
        <v>9</v>
      </c>
      <c r="Y2462" s="294">
        <v>2</v>
      </c>
      <c r="Z2462" s="293">
        <v>62424</v>
      </c>
      <c r="AA2462" s="398">
        <v>3144</v>
      </c>
    </row>
    <row r="2463" spans="1:27" ht="14.1" customHeight="1" x14ac:dyDescent="0.2">
      <c r="A2463" s="357"/>
      <c r="B2463" s="14"/>
      <c r="C2463" s="302">
        <v>16001</v>
      </c>
      <c r="D2463" s="302">
        <v>170475914</v>
      </c>
      <c r="E2463" s="288" t="s">
        <v>533</v>
      </c>
      <c r="F2463" s="8">
        <v>18</v>
      </c>
      <c r="G2463" s="8">
        <v>1</v>
      </c>
      <c r="H2463" s="8">
        <v>52633</v>
      </c>
      <c r="I2463" s="18">
        <v>20</v>
      </c>
      <c r="J2463" s="18">
        <v>5</v>
      </c>
      <c r="K2463" s="165">
        <v>59609</v>
      </c>
      <c r="L2463" s="364">
        <v>20</v>
      </c>
      <c r="M2463" s="21">
        <v>5</v>
      </c>
      <c r="N2463" s="293">
        <v>64036</v>
      </c>
      <c r="O2463" s="398">
        <v>884</v>
      </c>
      <c r="P2463" s="370">
        <v>20</v>
      </c>
      <c r="Q2463" s="294">
        <v>5</v>
      </c>
      <c r="R2463" s="293">
        <v>65637</v>
      </c>
      <c r="S2463" s="398">
        <v>884</v>
      </c>
      <c r="T2463" s="370">
        <v>20</v>
      </c>
      <c r="U2463" s="294">
        <v>5</v>
      </c>
      <c r="V2463" s="293">
        <v>65637</v>
      </c>
      <c r="W2463" s="398">
        <v>884</v>
      </c>
      <c r="X2463" s="370">
        <v>20</v>
      </c>
      <c r="Y2463" s="294">
        <v>5</v>
      </c>
      <c r="Z2463" s="293">
        <v>65637</v>
      </c>
      <c r="AA2463" s="398">
        <v>884</v>
      </c>
    </row>
    <row r="2464" spans="1:27" ht="14.1" customHeight="1" x14ac:dyDescent="0.2">
      <c r="A2464" s="357"/>
      <c r="B2464" s="14"/>
      <c r="C2464" s="302">
        <v>20000</v>
      </c>
      <c r="D2464" s="302"/>
      <c r="E2464" s="288" t="s">
        <v>1315</v>
      </c>
      <c r="F2464" s="8"/>
      <c r="G2464" s="8"/>
      <c r="H2464" s="8"/>
      <c r="L2464" s="364"/>
      <c r="O2464" s="398"/>
      <c r="P2464" s="370">
        <v>15</v>
      </c>
      <c r="Q2464" s="294">
        <v>1</v>
      </c>
      <c r="R2464" s="293">
        <v>1</v>
      </c>
      <c r="S2464" s="398">
        <v>884</v>
      </c>
      <c r="T2464" s="370">
        <v>15</v>
      </c>
      <c r="U2464" s="294">
        <v>1</v>
      </c>
      <c r="V2464" s="293">
        <v>1</v>
      </c>
      <c r="W2464" s="398">
        <v>884</v>
      </c>
      <c r="X2464" s="370">
        <v>15</v>
      </c>
      <c r="Y2464" s="294">
        <v>1</v>
      </c>
      <c r="Z2464" s="293">
        <v>1</v>
      </c>
      <c r="AA2464" s="398">
        <v>884</v>
      </c>
    </row>
    <row r="2465" spans="1:27" ht="8.1" customHeight="1" x14ac:dyDescent="0.2">
      <c r="A2465" s="357"/>
      <c r="B2465" s="14"/>
      <c r="C2465" s="302"/>
      <c r="D2465" s="302"/>
      <c r="E2465" s="288"/>
      <c r="F2465" s="8"/>
      <c r="G2465" s="8"/>
      <c r="H2465" s="8"/>
      <c r="L2465" s="364"/>
      <c r="O2465" s="398"/>
      <c r="P2465" s="370"/>
      <c r="S2465" s="398"/>
      <c r="T2465" s="370"/>
      <c r="W2465" s="398"/>
      <c r="X2465" s="370"/>
      <c r="AA2465" s="398"/>
    </row>
    <row r="2466" spans="1:27" ht="15" x14ac:dyDescent="0.25">
      <c r="A2466" s="357"/>
      <c r="B2466" s="14"/>
      <c r="C2466" s="292"/>
      <c r="D2466" s="292"/>
      <c r="E2466" s="479" t="s">
        <v>381</v>
      </c>
      <c r="F2466" s="343"/>
      <c r="G2466" s="343"/>
      <c r="H2466" s="343">
        <f>SUM(H2445:H2465)</f>
        <v>890146</v>
      </c>
      <c r="I2466" s="261"/>
      <c r="J2466" s="261"/>
      <c r="K2466" s="344">
        <f>SUM(K2445:K2465)</f>
        <v>923687</v>
      </c>
      <c r="L2466" s="420"/>
      <c r="M2466" s="421"/>
      <c r="N2466" s="407">
        <f>SUM(N2445:N2465)</f>
        <v>962692</v>
      </c>
      <c r="O2466" s="408"/>
      <c r="P2466" s="423"/>
      <c r="Q2466" s="422"/>
      <c r="R2466" s="407">
        <f>SUM(R2445:R2465)</f>
        <v>1059340</v>
      </c>
      <c r="S2466" s="408"/>
      <c r="T2466" s="423"/>
      <c r="U2466" s="422"/>
      <c r="V2466" s="407">
        <f>SUM(V2445:V2465)</f>
        <v>1059340</v>
      </c>
      <c r="W2466" s="408"/>
      <c r="X2466" s="423"/>
      <c r="Y2466" s="422"/>
      <c r="Z2466" s="407">
        <f>SUM(Z2445:Z2465)</f>
        <v>1059340</v>
      </c>
      <c r="AA2466" s="408"/>
    </row>
    <row r="2467" spans="1:27" x14ac:dyDescent="0.2">
      <c r="A2467" s="357"/>
      <c r="B2467" s="14"/>
      <c r="C2467" s="292"/>
      <c r="D2467" s="292"/>
      <c r="E2467" s="288"/>
      <c r="F2467" s="8"/>
      <c r="G2467" s="8"/>
      <c r="H2467" s="8"/>
      <c r="I2467" s="4"/>
      <c r="J2467" s="4"/>
      <c r="K2467" s="4"/>
      <c r="L2467" s="12"/>
      <c r="M2467" s="13"/>
      <c r="N2467" s="13"/>
      <c r="O2467" s="398"/>
      <c r="P2467" s="404"/>
      <c r="Q2467" s="403"/>
      <c r="R2467" s="414"/>
      <c r="S2467" s="398"/>
      <c r="T2467" s="404"/>
      <c r="U2467" s="403"/>
      <c r="V2467" s="414"/>
      <c r="W2467" s="398"/>
      <c r="X2467" s="404"/>
      <c r="Y2467" s="403"/>
      <c r="Z2467" s="414"/>
      <c r="AA2467" s="398"/>
    </row>
    <row r="2468" spans="1:27" ht="15" x14ac:dyDescent="0.25">
      <c r="A2468" s="357"/>
      <c r="B2468" s="14"/>
      <c r="C2468" s="292"/>
      <c r="D2468" s="292"/>
      <c r="E2468" s="375" t="s">
        <v>1441</v>
      </c>
      <c r="F2468" s="8"/>
      <c r="G2468" s="8"/>
      <c r="H2468" s="8"/>
      <c r="I2468" s="4"/>
      <c r="J2468" s="4"/>
      <c r="L2468" s="12"/>
      <c r="M2468" s="13"/>
      <c r="N2468" s="293">
        <f>COUNTIFS($C$2446:$C$2465,"&gt;0",N2446:N2465,"&gt;0")</f>
        <v>15</v>
      </c>
      <c r="O2468" s="398"/>
      <c r="P2468" s="404"/>
      <c r="Q2468" s="403"/>
      <c r="R2468" s="293">
        <f>COUNTIFS($C$2446:$C$2465,"&gt;0",R2446:R2465,"&gt;0")</f>
        <v>17</v>
      </c>
      <c r="S2468" s="398"/>
      <c r="T2468" s="404"/>
      <c r="U2468" s="403"/>
      <c r="V2468" s="293">
        <f>COUNTIFS($C$2446:$C$2465,"&gt;0",V2446:V2465,"&gt;0")</f>
        <v>17</v>
      </c>
      <c r="W2468" s="398"/>
      <c r="X2468" s="404"/>
      <c r="Y2468" s="403"/>
      <c r="Z2468" s="293">
        <f>COUNTIFS($C$2446:$C$2465,"&gt;0",Z2446:Z2465,"&gt;0")</f>
        <v>17</v>
      </c>
      <c r="AA2468" s="398"/>
    </row>
    <row r="2469" spans="1:27" ht="15" x14ac:dyDescent="0.25">
      <c r="A2469" s="359"/>
      <c r="B2469" s="20"/>
      <c r="C2469" s="306"/>
      <c r="D2469" s="306"/>
      <c r="E2469" s="481" t="s">
        <v>1332</v>
      </c>
      <c r="F2469" s="22"/>
      <c r="G2469" s="22"/>
      <c r="H2469" s="22"/>
      <c r="I2469" s="3"/>
      <c r="J2469" s="3"/>
      <c r="K2469" s="255"/>
      <c r="L2469" s="428"/>
      <c r="M2469" s="429"/>
      <c r="N2469" s="308">
        <f>COUNTIFS($C$2446:$C$2465,"**",N2446:N2465,"&gt;0")</f>
        <v>1</v>
      </c>
      <c r="O2469" s="424"/>
      <c r="P2469" s="431"/>
      <c r="Q2469" s="430"/>
      <c r="R2469" s="308">
        <f>COUNTIFS($C$2446:$C$2465,"**",R2446:R2465,"&gt;0")</f>
        <v>0</v>
      </c>
      <c r="S2469" s="424"/>
      <c r="T2469" s="431"/>
      <c r="U2469" s="430"/>
      <c r="V2469" s="308">
        <f>COUNTIFS($C$2446:$C$2465,"**",V2446:V2465,"&gt;0")</f>
        <v>0</v>
      </c>
      <c r="W2469" s="424"/>
      <c r="X2469" s="431"/>
      <c r="Y2469" s="430"/>
      <c r="Z2469" s="308">
        <f>COUNTIFS($C$2446:$C$2465,"**",Z2446:Z2465,"&gt;0")</f>
        <v>0</v>
      </c>
      <c r="AA2469" s="424"/>
    </row>
    <row r="2470" spans="1:27" ht="15.75" x14ac:dyDescent="0.25">
      <c r="A2470" s="321" t="s">
        <v>180</v>
      </c>
      <c r="B2470" s="285"/>
      <c r="C2470" s="273"/>
      <c r="D2470" s="273"/>
      <c r="E2470" s="274"/>
      <c r="F2470" s="257"/>
      <c r="G2470" s="257"/>
      <c r="H2470" s="257"/>
      <c r="I2470" s="270"/>
      <c r="J2470" s="270"/>
      <c r="K2470" s="270"/>
      <c r="L2470" s="10"/>
      <c r="M2470" s="11"/>
      <c r="N2470" s="11"/>
      <c r="O2470" s="401"/>
      <c r="P2470" s="426"/>
      <c r="Q2470" s="425"/>
      <c r="R2470" s="427"/>
      <c r="S2470" s="401"/>
      <c r="T2470" s="426"/>
      <c r="U2470" s="425"/>
      <c r="V2470" s="427"/>
      <c r="W2470" s="401"/>
      <c r="X2470" s="426"/>
      <c r="Y2470" s="425"/>
      <c r="Z2470" s="427"/>
      <c r="AA2470" s="401"/>
    </row>
    <row r="2471" spans="1:27" ht="15" x14ac:dyDescent="0.25">
      <c r="A2471" s="357"/>
      <c r="B2471" s="286" t="s">
        <v>1301</v>
      </c>
      <c r="C2471" s="302"/>
      <c r="D2471" s="302"/>
      <c r="E2471" s="288"/>
      <c r="F2471" s="8"/>
      <c r="G2471" s="8"/>
      <c r="H2471" s="8"/>
      <c r="I2471" s="4"/>
      <c r="J2471" s="4"/>
      <c r="K2471" s="4"/>
      <c r="L2471" s="12"/>
      <c r="M2471" s="13"/>
      <c r="N2471" s="13"/>
      <c r="O2471" s="398"/>
      <c r="P2471" s="404"/>
      <c r="Q2471" s="403"/>
      <c r="R2471" s="414"/>
      <c r="S2471" s="398"/>
      <c r="T2471" s="404"/>
      <c r="U2471" s="403"/>
      <c r="V2471" s="414"/>
      <c r="W2471" s="398"/>
      <c r="X2471" s="404"/>
      <c r="Y2471" s="403"/>
      <c r="Z2471" s="414"/>
      <c r="AA2471" s="398"/>
    </row>
    <row r="2472" spans="1:27" ht="14.1" customHeight="1" x14ac:dyDescent="0.2">
      <c r="A2472" s="357"/>
      <c r="B2472" s="14"/>
      <c r="C2472" s="302">
        <v>300</v>
      </c>
      <c r="D2472" s="302">
        <v>170476001</v>
      </c>
      <c r="E2472" s="288" t="s">
        <v>448</v>
      </c>
      <c r="F2472" s="8">
        <v>4</v>
      </c>
      <c r="G2472" s="8">
        <v>6</v>
      </c>
      <c r="H2472" s="8">
        <v>43384</v>
      </c>
      <c r="I2472" s="18">
        <v>4</v>
      </c>
      <c r="J2472" s="18">
        <v>6</v>
      </c>
      <c r="K2472" s="165">
        <v>43384</v>
      </c>
      <c r="L2472" s="364">
        <v>4</v>
      </c>
      <c r="M2472" s="21">
        <v>1</v>
      </c>
      <c r="N2472" s="293">
        <v>33729</v>
      </c>
      <c r="O2472" s="398">
        <v>3144</v>
      </c>
      <c r="P2472" s="370">
        <v>4</v>
      </c>
      <c r="Q2472" s="294">
        <v>1</v>
      </c>
      <c r="R2472" s="293">
        <v>43175</v>
      </c>
      <c r="S2472" s="398">
        <v>3144</v>
      </c>
      <c r="T2472" s="370">
        <v>4</v>
      </c>
      <c r="U2472" s="294">
        <v>6</v>
      </c>
      <c r="V2472" s="293">
        <v>47770</v>
      </c>
      <c r="W2472" s="398">
        <v>3144</v>
      </c>
      <c r="X2472" s="370">
        <v>4</v>
      </c>
      <c r="Y2472" s="294">
        <v>6</v>
      </c>
      <c r="Z2472" s="293">
        <v>47770</v>
      </c>
      <c r="AA2472" s="398">
        <v>3144</v>
      </c>
    </row>
    <row r="2473" spans="1:27" ht="14.1" customHeight="1" x14ac:dyDescent="0.2">
      <c r="A2473" s="357"/>
      <c r="B2473" s="14"/>
      <c r="C2473" s="302" t="s">
        <v>1370</v>
      </c>
      <c r="D2473" s="302"/>
      <c r="E2473" s="288" t="s">
        <v>35</v>
      </c>
      <c r="F2473" s="8"/>
      <c r="G2473" s="8"/>
      <c r="H2473" s="8">
        <v>5500</v>
      </c>
      <c r="I2473" s="4"/>
      <c r="J2473" s="4"/>
      <c r="K2473" s="165">
        <v>5688</v>
      </c>
      <c r="L2473" s="364" t="s">
        <v>316</v>
      </c>
      <c r="M2473" s="21">
        <v>0</v>
      </c>
      <c r="N2473" s="293">
        <v>5688</v>
      </c>
      <c r="O2473" s="398" t="s">
        <v>221</v>
      </c>
      <c r="P2473" s="404"/>
      <c r="Q2473" s="403"/>
      <c r="R2473" s="293">
        <v>0</v>
      </c>
      <c r="S2473" s="398" t="s">
        <v>221</v>
      </c>
      <c r="T2473" s="404"/>
      <c r="U2473" s="403"/>
      <c r="V2473" s="293">
        <v>0</v>
      </c>
      <c r="W2473" s="398" t="s">
        <v>221</v>
      </c>
      <c r="X2473" s="404"/>
      <c r="Y2473" s="403"/>
      <c r="Z2473" s="293">
        <v>0</v>
      </c>
      <c r="AA2473" s="398" t="s">
        <v>221</v>
      </c>
    </row>
    <row r="2474" spans="1:27" ht="14.1" customHeight="1" x14ac:dyDescent="0.2">
      <c r="A2474" s="357"/>
      <c r="B2474" s="14"/>
      <c r="C2474" s="302" t="s">
        <v>1371</v>
      </c>
      <c r="D2474" s="302"/>
      <c r="E2474" s="288" t="s">
        <v>35</v>
      </c>
      <c r="F2474" s="8"/>
      <c r="G2474" s="8"/>
      <c r="H2474" s="8">
        <v>5500</v>
      </c>
      <c r="I2474" s="4"/>
      <c r="J2474" s="4"/>
      <c r="K2474" s="165">
        <v>5688</v>
      </c>
      <c r="L2474" s="364" t="s">
        <v>316</v>
      </c>
      <c r="M2474" s="21">
        <v>0</v>
      </c>
      <c r="N2474" s="293">
        <v>5688</v>
      </c>
      <c r="O2474" s="398" t="s">
        <v>221</v>
      </c>
      <c r="P2474" s="404"/>
      <c r="Q2474" s="403"/>
      <c r="R2474" s="293">
        <v>0</v>
      </c>
      <c r="S2474" s="398" t="s">
        <v>221</v>
      </c>
      <c r="T2474" s="404"/>
      <c r="U2474" s="403"/>
      <c r="V2474" s="293">
        <v>0</v>
      </c>
      <c r="W2474" s="398" t="s">
        <v>221</v>
      </c>
      <c r="X2474" s="404"/>
      <c r="Y2474" s="403"/>
      <c r="Z2474" s="293">
        <v>0</v>
      </c>
      <c r="AA2474" s="398" t="s">
        <v>221</v>
      </c>
    </row>
    <row r="2475" spans="1:27" ht="14.1" customHeight="1" x14ac:dyDescent="0.2">
      <c r="A2475" s="357"/>
      <c r="B2475" s="14"/>
      <c r="C2475" s="302" t="s">
        <v>1372</v>
      </c>
      <c r="D2475" s="302"/>
      <c r="E2475" s="288" t="s">
        <v>35</v>
      </c>
      <c r="F2475" s="8"/>
      <c r="G2475" s="8"/>
      <c r="H2475" s="8">
        <v>5500</v>
      </c>
      <c r="I2475" s="4"/>
      <c r="J2475" s="4"/>
      <c r="K2475" s="165">
        <v>5688</v>
      </c>
      <c r="L2475" s="364" t="s">
        <v>316</v>
      </c>
      <c r="M2475" s="21">
        <v>0</v>
      </c>
      <c r="N2475" s="293">
        <v>5688</v>
      </c>
      <c r="O2475" s="398" t="s">
        <v>221</v>
      </c>
      <c r="P2475" s="404"/>
      <c r="Q2475" s="403"/>
      <c r="R2475" s="293">
        <v>0</v>
      </c>
      <c r="S2475" s="398" t="s">
        <v>221</v>
      </c>
      <c r="T2475" s="404"/>
      <c r="U2475" s="403"/>
      <c r="V2475" s="293">
        <v>0</v>
      </c>
      <c r="W2475" s="398" t="s">
        <v>221</v>
      </c>
      <c r="X2475" s="404"/>
      <c r="Y2475" s="403"/>
      <c r="Z2475" s="293">
        <v>0</v>
      </c>
      <c r="AA2475" s="398" t="s">
        <v>221</v>
      </c>
    </row>
    <row r="2476" spans="1:27" ht="14.1" customHeight="1" x14ac:dyDescent="0.2">
      <c r="A2476" s="357"/>
      <c r="B2476" s="14"/>
      <c r="C2476" s="302" t="s">
        <v>1373</v>
      </c>
      <c r="D2476" s="302"/>
      <c r="E2476" s="288" t="s">
        <v>35</v>
      </c>
      <c r="F2476" s="8"/>
      <c r="G2476" s="8"/>
      <c r="H2476" s="8">
        <v>5500</v>
      </c>
      <c r="I2476" s="4"/>
      <c r="J2476" s="4"/>
      <c r="K2476" s="165">
        <v>5688</v>
      </c>
      <c r="L2476" s="364" t="s">
        <v>316</v>
      </c>
      <c r="M2476" s="21">
        <v>0</v>
      </c>
      <c r="N2476" s="293">
        <v>8532</v>
      </c>
      <c r="O2476" s="398" t="s">
        <v>221</v>
      </c>
      <c r="P2476" s="404"/>
      <c r="Q2476" s="403"/>
      <c r="R2476" s="293">
        <v>0</v>
      </c>
      <c r="S2476" s="398" t="s">
        <v>221</v>
      </c>
      <c r="T2476" s="404"/>
      <c r="U2476" s="403"/>
      <c r="V2476" s="293">
        <v>0</v>
      </c>
      <c r="W2476" s="398" t="s">
        <v>221</v>
      </c>
      <c r="X2476" s="404"/>
      <c r="Y2476" s="403"/>
      <c r="Z2476" s="293">
        <v>0</v>
      </c>
      <c r="AA2476" s="398" t="s">
        <v>221</v>
      </c>
    </row>
    <row r="2477" spans="1:27" ht="14.1" customHeight="1" x14ac:dyDescent="0.2">
      <c r="A2477" s="357"/>
      <c r="B2477" s="14"/>
      <c r="C2477" s="302" t="s">
        <v>1374</v>
      </c>
      <c r="D2477" s="302"/>
      <c r="E2477" s="288" t="s">
        <v>35</v>
      </c>
      <c r="F2477" s="8"/>
      <c r="G2477" s="8"/>
      <c r="H2477" s="8">
        <v>5500</v>
      </c>
      <c r="I2477" s="4"/>
      <c r="J2477" s="4"/>
      <c r="K2477" s="165">
        <v>5688</v>
      </c>
      <c r="L2477" s="364" t="s">
        <v>316</v>
      </c>
      <c r="M2477" s="21">
        <v>0</v>
      </c>
      <c r="N2477" s="293">
        <v>5688</v>
      </c>
      <c r="O2477" s="398" t="s">
        <v>221</v>
      </c>
      <c r="P2477" s="404"/>
      <c r="Q2477" s="403"/>
      <c r="R2477" s="293">
        <v>0</v>
      </c>
      <c r="S2477" s="398" t="s">
        <v>221</v>
      </c>
      <c r="T2477" s="404"/>
      <c r="U2477" s="403"/>
      <c r="V2477" s="293">
        <v>0</v>
      </c>
      <c r="W2477" s="398" t="s">
        <v>221</v>
      </c>
      <c r="X2477" s="404"/>
      <c r="Y2477" s="403"/>
      <c r="Z2477" s="293">
        <v>0</v>
      </c>
      <c r="AA2477" s="398" t="s">
        <v>221</v>
      </c>
    </row>
    <row r="2478" spans="1:27" ht="14.1" customHeight="1" x14ac:dyDescent="0.2">
      <c r="A2478" s="357"/>
      <c r="B2478" s="14"/>
      <c r="C2478" s="302" t="s">
        <v>1375</v>
      </c>
      <c r="D2478" s="302"/>
      <c r="E2478" s="288" t="s">
        <v>35</v>
      </c>
      <c r="F2478" s="8"/>
      <c r="G2478" s="8"/>
      <c r="H2478" s="8">
        <v>5500</v>
      </c>
      <c r="I2478" s="4"/>
      <c r="J2478" s="4"/>
      <c r="K2478" s="165">
        <v>5688</v>
      </c>
      <c r="L2478" s="364" t="s">
        <v>316</v>
      </c>
      <c r="M2478" s="21">
        <v>0</v>
      </c>
      <c r="N2478" s="293">
        <v>5688</v>
      </c>
      <c r="O2478" s="398" t="s">
        <v>221</v>
      </c>
      <c r="P2478" s="404"/>
      <c r="Q2478" s="403"/>
      <c r="R2478" s="293">
        <v>0</v>
      </c>
      <c r="S2478" s="398" t="s">
        <v>221</v>
      </c>
      <c r="T2478" s="404"/>
      <c r="U2478" s="403"/>
      <c r="V2478" s="293">
        <v>0</v>
      </c>
      <c r="W2478" s="398" t="s">
        <v>221</v>
      </c>
      <c r="X2478" s="404"/>
      <c r="Y2478" s="403"/>
      <c r="Z2478" s="293">
        <v>0</v>
      </c>
      <c r="AA2478" s="398" t="s">
        <v>221</v>
      </c>
    </row>
    <row r="2479" spans="1:27" ht="14.1" customHeight="1" x14ac:dyDescent="0.2">
      <c r="A2479" s="357"/>
      <c r="B2479" s="14"/>
      <c r="C2479" s="302" t="s">
        <v>1376</v>
      </c>
      <c r="D2479" s="302"/>
      <c r="E2479" s="288" t="s">
        <v>35</v>
      </c>
      <c r="F2479" s="8"/>
      <c r="G2479" s="8"/>
      <c r="H2479" s="8">
        <v>5500</v>
      </c>
      <c r="I2479" s="4"/>
      <c r="J2479" s="4"/>
      <c r="K2479" s="165">
        <v>5688</v>
      </c>
      <c r="L2479" s="364" t="s">
        <v>316</v>
      </c>
      <c r="M2479" s="21">
        <v>0</v>
      </c>
      <c r="N2479" s="293">
        <v>4720</v>
      </c>
      <c r="O2479" s="398" t="s">
        <v>221</v>
      </c>
      <c r="P2479" s="404"/>
      <c r="Q2479" s="403"/>
      <c r="R2479" s="293">
        <v>0</v>
      </c>
      <c r="S2479" s="398" t="s">
        <v>221</v>
      </c>
      <c r="T2479" s="404"/>
      <c r="U2479" s="403"/>
      <c r="V2479" s="293">
        <v>0</v>
      </c>
      <c r="W2479" s="398" t="s">
        <v>221</v>
      </c>
      <c r="X2479" s="404"/>
      <c r="Y2479" s="403"/>
      <c r="Z2479" s="293">
        <v>0</v>
      </c>
      <c r="AA2479" s="398" t="s">
        <v>221</v>
      </c>
    </row>
    <row r="2480" spans="1:27" ht="14.1" customHeight="1" x14ac:dyDescent="0.2">
      <c r="A2480" s="357"/>
      <c r="B2480" s="14"/>
      <c r="C2480" s="302" t="s">
        <v>1377</v>
      </c>
      <c r="D2480" s="302"/>
      <c r="E2480" s="288" t="s">
        <v>35</v>
      </c>
      <c r="F2480" s="8"/>
      <c r="G2480" s="8"/>
      <c r="H2480" s="8">
        <v>5500</v>
      </c>
      <c r="I2480" s="4"/>
      <c r="J2480" s="4"/>
      <c r="K2480" s="165">
        <v>5688</v>
      </c>
      <c r="L2480" s="364" t="s">
        <v>316</v>
      </c>
      <c r="M2480" s="21">
        <v>0</v>
      </c>
      <c r="N2480" s="293">
        <v>8532</v>
      </c>
      <c r="O2480" s="398" t="s">
        <v>221</v>
      </c>
      <c r="P2480" s="404"/>
      <c r="Q2480" s="403"/>
      <c r="R2480" s="293">
        <v>0</v>
      </c>
      <c r="S2480" s="398" t="s">
        <v>221</v>
      </c>
      <c r="T2480" s="404"/>
      <c r="U2480" s="403"/>
      <c r="V2480" s="293">
        <v>0</v>
      </c>
      <c r="W2480" s="398" t="s">
        <v>221</v>
      </c>
      <c r="X2480" s="404"/>
      <c r="Y2480" s="403"/>
      <c r="Z2480" s="293">
        <v>0</v>
      </c>
      <c r="AA2480" s="398" t="s">
        <v>221</v>
      </c>
    </row>
    <row r="2481" spans="1:27" ht="14.1" customHeight="1" x14ac:dyDescent="0.2">
      <c r="A2481" s="357"/>
      <c r="B2481" s="14"/>
      <c r="C2481" s="302" t="s">
        <v>1378</v>
      </c>
      <c r="D2481" s="302"/>
      <c r="E2481" s="288" t="s">
        <v>35</v>
      </c>
      <c r="F2481" s="8"/>
      <c r="G2481" s="8"/>
      <c r="H2481" s="8">
        <v>5500</v>
      </c>
      <c r="I2481" s="4"/>
      <c r="J2481" s="4"/>
      <c r="K2481" s="165">
        <v>5688</v>
      </c>
      <c r="L2481" s="364">
        <v>0</v>
      </c>
      <c r="M2481" s="21">
        <v>0</v>
      </c>
      <c r="N2481" s="293">
        <v>5688</v>
      </c>
      <c r="O2481" s="398" t="s">
        <v>221</v>
      </c>
      <c r="P2481" s="404"/>
      <c r="Q2481" s="403"/>
      <c r="R2481" s="293">
        <v>0</v>
      </c>
      <c r="S2481" s="398" t="s">
        <v>221</v>
      </c>
      <c r="T2481" s="404"/>
      <c r="U2481" s="403"/>
      <c r="V2481" s="293">
        <v>0</v>
      </c>
      <c r="W2481" s="398" t="s">
        <v>221</v>
      </c>
      <c r="X2481" s="404"/>
      <c r="Y2481" s="403"/>
      <c r="Z2481" s="293">
        <v>0</v>
      </c>
      <c r="AA2481" s="398" t="s">
        <v>221</v>
      </c>
    </row>
    <row r="2482" spans="1:27" ht="14.1" customHeight="1" x14ac:dyDescent="0.2">
      <c r="A2482" s="357"/>
      <c r="B2482" s="14"/>
      <c r="C2482" s="302" t="s">
        <v>1379</v>
      </c>
      <c r="D2482" s="302"/>
      <c r="E2482" s="288" t="s">
        <v>35</v>
      </c>
      <c r="F2482" s="8"/>
      <c r="G2482" s="8"/>
      <c r="H2482" s="8">
        <v>5500</v>
      </c>
      <c r="I2482" s="4"/>
      <c r="J2482" s="4"/>
      <c r="K2482" s="165">
        <v>5688</v>
      </c>
      <c r="L2482" s="364" t="s">
        <v>316</v>
      </c>
      <c r="M2482" s="21">
        <v>0</v>
      </c>
      <c r="N2482" s="293">
        <v>11091</v>
      </c>
      <c r="O2482" s="398" t="s">
        <v>221</v>
      </c>
      <c r="P2482" s="404"/>
      <c r="Q2482" s="403"/>
      <c r="R2482" s="293">
        <v>0</v>
      </c>
      <c r="S2482" s="398" t="s">
        <v>221</v>
      </c>
      <c r="T2482" s="404"/>
      <c r="U2482" s="403"/>
      <c r="V2482" s="293">
        <v>0</v>
      </c>
      <c r="W2482" s="398" t="s">
        <v>221</v>
      </c>
      <c r="X2482" s="404"/>
      <c r="Y2482" s="403"/>
      <c r="Z2482" s="293">
        <v>0</v>
      </c>
      <c r="AA2482" s="398" t="s">
        <v>221</v>
      </c>
    </row>
    <row r="2483" spans="1:27" ht="14.1" customHeight="1" x14ac:dyDescent="0.2">
      <c r="A2483" s="357"/>
      <c r="B2483" s="14"/>
      <c r="C2483" s="302" t="s">
        <v>1380</v>
      </c>
      <c r="D2483" s="302"/>
      <c r="E2483" s="288" t="s">
        <v>35</v>
      </c>
      <c r="F2483" s="8"/>
      <c r="G2483" s="8"/>
      <c r="H2483" s="8">
        <v>5500</v>
      </c>
      <c r="I2483" s="4"/>
      <c r="J2483" s="4"/>
      <c r="K2483" s="165">
        <v>5688</v>
      </c>
      <c r="L2483" s="364">
        <v>0</v>
      </c>
      <c r="M2483" s="21">
        <v>0</v>
      </c>
      <c r="N2483" s="293">
        <v>5688</v>
      </c>
      <c r="O2483" s="398" t="s">
        <v>221</v>
      </c>
      <c r="P2483" s="404"/>
      <c r="Q2483" s="403"/>
      <c r="R2483" s="293">
        <v>0</v>
      </c>
      <c r="S2483" s="398" t="s">
        <v>221</v>
      </c>
      <c r="T2483" s="404"/>
      <c r="U2483" s="403"/>
      <c r="V2483" s="293">
        <v>0</v>
      </c>
      <c r="W2483" s="398" t="s">
        <v>221</v>
      </c>
      <c r="X2483" s="404"/>
      <c r="Y2483" s="403"/>
      <c r="Z2483" s="293">
        <v>0</v>
      </c>
      <c r="AA2483" s="398" t="s">
        <v>221</v>
      </c>
    </row>
    <row r="2484" spans="1:27" ht="14.1" customHeight="1" x14ac:dyDescent="0.2">
      <c r="A2484" s="357"/>
      <c r="B2484" s="14"/>
      <c r="C2484" s="302" t="s">
        <v>1381</v>
      </c>
      <c r="D2484" s="302"/>
      <c r="E2484" s="288" t="s">
        <v>35</v>
      </c>
      <c r="F2484" s="8"/>
      <c r="G2484" s="8"/>
      <c r="H2484" s="8">
        <v>5500</v>
      </c>
      <c r="I2484" s="4"/>
      <c r="J2484" s="4"/>
      <c r="K2484" s="165">
        <v>5688</v>
      </c>
      <c r="L2484" s="364" t="s">
        <v>316</v>
      </c>
      <c r="M2484" s="21">
        <v>0</v>
      </c>
      <c r="N2484" s="293">
        <v>5688</v>
      </c>
      <c r="O2484" s="398" t="s">
        <v>221</v>
      </c>
      <c r="P2484" s="404"/>
      <c r="Q2484" s="403"/>
      <c r="R2484" s="293">
        <v>0</v>
      </c>
      <c r="S2484" s="398" t="s">
        <v>221</v>
      </c>
      <c r="T2484" s="404"/>
      <c r="U2484" s="403"/>
      <c r="V2484" s="293">
        <v>0</v>
      </c>
      <c r="W2484" s="398" t="s">
        <v>221</v>
      </c>
      <c r="X2484" s="404"/>
      <c r="Y2484" s="403"/>
      <c r="Z2484" s="293">
        <v>0</v>
      </c>
      <c r="AA2484" s="398" t="s">
        <v>221</v>
      </c>
    </row>
    <row r="2485" spans="1:27" ht="14.1" customHeight="1" x14ac:dyDescent="0.2">
      <c r="A2485" s="357"/>
      <c r="B2485" s="14"/>
      <c r="C2485" s="302" t="s">
        <v>1382</v>
      </c>
      <c r="D2485" s="302"/>
      <c r="E2485" s="288" t="s">
        <v>35</v>
      </c>
      <c r="F2485" s="8"/>
      <c r="G2485" s="8"/>
      <c r="H2485" s="8">
        <v>5500</v>
      </c>
      <c r="I2485" s="4"/>
      <c r="J2485" s="4"/>
      <c r="K2485" s="165">
        <v>5688</v>
      </c>
      <c r="L2485" s="364" t="s">
        <v>316</v>
      </c>
      <c r="M2485" s="21">
        <v>0</v>
      </c>
      <c r="N2485" s="293">
        <v>8532</v>
      </c>
      <c r="O2485" s="398" t="s">
        <v>221</v>
      </c>
      <c r="P2485" s="404"/>
      <c r="Q2485" s="403"/>
      <c r="R2485" s="293">
        <v>0</v>
      </c>
      <c r="S2485" s="398" t="s">
        <v>221</v>
      </c>
      <c r="T2485" s="404"/>
      <c r="U2485" s="403"/>
      <c r="V2485" s="293">
        <v>0</v>
      </c>
      <c r="W2485" s="398" t="s">
        <v>221</v>
      </c>
      <c r="X2485" s="404"/>
      <c r="Y2485" s="403"/>
      <c r="Z2485" s="293">
        <v>0</v>
      </c>
      <c r="AA2485" s="398" t="s">
        <v>221</v>
      </c>
    </row>
    <row r="2486" spans="1:27" ht="14.1" customHeight="1" x14ac:dyDescent="0.2">
      <c r="A2486" s="357"/>
      <c r="B2486" s="14"/>
      <c r="C2486" s="302" t="s">
        <v>1383</v>
      </c>
      <c r="D2486" s="302"/>
      <c r="E2486" s="288" t="s">
        <v>35</v>
      </c>
      <c r="F2486" s="8"/>
      <c r="G2486" s="8"/>
      <c r="H2486" s="8">
        <v>5500</v>
      </c>
      <c r="I2486" s="4"/>
      <c r="J2486" s="4"/>
      <c r="K2486" s="165">
        <v>5688</v>
      </c>
      <c r="L2486" s="364" t="s">
        <v>316</v>
      </c>
      <c r="M2486" s="21">
        <v>0</v>
      </c>
      <c r="N2486" s="293">
        <v>8532</v>
      </c>
      <c r="O2486" s="398" t="s">
        <v>221</v>
      </c>
      <c r="P2486" s="404"/>
      <c r="Q2486" s="403"/>
      <c r="R2486" s="293">
        <v>0</v>
      </c>
      <c r="S2486" s="398" t="s">
        <v>221</v>
      </c>
      <c r="T2486" s="404"/>
      <c r="U2486" s="403"/>
      <c r="V2486" s="293">
        <v>0</v>
      </c>
      <c r="W2486" s="398" t="s">
        <v>221</v>
      </c>
      <c r="X2486" s="404"/>
      <c r="Y2486" s="403"/>
      <c r="Z2486" s="293">
        <v>0</v>
      </c>
      <c r="AA2486" s="398" t="s">
        <v>221</v>
      </c>
    </row>
    <row r="2487" spans="1:27" ht="14.1" customHeight="1" x14ac:dyDescent="0.2">
      <c r="A2487" s="357"/>
      <c r="B2487" s="14"/>
      <c r="C2487" s="302" t="s">
        <v>1384</v>
      </c>
      <c r="D2487" s="302"/>
      <c r="E2487" s="288" t="s">
        <v>35</v>
      </c>
      <c r="F2487" s="8"/>
      <c r="G2487" s="8"/>
      <c r="H2487" s="8">
        <v>5500</v>
      </c>
      <c r="I2487" s="4"/>
      <c r="J2487" s="4"/>
      <c r="K2487" s="165">
        <v>5688</v>
      </c>
      <c r="L2487" s="364" t="s">
        <v>316</v>
      </c>
      <c r="M2487" s="21">
        <v>0</v>
      </c>
      <c r="N2487" s="293">
        <v>5688</v>
      </c>
      <c r="O2487" s="398" t="s">
        <v>221</v>
      </c>
      <c r="P2487" s="404"/>
      <c r="Q2487" s="403"/>
      <c r="R2487" s="293">
        <v>0</v>
      </c>
      <c r="S2487" s="398" t="s">
        <v>221</v>
      </c>
      <c r="T2487" s="404"/>
      <c r="U2487" s="403"/>
      <c r="V2487" s="293">
        <v>0</v>
      </c>
      <c r="W2487" s="398" t="s">
        <v>221</v>
      </c>
      <c r="X2487" s="404"/>
      <c r="Y2487" s="403"/>
      <c r="Z2487" s="293">
        <v>0</v>
      </c>
      <c r="AA2487" s="398" t="s">
        <v>221</v>
      </c>
    </row>
    <row r="2488" spans="1:27" ht="14.1" customHeight="1" x14ac:dyDescent="0.2">
      <c r="A2488" s="357"/>
      <c r="B2488" s="14"/>
      <c r="C2488" s="302" t="s">
        <v>1385</v>
      </c>
      <c r="D2488" s="302"/>
      <c r="E2488" s="288" t="s">
        <v>35</v>
      </c>
      <c r="F2488" s="8"/>
      <c r="G2488" s="8"/>
      <c r="H2488" s="8">
        <v>5500</v>
      </c>
      <c r="I2488" s="4"/>
      <c r="J2488" s="4"/>
      <c r="K2488" s="165">
        <v>5688</v>
      </c>
      <c r="L2488" s="364" t="s">
        <v>316</v>
      </c>
      <c r="M2488" s="21">
        <v>0</v>
      </c>
      <c r="N2488" s="293">
        <v>5688</v>
      </c>
      <c r="O2488" s="398" t="s">
        <v>221</v>
      </c>
      <c r="P2488" s="404"/>
      <c r="Q2488" s="403"/>
      <c r="R2488" s="293">
        <v>0</v>
      </c>
      <c r="S2488" s="398" t="s">
        <v>221</v>
      </c>
      <c r="T2488" s="404"/>
      <c r="U2488" s="403"/>
      <c r="V2488" s="293">
        <v>0</v>
      </c>
      <c r="W2488" s="398" t="s">
        <v>221</v>
      </c>
      <c r="X2488" s="404"/>
      <c r="Y2488" s="403"/>
      <c r="Z2488" s="293">
        <v>0</v>
      </c>
      <c r="AA2488" s="398" t="s">
        <v>221</v>
      </c>
    </row>
    <row r="2489" spans="1:27" ht="14.1" customHeight="1" x14ac:dyDescent="0.2">
      <c r="A2489" s="357"/>
      <c r="B2489" s="14"/>
      <c r="C2489" s="302" t="s">
        <v>1386</v>
      </c>
      <c r="D2489" s="302"/>
      <c r="E2489" s="288" t="s">
        <v>35</v>
      </c>
      <c r="F2489" s="8"/>
      <c r="G2489" s="8"/>
      <c r="H2489" s="8">
        <v>5500</v>
      </c>
      <c r="I2489" s="4"/>
      <c r="J2489" s="4"/>
      <c r="K2489" s="165">
        <v>5688</v>
      </c>
      <c r="L2489" s="364" t="s">
        <v>316</v>
      </c>
      <c r="M2489" s="21">
        <v>0</v>
      </c>
      <c r="N2489" s="293">
        <v>5688</v>
      </c>
      <c r="O2489" s="398" t="s">
        <v>221</v>
      </c>
      <c r="P2489" s="404"/>
      <c r="Q2489" s="403"/>
      <c r="R2489" s="293">
        <v>0</v>
      </c>
      <c r="S2489" s="398" t="s">
        <v>221</v>
      </c>
      <c r="T2489" s="404"/>
      <c r="U2489" s="403"/>
      <c r="V2489" s="293">
        <v>0</v>
      </c>
      <c r="W2489" s="398" t="s">
        <v>221</v>
      </c>
      <c r="X2489" s="404"/>
      <c r="Y2489" s="403"/>
      <c r="Z2489" s="293">
        <v>0</v>
      </c>
      <c r="AA2489" s="398" t="s">
        <v>221</v>
      </c>
    </row>
    <row r="2490" spans="1:27" ht="14.1" customHeight="1" x14ac:dyDescent="0.2">
      <c r="A2490" s="357"/>
      <c r="B2490" s="14"/>
      <c r="C2490" s="302" t="s">
        <v>1387</v>
      </c>
      <c r="D2490" s="302"/>
      <c r="E2490" s="288" t="s">
        <v>35</v>
      </c>
      <c r="F2490" s="8"/>
      <c r="G2490" s="8"/>
      <c r="H2490" s="8">
        <v>5500</v>
      </c>
      <c r="I2490" s="4"/>
      <c r="J2490" s="4"/>
      <c r="K2490" s="165">
        <v>5688</v>
      </c>
      <c r="L2490" s="364" t="s">
        <v>316</v>
      </c>
      <c r="M2490" s="21">
        <v>0</v>
      </c>
      <c r="N2490" s="293">
        <v>8532</v>
      </c>
      <c r="O2490" s="398" t="s">
        <v>221</v>
      </c>
      <c r="P2490" s="404"/>
      <c r="Q2490" s="403"/>
      <c r="R2490" s="293">
        <v>0</v>
      </c>
      <c r="S2490" s="398" t="s">
        <v>221</v>
      </c>
      <c r="T2490" s="404"/>
      <c r="U2490" s="403"/>
      <c r="V2490" s="293">
        <v>0</v>
      </c>
      <c r="W2490" s="398" t="s">
        <v>221</v>
      </c>
      <c r="X2490" s="404"/>
      <c r="Y2490" s="403"/>
      <c r="Z2490" s="293">
        <v>0</v>
      </c>
      <c r="AA2490" s="398" t="s">
        <v>221</v>
      </c>
    </row>
    <row r="2491" spans="1:27" ht="14.1" customHeight="1" x14ac:dyDescent="0.2">
      <c r="A2491" s="357"/>
      <c r="B2491" s="14"/>
      <c r="C2491" s="302" t="s">
        <v>1388</v>
      </c>
      <c r="D2491" s="302"/>
      <c r="E2491" s="288" t="s">
        <v>35</v>
      </c>
      <c r="F2491" s="8"/>
      <c r="G2491" s="8"/>
      <c r="H2491" s="8">
        <v>5500</v>
      </c>
      <c r="I2491" s="4"/>
      <c r="J2491" s="4"/>
      <c r="K2491" s="165">
        <v>5688</v>
      </c>
      <c r="L2491" s="364" t="s">
        <v>316</v>
      </c>
      <c r="M2491" s="21">
        <v>0</v>
      </c>
      <c r="N2491" s="293">
        <v>5688</v>
      </c>
      <c r="O2491" s="398" t="s">
        <v>221</v>
      </c>
      <c r="P2491" s="404"/>
      <c r="Q2491" s="403"/>
      <c r="R2491" s="293">
        <v>0</v>
      </c>
      <c r="S2491" s="398" t="s">
        <v>221</v>
      </c>
      <c r="T2491" s="404"/>
      <c r="U2491" s="403"/>
      <c r="V2491" s="293">
        <v>0</v>
      </c>
      <c r="W2491" s="398" t="s">
        <v>221</v>
      </c>
      <c r="X2491" s="404"/>
      <c r="Y2491" s="403"/>
      <c r="Z2491" s="293">
        <v>0</v>
      </c>
      <c r="AA2491" s="398" t="s">
        <v>221</v>
      </c>
    </row>
    <row r="2492" spans="1:27" ht="14.1" customHeight="1" x14ac:dyDescent="0.2">
      <c r="A2492" s="357"/>
      <c r="B2492" s="14"/>
      <c r="C2492" s="302" t="s">
        <v>1389</v>
      </c>
      <c r="D2492" s="302"/>
      <c r="E2492" s="288" t="s">
        <v>35</v>
      </c>
      <c r="F2492" s="8"/>
      <c r="G2492" s="8"/>
      <c r="H2492" s="8">
        <v>5500</v>
      </c>
      <c r="I2492" s="4"/>
      <c r="J2492" s="4"/>
      <c r="K2492" s="165">
        <v>5688</v>
      </c>
      <c r="L2492" s="364">
        <v>0</v>
      </c>
      <c r="M2492" s="21">
        <v>0</v>
      </c>
      <c r="N2492" s="293">
        <v>5688</v>
      </c>
      <c r="O2492" s="398" t="s">
        <v>221</v>
      </c>
      <c r="P2492" s="404"/>
      <c r="Q2492" s="403"/>
      <c r="R2492" s="293">
        <v>0</v>
      </c>
      <c r="S2492" s="398" t="s">
        <v>221</v>
      </c>
      <c r="T2492" s="404"/>
      <c r="U2492" s="403"/>
      <c r="V2492" s="293">
        <v>0</v>
      </c>
      <c r="W2492" s="398" t="s">
        <v>221</v>
      </c>
      <c r="X2492" s="404"/>
      <c r="Y2492" s="403"/>
      <c r="Z2492" s="293">
        <v>0</v>
      </c>
      <c r="AA2492" s="398" t="s">
        <v>221</v>
      </c>
    </row>
    <row r="2493" spans="1:27" ht="14.1" customHeight="1" x14ac:dyDescent="0.2">
      <c r="A2493" s="357"/>
      <c r="B2493" s="14"/>
      <c r="C2493" s="302" t="s">
        <v>1390</v>
      </c>
      <c r="D2493" s="302"/>
      <c r="E2493" s="288" t="s">
        <v>35</v>
      </c>
      <c r="F2493" s="8"/>
      <c r="G2493" s="8"/>
      <c r="H2493" s="8">
        <v>5500</v>
      </c>
      <c r="I2493" s="4"/>
      <c r="J2493" s="4"/>
      <c r="K2493" s="165">
        <v>5688</v>
      </c>
      <c r="L2493" s="364">
        <v>0</v>
      </c>
      <c r="M2493" s="21">
        <v>0</v>
      </c>
      <c r="N2493" s="293">
        <v>5688</v>
      </c>
      <c r="O2493" s="398" t="s">
        <v>221</v>
      </c>
      <c r="P2493" s="404"/>
      <c r="Q2493" s="403"/>
      <c r="R2493" s="293">
        <v>0</v>
      </c>
      <c r="S2493" s="398" t="s">
        <v>221</v>
      </c>
      <c r="T2493" s="404"/>
      <c r="U2493" s="403"/>
      <c r="V2493" s="293">
        <v>0</v>
      </c>
      <c r="W2493" s="398" t="s">
        <v>221</v>
      </c>
      <c r="X2493" s="404"/>
      <c r="Y2493" s="403"/>
      <c r="Z2493" s="293">
        <v>0</v>
      </c>
      <c r="AA2493" s="398" t="s">
        <v>221</v>
      </c>
    </row>
    <row r="2494" spans="1:27" ht="14.1" customHeight="1" x14ac:dyDescent="0.2">
      <c r="A2494" s="357"/>
      <c r="B2494" s="14"/>
      <c r="C2494" s="302" t="s">
        <v>1391</v>
      </c>
      <c r="D2494" s="302"/>
      <c r="E2494" s="288" t="s">
        <v>35</v>
      </c>
      <c r="F2494" s="8"/>
      <c r="G2494" s="8"/>
      <c r="H2494" s="8">
        <v>5500</v>
      </c>
      <c r="I2494" s="4"/>
      <c r="J2494" s="4"/>
      <c r="K2494" s="165">
        <v>5688</v>
      </c>
      <c r="L2494" s="364" t="s">
        <v>316</v>
      </c>
      <c r="M2494" s="21">
        <v>0</v>
      </c>
      <c r="N2494" s="293">
        <v>5688</v>
      </c>
      <c r="O2494" s="398" t="s">
        <v>221</v>
      </c>
      <c r="P2494" s="404"/>
      <c r="Q2494" s="403"/>
      <c r="R2494" s="293">
        <v>0</v>
      </c>
      <c r="S2494" s="398" t="s">
        <v>221</v>
      </c>
      <c r="T2494" s="404"/>
      <c r="U2494" s="403"/>
      <c r="V2494" s="293">
        <v>0</v>
      </c>
      <c r="W2494" s="398" t="s">
        <v>221</v>
      </c>
      <c r="X2494" s="404"/>
      <c r="Y2494" s="403"/>
      <c r="Z2494" s="293">
        <v>0</v>
      </c>
      <c r="AA2494" s="398" t="s">
        <v>221</v>
      </c>
    </row>
    <row r="2495" spans="1:27" ht="14.1" customHeight="1" x14ac:dyDescent="0.2">
      <c r="A2495" s="357"/>
      <c r="B2495" s="14"/>
      <c r="C2495" s="302" t="s">
        <v>1392</v>
      </c>
      <c r="D2495" s="302"/>
      <c r="E2495" s="288" t="s">
        <v>35</v>
      </c>
      <c r="F2495" s="8"/>
      <c r="G2495" s="8"/>
      <c r="H2495" s="8">
        <v>5500</v>
      </c>
      <c r="I2495" s="4"/>
      <c r="J2495" s="4"/>
      <c r="K2495" s="165">
        <v>5688</v>
      </c>
      <c r="L2495" s="364" t="s">
        <v>316</v>
      </c>
      <c r="M2495" s="21">
        <v>0</v>
      </c>
      <c r="N2495" s="293">
        <v>8532</v>
      </c>
      <c r="O2495" s="398" t="s">
        <v>221</v>
      </c>
      <c r="P2495" s="404"/>
      <c r="Q2495" s="403"/>
      <c r="R2495" s="293">
        <v>0</v>
      </c>
      <c r="S2495" s="398" t="s">
        <v>221</v>
      </c>
      <c r="T2495" s="404"/>
      <c r="U2495" s="403"/>
      <c r="V2495" s="293">
        <v>0</v>
      </c>
      <c r="W2495" s="398" t="s">
        <v>221</v>
      </c>
      <c r="X2495" s="404"/>
      <c r="Y2495" s="403"/>
      <c r="Z2495" s="293">
        <v>0</v>
      </c>
      <c r="AA2495" s="398" t="s">
        <v>221</v>
      </c>
    </row>
    <row r="2496" spans="1:27" ht="14.1" customHeight="1" x14ac:dyDescent="0.2">
      <c r="A2496" s="357"/>
      <c r="B2496" s="14"/>
      <c r="C2496" s="302" t="s">
        <v>1393</v>
      </c>
      <c r="D2496" s="302"/>
      <c r="E2496" s="288" t="s">
        <v>35</v>
      </c>
      <c r="F2496" s="8"/>
      <c r="G2496" s="8"/>
      <c r="H2496" s="8">
        <v>5500</v>
      </c>
      <c r="I2496" s="4"/>
      <c r="J2496" s="4"/>
      <c r="K2496" s="165">
        <v>5688</v>
      </c>
      <c r="L2496" s="364" t="s">
        <v>316</v>
      </c>
      <c r="M2496" s="21">
        <v>0</v>
      </c>
      <c r="N2496" s="293">
        <v>5688</v>
      </c>
      <c r="O2496" s="398" t="s">
        <v>221</v>
      </c>
      <c r="P2496" s="404"/>
      <c r="Q2496" s="403"/>
      <c r="R2496" s="293">
        <v>0</v>
      </c>
      <c r="S2496" s="398" t="s">
        <v>221</v>
      </c>
      <c r="T2496" s="404"/>
      <c r="U2496" s="403"/>
      <c r="V2496" s="293">
        <v>0</v>
      </c>
      <c r="W2496" s="398" t="s">
        <v>221</v>
      </c>
      <c r="X2496" s="404"/>
      <c r="Y2496" s="403"/>
      <c r="Z2496" s="293">
        <v>0</v>
      </c>
      <c r="AA2496" s="398" t="s">
        <v>221</v>
      </c>
    </row>
    <row r="2497" spans="1:27" ht="14.1" customHeight="1" x14ac:dyDescent="0.2">
      <c r="A2497" s="357"/>
      <c r="B2497" s="14"/>
      <c r="C2497" s="302" t="s">
        <v>1394</v>
      </c>
      <c r="D2497" s="302"/>
      <c r="E2497" s="288" t="s">
        <v>35</v>
      </c>
      <c r="F2497" s="8"/>
      <c r="G2497" s="8"/>
      <c r="H2497" s="8">
        <v>5500</v>
      </c>
      <c r="I2497" s="4"/>
      <c r="J2497" s="4"/>
      <c r="K2497" s="165">
        <v>5688</v>
      </c>
      <c r="L2497" s="364">
        <v>0</v>
      </c>
      <c r="M2497" s="21">
        <v>0</v>
      </c>
      <c r="N2497" s="293">
        <v>5688</v>
      </c>
      <c r="O2497" s="398" t="s">
        <v>221</v>
      </c>
      <c r="P2497" s="404"/>
      <c r="Q2497" s="403"/>
      <c r="R2497" s="293">
        <v>0</v>
      </c>
      <c r="S2497" s="398" t="s">
        <v>221</v>
      </c>
      <c r="T2497" s="404"/>
      <c r="U2497" s="403"/>
      <c r="V2497" s="293">
        <v>0</v>
      </c>
      <c r="W2497" s="398" t="s">
        <v>221</v>
      </c>
      <c r="X2497" s="404"/>
      <c r="Y2497" s="403"/>
      <c r="Z2497" s="293">
        <v>0</v>
      </c>
      <c r="AA2497" s="398" t="s">
        <v>221</v>
      </c>
    </row>
    <row r="2498" spans="1:27" ht="14.1" customHeight="1" x14ac:dyDescent="0.2">
      <c r="A2498" s="357"/>
      <c r="B2498" s="14"/>
      <c r="C2498" s="302" t="s">
        <v>1395</v>
      </c>
      <c r="D2498" s="302"/>
      <c r="E2498" s="288" t="s">
        <v>35</v>
      </c>
      <c r="F2498" s="8"/>
      <c r="G2498" s="8"/>
      <c r="H2498" s="8">
        <v>5500</v>
      </c>
      <c r="I2498" s="4"/>
      <c r="J2498" s="4"/>
      <c r="K2498" s="165">
        <v>5688</v>
      </c>
      <c r="L2498" s="364">
        <v>0</v>
      </c>
      <c r="M2498" s="21">
        <v>0</v>
      </c>
      <c r="N2498" s="293">
        <v>5688</v>
      </c>
      <c r="O2498" s="398" t="s">
        <v>221</v>
      </c>
      <c r="P2498" s="404"/>
      <c r="Q2498" s="403"/>
      <c r="R2498" s="293">
        <v>0</v>
      </c>
      <c r="S2498" s="398" t="s">
        <v>221</v>
      </c>
      <c r="T2498" s="404"/>
      <c r="U2498" s="403"/>
      <c r="V2498" s="293">
        <v>0</v>
      </c>
      <c r="W2498" s="398" t="s">
        <v>221</v>
      </c>
      <c r="X2498" s="404"/>
      <c r="Y2498" s="403"/>
      <c r="Z2498" s="293">
        <v>0</v>
      </c>
      <c r="AA2498" s="398" t="s">
        <v>221</v>
      </c>
    </row>
    <row r="2499" spans="1:27" ht="14.1" customHeight="1" x14ac:dyDescent="0.2">
      <c r="A2499" s="357"/>
      <c r="B2499" s="14"/>
      <c r="C2499" s="302" t="s">
        <v>1396</v>
      </c>
      <c r="D2499" s="302"/>
      <c r="E2499" s="288" t="s">
        <v>35</v>
      </c>
      <c r="F2499" s="8"/>
      <c r="G2499" s="8"/>
      <c r="H2499" s="8">
        <v>5500</v>
      </c>
      <c r="I2499" s="4"/>
      <c r="J2499" s="4"/>
      <c r="K2499" s="165">
        <v>5688</v>
      </c>
      <c r="L2499" s="364">
        <v>0</v>
      </c>
      <c r="M2499" s="21">
        <v>0</v>
      </c>
      <c r="N2499" s="293">
        <v>5688</v>
      </c>
      <c r="O2499" s="398" t="s">
        <v>221</v>
      </c>
      <c r="P2499" s="404"/>
      <c r="Q2499" s="403"/>
      <c r="R2499" s="293">
        <v>0</v>
      </c>
      <c r="S2499" s="398" t="s">
        <v>221</v>
      </c>
      <c r="T2499" s="404"/>
      <c r="U2499" s="403"/>
      <c r="V2499" s="293">
        <v>0</v>
      </c>
      <c r="W2499" s="398" t="s">
        <v>221</v>
      </c>
      <c r="X2499" s="404"/>
      <c r="Y2499" s="403"/>
      <c r="Z2499" s="293">
        <v>0</v>
      </c>
      <c r="AA2499" s="398" t="s">
        <v>221</v>
      </c>
    </row>
    <row r="2500" spans="1:27" ht="14.1" customHeight="1" x14ac:dyDescent="0.2">
      <c r="A2500" s="357"/>
      <c r="B2500" s="14"/>
      <c r="C2500" s="302" t="s">
        <v>1397</v>
      </c>
      <c r="D2500" s="302"/>
      <c r="E2500" s="288" t="s">
        <v>35</v>
      </c>
      <c r="F2500" s="8"/>
      <c r="G2500" s="8"/>
      <c r="H2500" s="8">
        <v>5500</v>
      </c>
      <c r="I2500" s="4"/>
      <c r="J2500" s="4"/>
      <c r="K2500" s="165">
        <v>5688</v>
      </c>
      <c r="L2500" s="364" t="s">
        <v>316</v>
      </c>
      <c r="M2500" s="21">
        <v>0</v>
      </c>
      <c r="N2500" s="293">
        <v>5688</v>
      </c>
      <c r="O2500" s="398" t="s">
        <v>221</v>
      </c>
      <c r="P2500" s="404"/>
      <c r="Q2500" s="403"/>
      <c r="R2500" s="293">
        <v>0</v>
      </c>
      <c r="S2500" s="398" t="s">
        <v>221</v>
      </c>
      <c r="T2500" s="404"/>
      <c r="U2500" s="403"/>
      <c r="V2500" s="293">
        <v>0</v>
      </c>
      <c r="W2500" s="398" t="s">
        <v>221</v>
      </c>
      <c r="X2500" s="404"/>
      <c r="Y2500" s="403"/>
      <c r="Z2500" s="293">
        <v>0</v>
      </c>
      <c r="AA2500" s="398" t="s">
        <v>221</v>
      </c>
    </row>
    <row r="2501" spans="1:27" ht="14.1" customHeight="1" x14ac:dyDescent="0.2">
      <c r="A2501" s="357"/>
      <c r="B2501" s="14"/>
      <c r="C2501" s="302" t="s">
        <v>1398</v>
      </c>
      <c r="D2501" s="302"/>
      <c r="E2501" s="288" t="s">
        <v>35</v>
      </c>
      <c r="F2501" s="8"/>
      <c r="G2501" s="8"/>
      <c r="H2501" s="8">
        <v>5500</v>
      </c>
      <c r="I2501" s="4"/>
      <c r="J2501" s="4"/>
      <c r="K2501" s="165">
        <v>5688</v>
      </c>
      <c r="L2501" s="364" t="s">
        <v>316</v>
      </c>
      <c r="M2501" s="21">
        <v>0</v>
      </c>
      <c r="N2501" s="293">
        <v>5688</v>
      </c>
      <c r="O2501" s="398" t="s">
        <v>221</v>
      </c>
      <c r="P2501" s="404"/>
      <c r="Q2501" s="403"/>
      <c r="R2501" s="293">
        <v>0</v>
      </c>
      <c r="S2501" s="398" t="s">
        <v>221</v>
      </c>
      <c r="T2501" s="404"/>
      <c r="U2501" s="403"/>
      <c r="V2501" s="293">
        <v>0</v>
      </c>
      <c r="W2501" s="398" t="s">
        <v>221</v>
      </c>
      <c r="X2501" s="404"/>
      <c r="Y2501" s="403"/>
      <c r="Z2501" s="293">
        <v>0</v>
      </c>
      <c r="AA2501" s="398" t="s">
        <v>221</v>
      </c>
    </row>
    <row r="2502" spans="1:27" ht="14.1" customHeight="1" x14ac:dyDescent="0.2">
      <c r="A2502" s="357"/>
      <c r="B2502" s="14"/>
      <c r="C2502" s="302" t="s">
        <v>1399</v>
      </c>
      <c r="D2502" s="302"/>
      <c r="E2502" s="288" t="s">
        <v>35</v>
      </c>
      <c r="F2502" s="8"/>
      <c r="G2502" s="8"/>
      <c r="H2502" s="8">
        <v>5500</v>
      </c>
      <c r="I2502" s="4"/>
      <c r="J2502" s="4"/>
      <c r="K2502" s="165">
        <v>5688</v>
      </c>
      <c r="L2502" s="364" t="s">
        <v>316</v>
      </c>
      <c r="M2502" s="21">
        <v>0</v>
      </c>
      <c r="N2502" s="293">
        <v>5688</v>
      </c>
      <c r="O2502" s="398" t="s">
        <v>221</v>
      </c>
      <c r="P2502" s="404"/>
      <c r="Q2502" s="403"/>
      <c r="R2502" s="293">
        <v>0</v>
      </c>
      <c r="S2502" s="398" t="s">
        <v>221</v>
      </c>
      <c r="T2502" s="404"/>
      <c r="U2502" s="403"/>
      <c r="V2502" s="293">
        <v>0</v>
      </c>
      <c r="W2502" s="398" t="s">
        <v>221</v>
      </c>
      <c r="X2502" s="404"/>
      <c r="Y2502" s="403"/>
      <c r="Z2502" s="293">
        <v>0</v>
      </c>
      <c r="AA2502" s="398" t="s">
        <v>221</v>
      </c>
    </row>
    <row r="2503" spans="1:27" ht="14.1" customHeight="1" x14ac:dyDescent="0.2">
      <c r="A2503" s="357"/>
      <c r="B2503" s="14"/>
      <c r="C2503" s="302" t="s">
        <v>1400</v>
      </c>
      <c r="D2503" s="302"/>
      <c r="E2503" s="288" t="s">
        <v>35</v>
      </c>
      <c r="F2503" s="8"/>
      <c r="G2503" s="8"/>
      <c r="H2503" s="8">
        <v>5500</v>
      </c>
      <c r="I2503" s="4"/>
      <c r="J2503" s="4"/>
      <c r="K2503" s="165">
        <v>5688</v>
      </c>
      <c r="L2503" s="364" t="s">
        <v>316</v>
      </c>
      <c r="M2503" s="21">
        <v>0</v>
      </c>
      <c r="N2503" s="293">
        <v>5688</v>
      </c>
      <c r="O2503" s="398" t="s">
        <v>221</v>
      </c>
      <c r="P2503" s="404"/>
      <c r="Q2503" s="403"/>
      <c r="R2503" s="293">
        <v>0</v>
      </c>
      <c r="S2503" s="398" t="s">
        <v>221</v>
      </c>
      <c r="T2503" s="404"/>
      <c r="U2503" s="403"/>
      <c r="V2503" s="293">
        <v>0</v>
      </c>
      <c r="W2503" s="398" t="s">
        <v>221</v>
      </c>
      <c r="X2503" s="404"/>
      <c r="Y2503" s="403"/>
      <c r="Z2503" s="293">
        <v>0</v>
      </c>
      <c r="AA2503" s="398" t="s">
        <v>221</v>
      </c>
    </row>
    <row r="2504" spans="1:27" ht="14.1" customHeight="1" x14ac:dyDescent="0.2">
      <c r="A2504" s="357"/>
      <c r="B2504" s="14"/>
      <c r="C2504" s="302" t="s">
        <v>1401</v>
      </c>
      <c r="D2504" s="302"/>
      <c r="E2504" s="288" t="s">
        <v>35</v>
      </c>
      <c r="F2504" s="8"/>
      <c r="G2504" s="8"/>
      <c r="H2504" s="8">
        <v>5500</v>
      </c>
      <c r="I2504" s="4"/>
      <c r="J2504" s="4"/>
      <c r="K2504" s="165">
        <v>5688</v>
      </c>
      <c r="L2504" s="364" t="s">
        <v>316</v>
      </c>
      <c r="M2504" s="21">
        <v>0</v>
      </c>
      <c r="N2504" s="293">
        <v>4720</v>
      </c>
      <c r="O2504" s="398" t="s">
        <v>221</v>
      </c>
      <c r="P2504" s="404"/>
      <c r="Q2504" s="403"/>
      <c r="R2504" s="293">
        <v>0</v>
      </c>
      <c r="S2504" s="398" t="s">
        <v>221</v>
      </c>
      <c r="T2504" s="404"/>
      <c r="U2504" s="403"/>
      <c r="V2504" s="293">
        <v>0</v>
      </c>
      <c r="W2504" s="398" t="s">
        <v>221</v>
      </c>
      <c r="X2504" s="404"/>
      <c r="Y2504" s="403"/>
      <c r="Z2504" s="293">
        <v>0</v>
      </c>
      <c r="AA2504" s="398" t="s">
        <v>221</v>
      </c>
    </row>
    <row r="2505" spans="1:27" ht="14.1" customHeight="1" x14ac:dyDescent="0.2">
      <c r="A2505" s="357"/>
      <c r="B2505" s="14"/>
      <c r="C2505" s="302" t="s">
        <v>1402</v>
      </c>
      <c r="D2505" s="302"/>
      <c r="E2505" s="288" t="s">
        <v>35</v>
      </c>
      <c r="F2505" s="8"/>
      <c r="G2505" s="8"/>
      <c r="H2505" s="8">
        <v>5500</v>
      </c>
      <c r="I2505" s="4"/>
      <c r="J2505" s="4"/>
      <c r="K2505" s="165">
        <v>5688</v>
      </c>
      <c r="L2505" s="364" t="s">
        <v>316</v>
      </c>
      <c r="M2505" s="21">
        <v>0</v>
      </c>
      <c r="N2505" s="293">
        <v>8532</v>
      </c>
      <c r="O2505" s="398" t="s">
        <v>221</v>
      </c>
      <c r="P2505" s="404"/>
      <c r="Q2505" s="403"/>
      <c r="R2505" s="293">
        <v>0</v>
      </c>
      <c r="S2505" s="398" t="s">
        <v>221</v>
      </c>
      <c r="T2505" s="404"/>
      <c r="U2505" s="403"/>
      <c r="V2505" s="293">
        <v>0</v>
      </c>
      <c r="W2505" s="398" t="s">
        <v>221</v>
      </c>
      <c r="X2505" s="404"/>
      <c r="Y2505" s="403"/>
      <c r="Z2505" s="293">
        <v>0</v>
      </c>
      <c r="AA2505" s="398" t="s">
        <v>221</v>
      </c>
    </row>
    <row r="2506" spans="1:27" ht="14.1" customHeight="1" x14ac:dyDescent="0.2">
      <c r="A2506" s="357"/>
      <c r="B2506" s="14"/>
      <c r="C2506" s="302" t="s">
        <v>1403</v>
      </c>
      <c r="D2506" s="302"/>
      <c r="E2506" s="288" t="s">
        <v>35</v>
      </c>
      <c r="F2506" s="8"/>
      <c r="G2506" s="8"/>
      <c r="H2506" s="8">
        <v>5500</v>
      </c>
      <c r="I2506" s="4"/>
      <c r="J2506" s="4"/>
      <c r="K2506" s="165">
        <v>5688</v>
      </c>
      <c r="L2506" s="364" t="s">
        <v>316</v>
      </c>
      <c r="M2506" s="21">
        <v>0</v>
      </c>
      <c r="N2506" s="293">
        <v>5688</v>
      </c>
      <c r="O2506" s="398" t="s">
        <v>221</v>
      </c>
      <c r="P2506" s="404"/>
      <c r="Q2506" s="403"/>
      <c r="R2506" s="293">
        <v>0</v>
      </c>
      <c r="S2506" s="398" t="s">
        <v>221</v>
      </c>
      <c r="T2506" s="404"/>
      <c r="U2506" s="403"/>
      <c r="V2506" s="293">
        <v>0</v>
      </c>
      <c r="W2506" s="398" t="s">
        <v>221</v>
      </c>
      <c r="X2506" s="404"/>
      <c r="Y2506" s="403"/>
      <c r="Z2506" s="293">
        <v>0</v>
      </c>
      <c r="AA2506" s="398" t="s">
        <v>221</v>
      </c>
    </row>
    <row r="2507" spans="1:27" ht="14.1" customHeight="1" x14ac:dyDescent="0.2">
      <c r="A2507" s="357"/>
      <c r="B2507" s="14"/>
      <c r="C2507" s="302" t="s">
        <v>1404</v>
      </c>
      <c r="D2507" s="302"/>
      <c r="E2507" s="288" t="s">
        <v>192</v>
      </c>
      <c r="F2507" s="8"/>
      <c r="G2507" s="8"/>
      <c r="H2507" s="8">
        <v>5500</v>
      </c>
      <c r="I2507" s="4"/>
      <c r="J2507" s="4"/>
      <c r="K2507" s="165">
        <v>5688</v>
      </c>
      <c r="L2507" s="364" t="s">
        <v>316</v>
      </c>
      <c r="M2507" s="21">
        <v>0</v>
      </c>
      <c r="N2507" s="293">
        <v>5688</v>
      </c>
      <c r="O2507" s="398" t="s">
        <v>221</v>
      </c>
      <c r="P2507" s="404"/>
      <c r="Q2507" s="403"/>
      <c r="R2507" s="293">
        <v>0</v>
      </c>
      <c r="S2507" s="398" t="s">
        <v>221</v>
      </c>
      <c r="T2507" s="404"/>
      <c r="U2507" s="403"/>
      <c r="V2507" s="293">
        <v>0</v>
      </c>
      <c r="W2507" s="398" t="s">
        <v>221</v>
      </c>
      <c r="X2507" s="404"/>
      <c r="Y2507" s="403"/>
      <c r="Z2507" s="293">
        <v>0</v>
      </c>
      <c r="AA2507" s="398" t="s">
        <v>221</v>
      </c>
    </row>
    <row r="2508" spans="1:27" ht="14.1" customHeight="1" x14ac:dyDescent="0.2">
      <c r="A2508" s="357"/>
      <c r="B2508" s="14"/>
      <c r="C2508" s="302" t="s">
        <v>1405</v>
      </c>
      <c r="D2508" s="302"/>
      <c r="E2508" s="288" t="s">
        <v>35</v>
      </c>
      <c r="F2508" s="8"/>
      <c r="G2508" s="8"/>
      <c r="H2508" s="8">
        <v>5500</v>
      </c>
      <c r="I2508" s="4"/>
      <c r="J2508" s="4"/>
      <c r="K2508" s="165">
        <v>5688</v>
      </c>
      <c r="L2508" s="364" t="s">
        <v>316</v>
      </c>
      <c r="M2508" s="21">
        <v>0</v>
      </c>
      <c r="N2508" s="293">
        <v>5688</v>
      </c>
      <c r="O2508" s="398" t="s">
        <v>221</v>
      </c>
      <c r="P2508" s="404"/>
      <c r="Q2508" s="403"/>
      <c r="R2508" s="293">
        <v>0</v>
      </c>
      <c r="S2508" s="398" t="s">
        <v>221</v>
      </c>
      <c r="T2508" s="404"/>
      <c r="U2508" s="403"/>
      <c r="V2508" s="293">
        <v>0</v>
      </c>
      <c r="W2508" s="398" t="s">
        <v>221</v>
      </c>
      <c r="X2508" s="404"/>
      <c r="Y2508" s="403"/>
      <c r="Z2508" s="293">
        <v>0</v>
      </c>
      <c r="AA2508" s="398" t="s">
        <v>221</v>
      </c>
    </row>
    <row r="2509" spans="1:27" ht="13.5" customHeight="1" x14ac:dyDescent="0.2">
      <c r="A2509" s="357"/>
      <c r="B2509" s="14"/>
      <c r="C2509" s="302" t="s">
        <v>1406</v>
      </c>
      <c r="D2509" s="302"/>
      <c r="E2509" s="288" t="s">
        <v>35</v>
      </c>
      <c r="F2509" s="8"/>
      <c r="G2509" s="8"/>
      <c r="H2509" s="8">
        <v>5500</v>
      </c>
      <c r="I2509" s="4"/>
      <c r="J2509" s="4"/>
      <c r="K2509" s="165">
        <v>5688</v>
      </c>
      <c r="L2509" s="364" t="s">
        <v>316</v>
      </c>
      <c r="M2509" s="21">
        <v>0</v>
      </c>
      <c r="N2509" s="293">
        <v>7394</v>
      </c>
      <c r="O2509" s="398" t="s">
        <v>221</v>
      </c>
      <c r="P2509" s="404"/>
      <c r="Q2509" s="403"/>
      <c r="R2509" s="293">
        <v>0</v>
      </c>
      <c r="S2509" s="398" t="s">
        <v>221</v>
      </c>
      <c r="T2509" s="404"/>
      <c r="U2509" s="403"/>
      <c r="V2509" s="293">
        <v>0</v>
      </c>
      <c r="W2509" s="398" t="s">
        <v>221</v>
      </c>
      <c r="X2509" s="404"/>
      <c r="Y2509" s="403"/>
      <c r="Z2509" s="293">
        <v>0</v>
      </c>
      <c r="AA2509" s="398" t="s">
        <v>221</v>
      </c>
    </row>
    <row r="2510" spans="1:27" ht="13.5" customHeight="1" x14ac:dyDescent="0.2">
      <c r="A2510" s="357"/>
      <c r="B2510" s="14"/>
      <c r="C2510" s="302" t="s">
        <v>1407</v>
      </c>
      <c r="D2510" s="302"/>
      <c r="E2510" s="288" t="s">
        <v>35</v>
      </c>
      <c r="F2510" s="8"/>
      <c r="G2510" s="8"/>
      <c r="H2510" s="8">
        <v>5500</v>
      </c>
      <c r="I2510" s="4"/>
      <c r="J2510" s="4"/>
      <c r="K2510" s="165">
        <v>5688</v>
      </c>
      <c r="L2510" s="364" t="s">
        <v>316</v>
      </c>
      <c r="M2510" s="21">
        <v>0</v>
      </c>
      <c r="N2510" s="293">
        <v>5688</v>
      </c>
      <c r="O2510" s="398" t="s">
        <v>221</v>
      </c>
      <c r="P2510" s="404"/>
      <c r="Q2510" s="403"/>
      <c r="R2510" s="293">
        <v>0</v>
      </c>
      <c r="S2510" s="398" t="s">
        <v>221</v>
      </c>
      <c r="T2510" s="404"/>
      <c r="U2510" s="403"/>
      <c r="V2510" s="293">
        <v>0</v>
      </c>
      <c r="W2510" s="398" t="s">
        <v>221</v>
      </c>
      <c r="X2510" s="404"/>
      <c r="Y2510" s="403"/>
      <c r="Z2510" s="293">
        <v>0</v>
      </c>
      <c r="AA2510" s="398" t="s">
        <v>221</v>
      </c>
    </row>
    <row r="2511" spans="1:27" ht="13.5" customHeight="1" x14ac:dyDescent="0.2">
      <c r="A2511" s="357"/>
      <c r="B2511" s="14"/>
      <c r="C2511" s="302" t="s">
        <v>660</v>
      </c>
      <c r="D2511" s="302"/>
      <c r="E2511" s="288" t="s">
        <v>35</v>
      </c>
      <c r="F2511" s="8"/>
      <c r="G2511" s="8"/>
      <c r="H2511" s="8">
        <v>5500</v>
      </c>
      <c r="I2511" s="4"/>
      <c r="J2511" s="4"/>
      <c r="K2511" s="165">
        <v>5688</v>
      </c>
      <c r="L2511" s="364" t="s">
        <v>316</v>
      </c>
      <c r="M2511" s="21">
        <v>0</v>
      </c>
      <c r="N2511" s="293">
        <v>4720</v>
      </c>
      <c r="O2511" s="398" t="s">
        <v>221</v>
      </c>
      <c r="P2511" s="404"/>
      <c r="Q2511" s="403"/>
      <c r="R2511" s="293">
        <v>0</v>
      </c>
      <c r="S2511" s="398" t="s">
        <v>221</v>
      </c>
      <c r="T2511" s="404"/>
      <c r="U2511" s="403"/>
      <c r="V2511" s="293">
        <v>0</v>
      </c>
      <c r="W2511" s="398" t="s">
        <v>221</v>
      </c>
      <c r="X2511" s="404"/>
      <c r="Y2511" s="403"/>
      <c r="Z2511" s="293">
        <v>0</v>
      </c>
      <c r="AA2511" s="398" t="s">
        <v>221</v>
      </c>
    </row>
    <row r="2512" spans="1:27" ht="13.5" customHeight="1" x14ac:dyDescent="0.2">
      <c r="A2512" s="357"/>
      <c r="B2512" s="14"/>
      <c r="C2512" s="302" t="s">
        <v>1408</v>
      </c>
      <c r="D2512" s="302"/>
      <c r="E2512" s="288" t="s">
        <v>35</v>
      </c>
      <c r="F2512" s="8"/>
      <c r="G2512" s="8"/>
      <c r="H2512" s="8">
        <v>5500</v>
      </c>
      <c r="I2512" s="4"/>
      <c r="J2512" s="4"/>
      <c r="K2512" s="165">
        <v>5688</v>
      </c>
      <c r="L2512" s="364" t="s">
        <v>316</v>
      </c>
      <c r="M2512" s="21">
        <v>0</v>
      </c>
      <c r="N2512" s="293">
        <v>5688</v>
      </c>
      <c r="O2512" s="398" t="s">
        <v>221</v>
      </c>
      <c r="P2512" s="404"/>
      <c r="Q2512" s="403"/>
      <c r="R2512" s="293">
        <v>0</v>
      </c>
      <c r="S2512" s="398" t="s">
        <v>221</v>
      </c>
      <c r="T2512" s="404"/>
      <c r="U2512" s="403"/>
      <c r="V2512" s="293">
        <v>0</v>
      </c>
      <c r="W2512" s="398" t="s">
        <v>221</v>
      </c>
      <c r="X2512" s="404"/>
      <c r="Y2512" s="403"/>
      <c r="Z2512" s="293">
        <v>0</v>
      </c>
      <c r="AA2512" s="398" t="s">
        <v>221</v>
      </c>
    </row>
    <row r="2513" spans="1:27" ht="14.1" customHeight="1" x14ac:dyDescent="0.2">
      <c r="A2513" s="357"/>
      <c r="B2513" s="14"/>
      <c r="C2513" s="302" t="s">
        <v>1409</v>
      </c>
      <c r="D2513" s="302"/>
      <c r="E2513" s="288" t="s">
        <v>35</v>
      </c>
      <c r="F2513" s="8"/>
      <c r="G2513" s="8"/>
      <c r="H2513" s="8">
        <v>5500</v>
      </c>
      <c r="I2513" s="4"/>
      <c r="J2513" s="4"/>
      <c r="K2513" s="165">
        <v>5688</v>
      </c>
      <c r="L2513" s="364" t="s">
        <v>316</v>
      </c>
      <c r="M2513" s="21">
        <v>0</v>
      </c>
      <c r="N2513" s="293">
        <v>8532</v>
      </c>
      <c r="O2513" s="398" t="s">
        <v>221</v>
      </c>
      <c r="P2513" s="404"/>
      <c r="Q2513" s="403"/>
      <c r="R2513" s="293">
        <v>0</v>
      </c>
      <c r="S2513" s="398" t="s">
        <v>221</v>
      </c>
      <c r="T2513" s="404"/>
      <c r="U2513" s="403"/>
      <c r="V2513" s="293">
        <v>0</v>
      </c>
      <c r="W2513" s="398" t="s">
        <v>221</v>
      </c>
      <c r="X2513" s="404"/>
      <c r="Y2513" s="403"/>
      <c r="Z2513" s="293">
        <v>0</v>
      </c>
      <c r="AA2513" s="398" t="s">
        <v>221</v>
      </c>
    </row>
    <row r="2514" spans="1:27" ht="14.1" customHeight="1" x14ac:dyDescent="0.2">
      <c r="A2514" s="357"/>
      <c r="B2514" s="14"/>
      <c r="C2514" s="302" t="s">
        <v>1410</v>
      </c>
      <c r="D2514" s="302"/>
      <c r="E2514" s="288" t="s">
        <v>35</v>
      </c>
      <c r="F2514" s="8"/>
      <c r="G2514" s="8"/>
      <c r="H2514" s="8">
        <v>5500</v>
      </c>
      <c r="I2514" s="4"/>
      <c r="J2514" s="4"/>
      <c r="K2514" s="165">
        <v>5688</v>
      </c>
      <c r="L2514" s="364" t="s">
        <v>316</v>
      </c>
      <c r="M2514" s="21">
        <v>0</v>
      </c>
      <c r="N2514" s="293">
        <v>4720</v>
      </c>
      <c r="O2514" s="398" t="s">
        <v>221</v>
      </c>
      <c r="P2514" s="404"/>
      <c r="Q2514" s="403"/>
      <c r="R2514" s="293">
        <v>0</v>
      </c>
      <c r="S2514" s="398" t="s">
        <v>221</v>
      </c>
      <c r="T2514" s="404"/>
      <c r="U2514" s="403"/>
      <c r="V2514" s="293">
        <v>0</v>
      </c>
      <c r="W2514" s="398" t="s">
        <v>221</v>
      </c>
      <c r="X2514" s="404"/>
      <c r="Y2514" s="403"/>
      <c r="Z2514" s="293">
        <v>0</v>
      </c>
      <c r="AA2514" s="398" t="s">
        <v>221</v>
      </c>
    </row>
    <row r="2515" spans="1:27" ht="13.5" customHeight="1" x14ac:dyDescent="0.2">
      <c r="A2515" s="357"/>
      <c r="B2515" s="14"/>
      <c r="C2515" s="302" t="s">
        <v>1411</v>
      </c>
      <c r="D2515" s="302"/>
      <c r="E2515" s="288" t="s">
        <v>35</v>
      </c>
      <c r="F2515" s="8"/>
      <c r="G2515" s="8"/>
      <c r="H2515" s="8">
        <v>5500</v>
      </c>
      <c r="I2515" s="4"/>
      <c r="J2515" s="4"/>
      <c r="K2515" s="165">
        <v>5688</v>
      </c>
      <c r="L2515" s="364" t="s">
        <v>316</v>
      </c>
      <c r="M2515" s="21">
        <v>0</v>
      </c>
      <c r="N2515" s="293">
        <v>7394</v>
      </c>
      <c r="O2515" s="398" t="s">
        <v>221</v>
      </c>
      <c r="P2515" s="404"/>
      <c r="Q2515" s="403"/>
      <c r="R2515" s="293">
        <v>0</v>
      </c>
      <c r="S2515" s="398" t="s">
        <v>221</v>
      </c>
      <c r="T2515" s="404"/>
      <c r="U2515" s="403"/>
      <c r="V2515" s="293">
        <v>0</v>
      </c>
      <c r="W2515" s="398" t="s">
        <v>221</v>
      </c>
      <c r="X2515" s="404"/>
      <c r="Y2515" s="403"/>
      <c r="Z2515" s="293">
        <v>0</v>
      </c>
      <c r="AA2515" s="398" t="s">
        <v>221</v>
      </c>
    </row>
    <row r="2516" spans="1:27" ht="14.1" customHeight="1" x14ac:dyDescent="0.2">
      <c r="A2516" s="357"/>
      <c r="B2516" s="14"/>
      <c r="C2516" s="302" t="s">
        <v>1412</v>
      </c>
      <c r="D2516" s="302"/>
      <c r="E2516" s="288" t="s">
        <v>35</v>
      </c>
      <c r="F2516" s="8"/>
      <c r="G2516" s="8"/>
      <c r="H2516" s="8">
        <v>5500</v>
      </c>
      <c r="I2516" s="4"/>
      <c r="J2516" s="4"/>
      <c r="K2516" s="165">
        <v>5688</v>
      </c>
      <c r="L2516" s="364" t="s">
        <v>316</v>
      </c>
      <c r="M2516" s="21">
        <v>0</v>
      </c>
      <c r="N2516" s="293">
        <v>5688</v>
      </c>
      <c r="O2516" s="398" t="s">
        <v>221</v>
      </c>
      <c r="P2516" s="404"/>
      <c r="Q2516" s="403"/>
      <c r="R2516" s="293">
        <v>0</v>
      </c>
      <c r="S2516" s="398" t="s">
        <v>221</v>
      </c>
      <c r="T2516" s="404"/>
      <c r="U2516" s="403"/>
      <c r="V2516" s="293">
        <v>0</v>
      </c>
      <c r="W2516" s="398" t="s">
        <v>221</v>
      </c>
      <c r="X2516" s="404"/>
      <c r="Y2516" s="403"/>
      <c r="Z2516" s="293">
        <v>0</v>
      </c>
      <c r="AA2516" s="398" t="s">
        <v>221</v>
      </c>
    </row>
    <row r="2517" spans="1:27" ht="14.1" customHeight="1" x14ac:dyDescent="0.2">
      <c r="A2517" s="357"/>
      <c r="B2517" s="14"/>
      <c r="C2517" s="302" t="s">
        <v>1413</v>
      </c>
      <c r="D2517" s="302"/>
      <c r="E2517" s="288" t="s">
        <v>35</v>
      </c>
      <c r="F2517" s="8"/>
      <c r="G2517" s="8"/>
      <c r="H2517" s="8">
        <v>5500</v>
      </c>
      <c r="I2517" s="4"/>
      <c r="J2517" s="4"/>
      <c r="K2517" s="165">
        <v>5688</v>
      </c>
      <c r="L2517" s="364">
        <v>0</v>
      </c>
      <c r="M2517" s="21">
        <v>0</v>
      </c>
      <c r="N2517" s="293">
        <v>5688</v>
      </c>
      <c r="O2517" s="398" t="s">
        <v>221</v>
      </c>
      <c r="P2517" s="404"/>
      <c r="Q2517" s="403"/>
      <c r="R2517" s="293">
        <v>0</v>
      </c>
      <c r="S2517" s="398" t="s">
        <v>221</v>
      </c>
      <c r="T2517" s="404"/>
      <c r="U2517" s="403"/>
      <c r="V2517" s="293">
        <v>0</v>
      </c>
      <c r="W2517" s="398" t="s">
        <v>221</v>
      </c>
      <c r="X2517" s="404"/>
      <c r="Y2517" s="403"/>
      <c r="Z2517" s="293">
        <v>0</v>
      </c>
      <c r="AA2517" s="398" t="s">
        <v>221</v>
      </c>
    </row>
    <row r="2518" spans="1:27" ht="14.1" customHeight="1" x14ac:dyDescent="0.2">
      <c r="A2518" s="357"/>
      <c r="B2518" s="14"/>
      <c r="C2518" s="302" t="s">
        <v>1414</v>
      </c>
      <c r="D2518" s="302"/>
      <c r="E2518" s="288" t="s">
        <v>35</v>
      </c>
      <c r="F2518" s="8"/>
      <c r="G2518" s="8"/>
      <c r="H2518" s="8">
        <v>5500</v>
      </c>
      <c r="I2518" s="4"/>
      <c r="J2518" s="4"/>
      <c r="K2518" s="165">
        <v>5688</v>
      </c>
      <c r="L2518" s="364" t="s">
        <v>316</v>
      </c>
      <c r="M2518" s="21">
        <v>0</v>
      </c>
      <c r="N2518" s="293">
        <v>5688</v>
      </c>
      <c r="O2518" s="398" t="s">
        <v>221</v>
      </c>
      <c r="P2518" s="404"/>
      <c r="Q2518" s="403"/>
      <c r="R2518" s="293">
        <v>0</v>
      </c>
      <c r="S2518" s="398" t="s">
        <v>221</v>
      </c>
      <c r="T2518" s="404"/>
      <c r="U2518" s="403"/>
      <c r="V2518" s="293">
        <v>0</v>
      </c>
      <c r="W2518" s="398" t="s">
        <v>221</v>
      </c>
      <c r="X2518" s="404"/>
      <c r="Y2518" s="403"/>
      <c r="Z2518" s="293">
        <v>0</v>
      </c>
      <c r="AA2518" s="398" t="s">
        <v>221</v>
      </c>
    </row>
    <row r="2519" spans="1:27" ht="14.1" customHeight="1" x14ac:dyDescent="0.2">
      <c r="A2519" s="357"/>
      <c r="B2519" s="14"/>
      <c r="C2519" s="302" t="s">
        <v>1415</v>
      </c>
      <c r="D2519" s="302"/>
      <c r="E2519" s="288" t="s">
        <v>35</v>
      </c>
      <c r="F2519" s="8"/>
      <c r="G2519" s="8"/>
      <c r="H2519" s="8">
        <v>5500</v>
      </c>
      <c r="I2519" s="4"/>
      <c r="J2519" s="4"/>
      <c r="K2519" s="165">
        <v>5688</v>
      </c>
      <c r="L2519" s="364" t="s">
        <v>316</v>
      </c>
      <c r="M2519" s="21">
        <v>0</v>
      </c>
      <c r="N2519" s="293">
        <v>5688</v>
      </c>
      <c r="O2519" s="398" t="s">
        <v>221</v>
      </c>
      <c r="P2519" s="404"/>
      <c r="Q2519" s="403"/>
      <c r="R2519" s="293">
        <v>0</v>
      </c>
      <c r="S2519" s="398" t="s">
        <v>221</v>
      </c>
      <c r="T2519" s="404"/>
      <c r="U2519" s="403"/>
      <c r="V2519" s="293">
        <v>0</v>
      </c>
      <c r="W2519" s="398" t="s">
        <v>221</v>
      </c>
      <c r="X2519" s="404"/>
      <c r="Y2519" s="403"/>
      <c r="Z2519" s="293">
        <v>0</v>
      </c>
      <c r="AA2519" s="398" t="s">
        <v>221</v>
      </c>
    </row>
    <row r="2520" spans="1:27" ht="14.1" customHeight="1" x14ac:dyDescent="0.2">
      <c r="A2520" s="357"/>
      <c r="B2520" s="14"/>
      <c r="C2520" s="302" t="s">
        <v>1416</v>
      </c>
      <c r="D2520" s="302"/>
      <c r="E2520" s="288" t="s">
        <v>35</v>
      </c>
      <c r="F2520" s="8"/>
      <c r="G2520" s="8"/>
      <c r="H2520" s="8">
        <v>5500</v>
      </c>
      <c r="I2520" s="4"/>
      <c r="J2520" s="4"/>
      <c r="K2520" s="165">
        <v>5688</v>
      </c>
      <c r="L2520" s="364">
        <v>0</v>
      </c>
      <c r="M2520" s="21">
        <v>0</v>
      </c>
      <c r="N2520" s="293">
        <v>5688</v>
      </c>
      <c r="O2520" s="398" t="s">
        <v>221</v>
      </c>
      <c r="P2520" s="404"/>
      <c r="Q2520" s="403"/>
      <c r="R2520" s="293">
        <v>0</v>
      </c>
      <c r="S2520" s="398" t="s">
        <v>221</v>
      </c>
      <c r="T2520" s="404"/>
      <c r="U2520" s="403"/>
      <c r="V2520" s="293">
        <v>0</v>
      </c>
      <c r="W2520" s="398" t="s">
        <v>221</v>
      </c>
      <c r="X2520" s="404"/>
      <c r="Y2520" s="403"/>
      <c r="Z2520" s="293">
        <v>0</v>
      </c>
      <c r="AA2520" s="398" t="s">
        <v>221</v>
      </c>
    </row>
    <row r="2521" spans="1:27" ht="14.1" customHeight="1" x14ac:dyDescent="0.2">
      <c r="A2521" s="357"/>
      <c r="B2521" s="14"/>
      <c r="C2521" s="302" t="s">
        <v>1417</v>
      </c>
      <c r="D2521" s="302"/>
      <c r="E2521" s="288" t="s">
        <v>35</v>
      </c>
      <c r="F2521" s="8"/>
      <c r="G2521" s="8"/>
      <c r="H2521" s="8">
        <v>5500</v>
      </c>
      <c r="I2521" s="4"/>
      <c r="J2521" s="4"/>
      <c r="K2521" s="165">
        <v>5688</v>
      </c>
      <c r="L2521" s="364" t="s">
        <v>316</v>
      </c>
      <c r="M2521" s="21">
        <v>0</v>
      </c>
      <c r="N2521" s="293">
        <v>7394</v>
      </c>
      <c r="O2521" s="398" t="s">
        <v>221</v>
      </c>
      <c r="P2521" s="404"/>
      <c r="Q2521" s="403"/>
      <c r="R2521" s="293">
        <v>0</v>
      </c>
      <c r="S2521" s="398" t="s">
        <v>221</v>
      </c>
      <c r="T2521" s="404"/>
      <c r="U2521" s="403"/>
      <c r="V2521" s="293">
        <v>0</v>
      </c>
      <c r="W2521" s="398" t="s">
        <v>221</v>
      </c>
      <c r="X2521" s="404"/>
      <c r="Y2521" s="403"/>
      <c r="Z2521" s="293">
        <v>0</v>
      </c>
      <c r="AA2521" s="398" t="s">
        <v>221</v>
      </c>
    </row>
    <row r="2522" spans="1:27" ht="14.1" customHeight="1" x14ac:dyDescent="0.2">
      <c r="A2522" s="357"/>
      <c r="B2522" s="14"/>
      <c r="C2522" s="302" t="s">
        <v>1418</v>
      </c>
      <c r="D2522" s="302"/>
      <c r="E2522" s="288" t="s">
        <v>35</v>
      </c>
      <c r="F2522" s="8"/>
      <c r="G2522" s="8"/>
      <c r="H2522" s="8">
        <v>5500</v>
      </c>
      <c r="I2522" s="4"/>
      <c r="J2522" s="4"/>
      <c r="K2522" s="165">
        <v>5688</v>
      </c>
      <c r="L2522" s="364" t="s">
        <v>316</v>
      </c>
      <c r="M2522" s="21">
        <v>0</v>
      </c>
      <c r="N2522" s="293">
        <v>5688</v>
      </c>
      <c r="O2522" s="398" t="s">
        <v>221</v>
      </c>
      <c r="P2522" s="404"/>
      <c r="Q2522" s="403"/>
      <c r="R2522" s="293">
        <v>0</v>
      </c>
      <c r="S2522" s="398" t="s">
        <v>221</v>
      </c>
      <c r="T2522" s="404"/>
      <c r="U2522" s="403"/>
      <c r="V2522" s="293">
        <v>0</v>
      </c>
      <c r="W2522" s="398" t="s">
        <v>221</v>
      </c>
      <c r="X2522" s="404"/>
      <c r="Y2522" s="403"/>
      <c r="Z2522" s="293">
        <v>0</v>
      </c>
      <c r="AA2522" s="398" t="s">
        <v>221</v>
      </c>
    </row>
    <row r="2523" spans="1:27" ht="14.1" customHeight="1" x14ac:dyDescent="0.2">
      <c r="A2523" s="357"/>
      <c r="B2523" s="14"/>
      <c r="C2523" s="302" t="s">
        <v>1419</v>
      </c>
      <c r="D2523" s="302"/>
      <c r="E2523" s="288" t="s">
        <v>35</v>
      </c>
      <c r="F2523" s="8"/>
      <c r="G2523" s="8"/>
      <c r="H2523" s="8">
        <v>5500</v>
      </c>
      <c r="I2523" s="4"/>
      <c r="J2523" s="4"/>
      <c r="K2523" s="165">
        <v>5688</v>
      </c>
      <c r="L2523" s="364" t="s">
        <v>316</v>
      </c>
      <c r="M2523" s="21">
        <v>0</v>
      </c>
      <c r="N2523" s="293">
        <v>8532</v>
      </c>
      <c r="O2523" s="398" t="s">
        <v>221</v>
      </c>
      <c r="P2523" s="404"/>
      <c r="Q2523" s="403"/>
      <c r="R2523" s="293">
        <v>0</v>
      </c>
      <c r="S2523" s="398" t="s">
        <v>221</v>
      </c>
      <c r="T2523" s="404"/>
      <c r="U2523" s="403"/>
      <c r="V2523" s="293">
        <v>0</v>
      </c>
      <c r="W2523" s="398" t="s">
        <v>221</v>
      </c>
      <c r="X2523" s="404"/>
      <c r="Y2523" s="403"/>
      <c r="Z2523" s="293">
        <v>0</v>
      </c>
      <c r="AA2523" s="398" t="s">
        <v>221</v>
      </c>
    </row>
    <row r="2524" spans="1:27" ht="14.1" customHeight="1" x14ac:dyDescent="0.2">
      <c r="A2524" s="357"/>
      <c r="B2524" s="14"/>
      <c r="C2524" s="302" t="s">
        <v>1420</v>
      </c>
      <c r="D2524" s="302"/>
      <c r="E2524" s="288" t="s">
        <v>35</v>
      </c>
      <c r="F2524" s="8"/>
      <c r="G2524" s="8"/>
      <c r="H2524" s="8">
        <v>5500</v>
      </c>
      <c r="I2524" s="4"/>
      <c r="J2524" s="4"/>
      <c r="K2524" s="165">
        <v>5688</v>
      </c>
      <c r="L2524" s="364" t="s">
        <v>316</v>
      </c>
      <c r="M2524" s="21">
        <v>0</v>
      </c>
      <c r="N2524" s="293">
        <v>5688</v>
      </c>
      <c r="O2524" s="398" t="s">
        <v>221</v>
      </c>
      <c r="P2524" s="404"/>
      <c r="Q2524" s="403"/>
      <c r="R2524" s="293">
        <v>0</v>
      </c>
      <c r="S2524" s="398" t="s">
        <v>221</v>
      </c>
      <c r="T2524" s="404"/>
      <c r="U2524" s="403"/>
      <c r="V2524" s="293">
        <v>0</v>
      </c>
      <c r="W2524" s="398" t="s">
        <v>221</v>
      </c>
      <c r="X2524" s="404"/>
      <c r="Y2524" s="403"/>
      <c r="Z2524" s="293">
        <v>0</v>
      </c>
      <c r="AA2524" s="398" t="s">
        <v>221</v>
      </c>
    </row>
    <row r="2525" spans="1:27" ht="14.1" customHeight="1" x14ac:dyDescent="0.2">
      <c r="A2525" s="357"/>
      <c r="B2525" s="14"/>
      <c r="C2525" s="302" t="s">
        <v>1421</v>
      </c>
      <c r="D2525" s="302"/>
      <c r="E2525" s="288" t="s">
        <v>35</v>
      </c>
      <c r="F2525" s="8"/>
      <c r="G2525" s="8"/>
      <c r="H2525" s="8">
        <v>5500</v>
      </c>
      <c r="I2525" s="4"/>
      <c r="J2525" s="4"/>
      <c r="K2525" s="165">
        <v>5688</v>
      </c>
      <c r="L2525" s="364">
        <v>0</v>
      </c>
      <c r="M2525" s="21">
        <v>0</v>
      </c>
      <c r="N2525" s="293">
        <v>5688</v>
      </c>
      <c r="O2525" s="398" t="s">
        <v>221</v>
      </c>
      <c r="P2525" s="404"/>
      <c r="Q2525" s="403"/>
      <c r="R2525" s="293">
        <v>0</v>
      </c>
      <c r="S2525" s="398" t="s">
        <v>221</v>
      </c>
      <c r="T2525" s="404"/>
      <c r="U2525" s="403"/>
      <c r="V2525" s="293">
        <v>0</v>
      </c>
      <c r="W2525" s="398" t="s">
        <v>221</v>
      </c>
      <c r="X2525" s="404"/>
      <c r="Y2525" s="403"/>
      <c r="Z2525" s="293">
        <v>0</v>
      </c>
      <c r="AA2525" s="398" t="s">
        <v>221</v>
      </c>
    </row>
    <row r="2526" spans="1:27" ht="14.1" customHeight="1" x14ac:dyDescent="0.2">
      <c r="A2526" s="357"/>
      <c r="B2526" s="14"/>
      <c r="C2526" s="302" t="s">
        <v>1422</v>
      </c>
      <c r="D2526" s="302"/>
      <c r="E2526" s="288" t="s">
        <v>35</v>
      </c>
      <c r="F2526" s="8"/>
      <c r="G2526" s="8"/>
      <c r="H2526" s="8">
        <v>5500</v>
      </c>
      <c r="I2526" s="4"/>
      <c r="J2526" s="4"/>
      <c r="K2526" s="165">
        <v>5688</v>
      </c>
      <c r="L2526" s="364" t="s">
        <v>316</v>
      </c>
      <c r="M2526" s="21">
        <v>0</v>
      </c>
      <c r="N2526" s="293">
        <v>5688</v>
      </c>
      <c r="O2526" s="398" t="s">
        <v>221</v>
      </c>
      <c r="P2526" s="404"/>
      <c r="Q2526" s="403"/>
      <c r="R2526" s="293">
        <v>0</v>
      </c>
      <c r="S2526" s="398" t="s">
        <v>221</v>
      </c>
      <c r="T2526" s="404"/>
      <c r="U2526" s="403"/>
      <c r="V2526" s="293">
        <v>0</v>
      </c>
      <c r="W2526" s="398" t="s">
        <v>221</v>
      </c>
      <c r="X2526" s="404"/>
      <c r="Y2526" s="403"/>
      <c r="Z2526" s="293">
        <v>0</v>
      </c>
      <c r="AA2526" s="398" t="s">
        <v>221</v>
      </c>
    </row>
    <row r="2527" spans="1:27" ht="14.1" customHeight="1" x14ac:dyDescent="0.2">
      <c r="A2527" s="357"/>
      <c r="B2527" s="14"/>
      <c r="C2527" s="302" t="s">
        <v>1423</v>
      </c>
      <c r="D2527" s="302"/>
      <c r="E2527" s="288" t="s">
        <v>35</v>
      </c>
      <c r="F2527" s="8"/>
      <c r="G2527" s="8"/>
      <c r="H2527" s="8">
        <v>5500</v>
      </c>
      <c r="I2527" s="4"/>
      <c r="J2527" s="4"/>
      <c r="K2527" s="165">
        <v>5688</v>
      </c>
      <c r="L2527" s="364" t="s">
        <v>316</v>
      </c>
      <c r="M2527" s="21">
        <v>0</v>
      </c>
      <c r="N2527" s="293">
        <v>5688</v>
      </c>
      <c r="O2527" s="398" t="s">
        <v>221</v>
      </c>
      <c r="P2527" s="404"/>
      <c r="Q2527" s="403"/>
      <c r="R2527" s="293">
        <v>0</v>
      </c>
      <c r="S2527" s="398" t="s">
        <v>221</v>
      </c>
      <c r="T2527" s="404"/>
      <c r="U2527" s="403"/>
      <c r="V2527" s="293">
        <v>0</v>
      </c>
      <c r="W2527" s="398" t="s">
        <v>221</v>
      </c>
      <c r="X2527" s="404"/>
      <c r="Y2527" s="403"/>
      <c r="Z2527" s="293">
        <v>0</v>
      </c>
      <c r="AA2527" s="398" t="s">
        <v>221</v>
      </c>
    </row>
    <row r="2528" spans="1:27" ht="14.1" customHeight="1" x14ac:dyDescent="0.2">
      <c r="A2528" s="357"/>
      <c r="B2528" s="14"/>
      <c r="C2528" s="302" t="s">
        <v>1424</v>
      </c>
      <c r="D2528" s="302"/>
      <c r="E2528" s="288" t="s">
        <v>35</v>
      </c>
      <c r="F2528" s="8"/>
      <c r="G2528" s="8"/>
      <c r="H2528" s="8">
        <v>5500</v>
      </c>
      <c r="I2528" s="4"/>
      <c r="J2528" s="4"/>
      <c r="K2528" s="165">
        <v>5688</v>
      </c>
      <c r="L2528" s="364" t="s">
        <v>316</v>
      </c>
      <c r="M2528" s="21">
        <v>0</v>
      </c>
      <c r="N2528" s="293">
        <v>8532</v>
      </c>
      <c r="O2528" s="398" t="s">
        <v>221</v>
      </c>
      <c r="P2528" s="404"/>
      <c r="Q2528" s="403"/>
      <c r="R2528" s="293">
        <v>0</v>
      </c>
      <c r="S2528" s="398" t="s">
        <v>221</v>
      </c>
      <c r="T2528" s="404"/>
      <c r="U2528" s="403"/>
      <c r="V2528" s="293">
        <v>0</v>
      </c>
      <c r="W2528" s="398" t="s">
        <v>221</v>
      </c>
      <c r="X2528" s="404"/>
      <c r="Y2528" s="403"/>
      <c r="Z2528" s="293">
        <v>0</v>
      </c>
      <c r="AA2528" s="398" t="s">
        <v>221</v>
      </c>
    </row>
    <row r="2529" spans="1:27" ht="14.1" customHeight="1" x14ac:dyDescent="0.2">
      <c r="A2529" s="357"/>
      <c r="B2529" s="14"/>
      <c r="C2529" s="302" t="s">
        <v>1425</v>
      </c>
      <c r="D2529" s="302"/>
      <c r="E2529" s="288" t="s">
        <v>35</v>
      </c>
      <c r="F2529" s="8"/>
      <c r="G2529" s="8"/>
      <c r="H2529" s="8">
        <v>5500</v>
      </c>
      <c r="I2529" s="4"/>
      <c r="J2529" s="4"/>
      <c r="K2529" s="165">
        <v>5688</v>
      </c>
      <c r="L2529" s="364" t="s">
        <v>316</v>
      </c>
      <c r="M2529" s="21">
        <v>0</v>
      </c>
      <c r="N2529" s="293">
        <v>5688</v>
      </c>
      <c r="O2529" s="398" t="s">
        <v>221</v>
      </c>
      <c r="P2529" s="404"/>
      <c r="Q2529" s="403"/>
      <c r="R2529" s="293">
        <v>0</v>
      </c>
      <c r="S2529" s="398" t="s">
        <v>221</v>
      </c>
      <c r="T2529" s="404"/>
      <c r="U2529" s="403"/>
      <c r="V2529" s="293">
        <v>0</v>
      </c>
      <c r="W2529" s="398" t="s">
        <v>221</v>
      </c>
      <c r="X2529" s="404"/>
      <c r="Y2529" s="403"/>
      <c r="Z2529" s="293">
        <v>0</v>
      </c>
      <c r="AA2529" s="398" t="s">
        <v>221</v>
      </c>
    </row>
    <row r="2530" spans="1:27" ht="14.1" customHeight="1" x14ac:dyDescent="0.2">
      <c r="A2530" s="357"/>
      <c r="B2530" s="14"/>
      <c r="C2530" s="302" t="s">
        <v>1426</v>
      </c>
      <c r="D2530" s="302"/>
      <c r="E2530" s="288" t="s">
        <v>35</v>
      </c>
      <c r="F2530" s="8"/>
      <c r="G2530" s="8"/>
      <c r="H2530" s="8">
        <v>5500</v>
      </c>
      <c r="I2530" s="4"/>
      <c r="J2530" s="4"/>
      <c r="K2530" s="165">
        <v>5688</v>
      </c>
      <c r="L2530" s="364">
        <v>0</v>
      </c>
      <c r="M2530" s="21">
        <v>0</v>
      </c>
      <c r="N2530" s="293">
        <v>5688</v>
      </c>
      <c r="O2530" s="398" t="s">
        <v>221</v>
      </c>
      <c r="P2530" s="404"/>
      <c r="Q2530" s="403"/>
      <c r="R2530" s="293">
        <v>0</v>
      </c>
      <c r="S2530" s="398" t="s">
        <v>221</v>
      </c>
      <c r="T2530" s="404"/>
      <c r="U2530" s="403"/>
      <c r="V2530" s="293">
        <v>0</v>
      </c>
      <c r="W2530" s="398" t="s">
        <v>221</v>
      </c>
      <c r="X2530" s="404"/>
      <c r="Y2530" s="403"/>
      <c r="Z2530" s="293">
        <v>0</v>
      </c>
      <c r="AA2530" s="398" t="s">
        <v>221</v>
      </c>
    </row>
    <row r="2531" spans="1:27" ht="14.1" customHeight="1" x14ac:dyDescent="0.2">
      <c r="A2531" s="357"/>
      <c r="B2531" s="14"/>
      <c r="C2531" s="302" t="s">
        <v>1427</v>
      </c>
      <c r="D2531" s="302"/>
      <c r="E2531" s="288" t="s">
        <v>1326</v>
      </c>
      <c r="F2531" s="8"/>
      <c r="G2531" s="8"/>
      <c r="H2531" s="8"/>
      <c r="I2531" s="4"/>
      <c r="J2531" s="4"/>
      <c r="L2531" s="364"/>
      <c r="N2531" s="293">
        <v>0</v>
      </c>
      <c r="O2531" s="398" t="s">
        <v>221</v>
      </c>
      <c r="P2531" s="404"/>
      <c r="Q2531" s="403"/>
      <c r="R2531" s="293">
        <v>370000</v>
      </c>
      <c r="S2531" s="398" t="s">
        <v>221</v>
      </c>
      <c r="T2531" s="404"/>
      <c r="U2531" s="403"/>
      <c r="V2531" s="293">
        <v>370000</v>
      </c>
      <c r="W2531" s="398" t="s">
        <v>221</v>
      </c>
      <c r="X2531" s="404"/>
      <c r="Y2531" s="403"/>
      <c r="Z2531" s="293">
        <v>415000</v>
      </c>
      <c r="AA2531" s="398" t="s">
        <v>221</v>
      </c>
    </row>
    <row r="2532" spans="1:27" ht="7.5" customHeight="1" x14ac:dyDescent="0.2">
      <c r="A2532" s="357"/>
      <c r="B2532" s="14"/>
      <c r="C2532" s="302"/>
      <c r="D2532" s="302"/>
      <c r="E2532" s="288"/>
      <c r="F2532" s="8"/>
      <c r="G2532" s="8"/>
      <c r="H2532" s="8"/>
      <c r="L2532" s="364"/>
      <c r="O2532" s="398"/>
      <c r="P2532" s="370"/>
      <c r="S2532" s="398"/>
      <c r="T2532" s="370"/>
      <c r="W2532" s="398"/>
      <c r="X2532" s="370"/>
      <c r="AA2532" s="398"/>
    </row>
    <row r="2533" spans="1:27" ht="15" x14ac:dyDescent="0.25">
      <c r="A2533" s="357"/>
      <c r="B2533" s="14"/>
      <c r="C2533" s="302"/>
      <c r="D2533" s="302"/>
      <c r="E2533" s="479" t="s">
        <v>381</v>
      </c>
      <c r="F2533" s="343"/>
      <c r="G2533" s="343"/>
      <c r="H2533" s="343">
        <f>SUM(H2471:H2532)</f>
        <v>362384</v>
      </c>
      <c r="I2533" s="261"/>
      <c r="J2533" s="261"/>
      <c r="K2533" s="344">
        <f>SUM(K2471:K2532)</f>
        <v>373288</v>
      </c>
      <c r="L2533" s="420"/>
      <c r="M2533" s="421"/>
      <c r="N2533" s="407">
        <f>SUM(N2471:N2532)</f>
        <v>398722</v>
      </c>
      <c r="O2533" s="408"/>
      <c r="P2533" s="423"/>
      <c r="Q2533" s="422"/>
      <c r="R2533" s="407">
        <f>SUM(R2471:R2532)</f>
        <v>413175</v>
      </c>
      <c r="S2533" s="408"/>
      <c r="T2533" s="423"/>
      <c r="U2533" s="422"/>
      <c r="V2533" s="407">
        <f>SUM(V2471:V2532)</f>
        <v>417770</v>
      </c>
      <c r="W2533" s="408"/>
      <c r="X2533" s="423"/>
      <c r="Y2533" s="422"/>
      <c r="Z2533" s="407">
        <f>SUM(Z2471:Z2532)</f>
        <v>462770</v>
      </c>
      <c r="AA2533" s="408"/>
    </row>
    <row r="2534" spans="1:27" x14ac:dyDescent="0.2">
      <c r="A2534" s="357"/>
      <c r="B2534" s="14"/>
      <c r="C2534" s="302"/>
      <c r="D2534" s="302"/>
      <c r="E2534" s="288"/>
      <c r="F2534" s="8"/>
      <c r="G2534" s="8"/>
      <c r="H2534" s="8"/>
      <c r="I2534" s="4"/>
      <c r="J2534" s="4"/>
      <c r="L2534" s="12"/>
      <c r="M2534" s="13"/>
      <c r="O2534" s="398"/>
      <c r="P2534" s="404"/>
      <c r="Q2534" s="403"/>
      <c r="S2534" s="398"/>
      <c r="T2534" s="404"/>
      <c r="U2534" s="403"/>
      <c r="W2534" s="398"/>
      <c r="X2534" s="404"/>
      <c r="Y2534" s="403"/>
      <c r="AA2534" s="398"/>
    </row>
    <row r="2535" spans="1:27" ht="15" x14ac:dyDescent="0.25">
      <c r="A2535" s="357"/>
      <c r="B2535" s="14"/>
      <c r="C2535" s="302"/>
      <c r="D2535" s="302"/>
      <c r="E2535" s="375" t="s">
        <v>1441</v>
      </c>
      <c r="F2535" s="8"/>
      <c r="G2535" s="8"/>
      <c r="H2535" s="8"/>
      <c r="I2535" s="4"/>
      <c r="J2535" s="4"/>
      <c r="L2535" s="12"/>
      <c r="M2535" s="13"/>
      <c r="N2535" s="293">
        <f>COUNTIFS($C$2472:$C$2532,"&gt;0",N2472:N2532,"&gt;0")</f>
        <v>1</v>
      </c>
      <c r="O2535" s="398"/>
      <c r="P2535" s="404"/>
      <c r="Q2535" s="403"/>
      <c r="R2535" s="293">
        <f>COUNTIFS($C$2472:$C$2532,"&gt;0",R2472:R2532,"&gt;0")</f>
        <v>1</v>
      </c>
      <c r="S2535" s="398"/>
      <c r="T2535" s="404"/>
      <c r="U2535" s="403"/>
      <c r="V2535" s="293">
        <f>COUNTIFS($C$2472:$C$2532,"&gt;0",V2472:V2532,"&gt;0")</f>
        <v>1</v>
      </c>
      <c r="W2535" s="398"/>
      <c r="X2535" s="404"/>
      <c r="Y2535" s="403"/>
      <c r="Z2535" s="293">
        <f>COUNTIFS($C$2472:$C$2532,"&gt;0",Z2472:Z2532,"&gt;0")</f>
        <v>1</v>
      </c>
      <c r="AA2535" s="398"/>
    </row>
    <row r="2536" spans="1:27" ht="15" x14ac:dyDescent="0.25">
      <c r="A2536" s="359"/>
      <c r="B2536" s="20"/>
      <c r="C2536" s="303"/>
      <c r="D2536" s="303"/>
      <c r="E2536" s="481" t="s">
        <v>1332</v>
      </c>
      <c r="F2536" s="22"/>
      <c r="G2536" s="22"/>
      <c r="H2536" s="22"/>
      <c r="I2536" s="3"/>
      <c r="J2536" s="3"/>
      <c r="K2536" s="255"/>
      <c r="L2536" s="428"/>
      <c r="M2536" s="429"/>
      <c r="N2536" s="308">
        <f>COUNTIFS($C$2472:$C$2532,"**",N2472:N2532,"&gt;0")</f>
        <v>58</v>
      </c>
      <c r="O2536" s="424"/>
      <c r="P2536" s="431"/>
      <c r="Q2536" s="430"/>
      <c r="R2536" s="308">
        <f>COUNTIFS($C$2472:$C$2532,"**",R2472:R2532,"&gt;0")</f>
        <v>1</v>
      </c>
      <c r="S2536" s="424"/>
      <c r="T2536" s="431"/>
      <c r="U2536" s="430"/>
      <c r="V2536" s="308">
        <f>COUNTIFS($C$2472:$C$2532,"**",V2472:V2532,"&gt;0")</f>
        <v>1</v>
      </c>
      <c r="W2536" s="424"/>
      <c r="X2536" s="431"/>
      <c r="Y2536" s="430"/>
      <c r="Z2536" s="308">
        <f>COUNTIFS($C$2472:$C$2532,"**",Z2472:Z2532,"&gt;0")</f>
        <v>1</v>
      </c>
      <c r="AA2536" s="424"/>
    </row>
    <row r="2537" spans="1:27" ht="15.75" x14ac:dyDescent="0.25">
      <c r="A2537" s="321" t="s">
        <v>180</v>
      </c>
      <c r="B2537" s="285"/>
      <c r="C2537" s="309"/>
      <c r="D2537" s="309"/>
      <c r="E2537" s="274"/>
      <c r="F2537" s="257"/>
      <c r="G2537" s="257"/>
      <c r="H2537" s="257"/>
      <c r="I2537" s="270"/>
      <c r="J2537" s="270"/>
      <c r="K2537" s="167"/>
      <c r="L2537" s="10"/>
      <c r="M2537" s="11"/>
      <c r="N2537" s="310"/>
      <c r="O2537" s="401"/>
      <c r="P2537" s="426"/>
      <c r="Q2537" s="425"/>
      <c r="R2537" s="310"/>
      <c r="S2537" s="401"/>
      <c r="T2537" s="426"/>
      <c r="U2537" s="425"/>
      <c r="V2537" s="310"/>
      <c r="W2537" s="401"/>
      <c r="X2537" s="426"/>
      <c r="Y2537" s="425"/>
      <c r="Z2537" s="310"/>
      <c r="AA2537" s="401"/>
    </row>
    <row r="2538" spans="1:27" ht="15" x14ac:dyDescent="0.25">
      <c r="A2538" s="357"/>
      <c r="B2538" s="14"/>
      <c r="C2538" s="491" t="s">
        <v>1302</v>
      </c>
      <c r="D2538" s="492"/>
      <c r="E2538" s="288"/>
      <c r="F2538" s="8"/>
      <c r="G2538" s="8"/>
      <c r="H2538" s="8"/>
      <c r="I2538" s="4"/>
      <c r="J2538" s="4"/>
      <c r="K2538" s="4"/>
      <c r="L2538" s="12"/>
      <c r="M2538" s="13"/>
      <c r="N2538" s="13"/>
      <c r="O2538" s="398"/>
      <c r="P2538" s="404"/>
      <c r="Q2538" s="403"/>
      <c r="R2538" s="414"/>
      <c r="S2538" s="398"/>
      <c r="T2538" s="404"/>
      <c r="U2538" s="403"/>
      <c r="V2538" s="414"/>
      <c r="W2538" s="398"/>
      <c r="X2538" s="404"/>
      <c r="Y2538" s="403"/>
      <c r="Z2538" s="414"/>
      <c r="AA2538" s="398"/>
    </row>
    <row r="2539" spans="1:27" ht="14.1" customHeight="1" x14ac:dyDescent="0.2">
      <c r="A2539" s="357"/>
      <c r="B2539" s="14"/>
      <c r="C2539" s="302">
        <v>120</v>
      </c>
      <c r="D2539" s="302">
        <v>170476101</v>
      </c>
      <c r="E2539" s="288" t="s">
        <v>1043</v>
      </c>
      <c r="F2539" s="8">
        <v>6</v>
      </c>
      <c r="G2539" s="8">
        <v>10</v>
      </c>
      <c r="H2539" s="8">
        <v>64477</v>
      </c>
      <c r="I2539" s="18">
        <v>6</v>
      </c>
      <c r="J2539" s="18">
        <v>10</v>
      </c>
      <c r="K2539" s="165">
        <v>64477</v>
      </c>
      <c r="L2539" s="364">
        <v>6</v>
      </c>
      <c r="M2539" s="21">
        <v>10</v>
      </c>
      <c r="N2539" s="293">
        <v>1</v>
      </c>
      <c r="O2539" s="398">
        <v>3144</v>
      </c>
      <c r="P2539" s="370">
        <v>6</v>
      </c>
      <c r="Q2539" s="294">
        <v>10</v>
      </c>
      <c r="R2539" s="293">
        <v>0</v>
      </c>
      <c r="S2539" s="398">
        <v>3144</v>
      </c>
      <c r="T2539" s="370">
        <v>6</v>
      </c>
      <c r="U2539" s="294">
        <v>10</v>
      </c>
      <c r="V2539" s="293">
        <v>0</v>
      </c>
      <c r="W2539" s="398">
        <v>3144</v>
      </c>
      <c r="X2539" s="370">
        <v>6</v>
      </c>
      <c r="Y2539" s="294">
        <v>10</v>
      </c>
      <c r="Z2539" s="293">
        <v>0</v>
      </c>
      <c r="AA2539" s="398">
        <v>3144</v>
      </c>
    </row>
    <row r="2540" spans="1:27" ht="14.1" customHeight="1" x14ac:dyDescent="0.2">
      <c r="A2540" s="357"/>
      <c r="B2540" s="14"/>
      <c r="C2540" s="302" t="s">
        <v>1122</v>
      </c>
      <c r="D2540" s="302"/>
      <c r="E2540" s="288" t="s">
        <v>1049</v>
      </c>
      <c r="F2540" s="8"/>
      <c r="G2540" s="8"/>
      <c r="H2540" s="8"/>
      <c r="I2540" s="4"/>
      <c r="J2540" s="4"/>
      <c r="K2540" s="4"/>
      <c r="L2540" s="364">
        <v>7</v>
      </c>
      <c r="M2540" s="21">
        <v>1</v>
      </c>
      <c r="N2540" s="293">
        <v>0</v>
      </c>
      <c r="O2540" s="398"/>
      <c r="P2540" s="370">
        <v>7</v>
      </c>
      <c r="Q2540" s="294">
        <v>1</v>
      </c>
      <c r="R2540" s="293">
        <v>0</v>
      </c>
      <c r="S2540" s="398"/>
      <c r="T2540" s="370">
        <v>7</v>
      </c>
      <c r="U2540" s="294">
        <v>1</v>
      </c>
      <c r="V2540" s="293">
        <v>0</v>
      </c>
      <c r="W2540" s="398"/>
      <c r="X2540" s="370">
        <v>7</v>
      </c>
      <c r="Y2540" s="294">
        <v>1</v>
      </c>
      <c r="Z2540" s="293">
        <v>0</v>
      </c>
      <c r="AA2540" s="398"/>
    </row>
    <row r="2541" spans="1:27" ht="14.1" customHeight="1" x14ac:dyDescent="0.2">
      <c r="A2541" s="357"/>
      <c r="B2541" s="14"/>
      <c r="C2541" s="302">
        <v>1040</v>
      </c>
      <c r="D2541" s="302">
        <v>170476102</v>
      </c>
      <c r="E2541" s="288" t="s">
        <v>902</v>
      </c>
      <c r="F2541" s="8">
        <v>6</v>
      </c>
      <c r="G2541" s="8">
        <v>5</v>
      </c>
      <c r="H2541" s="8">
        <v>49579</v>
      </c>
      <c r="I2541" s="18">
        <v>6</v>
      </c>
      <c r="J2541" s="18">
        <v>5</v>
      </c>
      <c r="K2541" s="165">
        <v>49579</v>
      </c>
      <c r="L2541" s="364">
        <v>6</v>
      </c>
      <c r="M2541" s="21">
        <v>5</v>
      </c>
      <c r="N2541" s="293">
        <v>49579</v>
      </c>
      <c r="O2541" s="398">
        <v>3144</v>
      </c>
      <c r="P2541" s="370">
        <v>6</v>
      </c>
      <c r="Q2541" s="294">
        <v>5</v>
      </c>
      <c r="R2541" s="293">
        <v>54592</v>
      </c>
      <c r="S2541" s="398">
        <v>3144</v>
      </c>
      <c r="T2541" s="370">
        <v>6</v>
      </c>
      <c r="U2541" s="294">
        <v>5</v>
      </c>
      <c r="V2541" s="293">
        <v>54592</v>
      </c>
      <c r="W2541" s="398">
        <v>3144</v>
      </c>
      <c r="X2541" s="370">
        <v>6</v>
      </c>
      <c r="Y2541" s="294">
        <v>5</v>
      </c>
      <c r="Z2541" s="293">
        <v>54592</v>
      </c>
      <c r="AA2541" s="398">
        <v>3144</v>
      </c>
    </row>
    <row r="2542" spans="1:27" ht="14.1" customHeight="1" x14ac:dyDescent="0.2">
      <c r="A2542" s="357"/>
      <c r="B2542" s="14"/>
      <c r="C2542" s="302">
        <v>1050</v>
      </c>
      <c r="D2542" s="302">
        <v>170476103</v>
      </c>
      <c r="E2542" s="288" t="s">
        <v>825</v>
      </c>
      <c r="F2542" s="8">
        <v>8</v>
      </c>
      <c r="G2542" s="8">
        <v>1</v>
      </c>
      <c r="H2542" s="8">
        <v>39544</v>
      </c>
      <c r="I2542" s="18">
        <v>8</v>
      </c>
      <c r="J2542" s="18">
        <v>1</v>
      </c>
      <c r="K2542" s="165">
        <v>37883</v>
      </c>
      <c r="L2542" s="364">
        <v>8</v>
      </c>
      <c r="M2542" s="21">
        <v>1</v>
      </c>
      <c r="N2542" s="293">
        <v>40697</v>
      </c>
      <c r="O2542" s="398">
        <v>884</v>
      </c>
      <c r="P2542" s="370">
        <v>8</v>
      </c>
      <c r="Q2542" s="294">
        <v>1</v>
      </c>
      <c r="R2542" s="293">
        <v>41715</v>
      </c>
      <c r="S2542" s="398">
        <v>884</v>
      </c>
      <c r="T2542" s="370">
        <v>8</v>
      </c>
      <c r="U2542" s="294">
        <v>1</v>
      </c>
      <c r="V2542" s="293">
        <v>41715</v>
      </c>
      <c r="W2542" s="398">
        <v>884</v>
      </c>
      <c r="X2542" s="370">
        <v>8</v>
      </c>
      <c r="Y2542" s="294">
        <v>1</v>
      </c>
      <c r="Z2542" s="293">
        <v>41715</v>
      </c>
      <c r="AA2542" s="398">
        <v>884</v>
      </c>
    </row>
    <row r="2543" spans="1:27" ht="14.1" customHeight="1" x14ac:dyDescent="0.2">
      <c r="A2543" s="357"/>
      <c r="B2543" s="14"/>
      <c r="C2543" s="302">
        <v>1060</v>
      </c>
      <c r="D2543" s="302">
        <v>170476104</v>
      </c>
      <c r="E2543" s="288" t="s">
        <v>825</v>
      </c>
      <c r="F2543" s="8">
        <v>8</v>
      </c>
      <c r="G2543" s="8">
        <v>1</v>
      </c>
      <c r="H2543" s="8">
        <v>37833</v>
      </c>
      <c r="I2543" s="18">
        <v>8</v>
      </c>
      <c r="J2543" s="18">
        <v>1</v>
      </c>
      <c r="K2543" s="165">
        <v>37883</v>
      </c>
      <c r="L2543" s="364">
        <v>8</v>
      </c>
      <c r="M2543" s="21">
        <v>1</v>
      </c>
      <c r="N2543" s="293">
        <v>40697</v>
      </c>
      <c r="O2543" s="398">
        <v>884</v>
      </c>
      <c r="P2543" s="370">
        <v>8</v>
      </c>
      <c r="Q2543" s="294">
        <v>1</v>
      </c>
      <c r="R2543" s="293">
        <v>41715</v>
      </c>
      <c r="S2543" s="398">
        <v>884</v>
      </c>
      <c r="T2543" s="370">
        <v>8</v>
      </c>
      <c r="U2543" s="294">
        <v>1</v>
      </c>
      <c r="V2543" s="293">
        <v>41715</v>
      </c>
      <c r="W2543" s="398">
        <v>884</v>
      </c>
      <c r="X2543" s="370">
        <v>8</v>
      </c>
      <c r="Y2543" s="294">
        <v>1</v>
      </c>
      <c r="Z2543" s="293">
        <v>41715</v>
      </c>
      <c r="AA2543" s="398">
        <v>884</v>
      </c>
    </row>
    <row r="2544" spans="1:27" ht="14.1" customHeight="1" x14ac:dyDescent="0.2">
      <c r="A2544" s="357"/>
      <c r="B2544" s="14"/>
      <c r="C2544" s="302">
        <v>1070</v>
      </c>
      <c r="D2544" s="302">
        <v>170476105</v>
      </c>
      <c r="E2544" s="288" t="s">
        <v>825</v>
      </c>
      <c r="F2544" s="8">
        <v>8</v>
      </c>
      <c r="G2544" s="8">
        <v>3</v>
      </c>
      <c r="H2544" s="8">
        <v>39544</v>
      </c>
      <c r="I2544" s="18">
        <v>8</v>
      </c>
      <c r="J2544" s="18">
        <v>3</v>
      </c>
      <c r="K2544" s="165">
        <v>39544</v>
      </c>
      <c r="L2544" s="364">
        <v>8</v>
      </c>
      <c r="M2544" s="21">
        <v>3</v>
      </c>
      <c r="N2544" s="293">
        <v>42481</v>
      </c>
      <c r="O2544" s="398">
        <v>884</v>
      </c>
      <c r="P2544" s="370">
        <v>8</v>
      </c>
      <c r="Q2544" s="294">
        <v>3</v>
      </c>
      <c r="R2544" s="293">
        <v>43544</v>
      </c>
      <c r="S2544" s="398">
        <v>884</v>
      </c>
      <c r="T2544" s="370">
        <v>8</v>
      </c>
      <c r="U2544" s="294">
        <v>3</v>
      </c>
      <c r="V2544" s="293">
        <v>43544</v>
      </c>
      <c r="W2544" s="398">
        <v>884</v>
      </c>
      <c r="X2544" s="370">
        <v>8</v>
      </c>
      <c r="Y2544" s="294">
        <v>3</v>
      </c>
      <c r="Z2544" s="293">
        <v>43544</v>
      </c>
      <c r="AA2544" s="398">
        <v>884</v>
      </c>
    </row>
    <row r="2545" spans="1:27" ht="14.1" customHeight="1" x14ac:dyDescent="0.2">
      <c r="A2545" s="357"/>
      <c r="B2545" s="14"/>
      <c r="C2545" s="302">
        <v>1080</v>
      </c>
      <c r="D2545" s="302">
        <v>170476106</v>
      </c>
      <c r="E2545" s="288" t="s">
        <v>825</v>
      </c>
      <c r="F2545" s="8">
        <v>8</v>
      </c>
      <c r="G2545" s="8">
        <v>1</v>
      </c>
      <c r="H2545" s="8">
        <v>37833</v>
      </c>
      <c r="I2545" s="18">
        <v>8</v>
      </c>
      <c r="J2545" s="18">
        <v>1</v>
      </c>
      <c r="K2545" s="165">
        <v>37883</v>
      </c>
      <c r="L2545" s="364">
        <v>8</v>
      </c>
      <c r="M2545" s="21">
        <v>1</v>
      </c>
      <c r="N2545" s="293">
        <v>40697</v>
      </c>
      <c r="O2545" s="398">
        <v>884</v>
      </c>
      <c r="P2545" s="370">
        <v>8</v>
      </c>
      <c r="Q2545" s="294">
        <v>1</v>
      </c>
      <c r="R2545" s="293">
        <v>41715</v>
      </c>
      <c r="S2545" s="398">
        <v>884</v>
      </c>
      <c r="T2545" s="370">
        <v>8</v>
      </c>
      <c r="U2545" s="294">
        <v>1</v>
      </c>
      <c r="V2545" s="293">
        <v>41715</v>
      </c>
      <c r="W2545" s="398">
        <v>884</v>
      </c>
      <c r="X2545" s="370">
        <v>8</v>
      </c>
      <c r="Y2545" s="294">
        <v>1</v>
      </c>
      <c r="Z2545" s="293">
        <v>41715</v>
      </c>
      <c r="AA2545" s="398">
        <v>884</v>
      </c>
    </row>
    <row r="2546" spans="1:27" ht="14.1" customHeight="1" x14ac:dyDescent="0.2">
      <c r="A2546" s="357"/>
      <c r="B2546" s="14"/>
      <c r="C2546" s="302">
        <v>1090</v>
      </c>
      <c r="D2546" s="302">
        <v>170476107</v>
      </c>
      <c r="E2546" s="288" t="s">
        <v>825</v>
      </c>
      <c r="F2546" s="8">
        <v>8</v>
      </c>
      <c r="G2546" s="8">
        <v>3</v>
      </c>
      <c r="H2546" s="8">
        <v>39544</v>
      </c>
      <c r="I2546" s="18">
        <v>8</v>
      </c>
      <c r="J2546" s="18">
        <v>3</v>
      </c>
      <c r="K2546" s="165">
        <v>39544</v>
      </c>
      <c r="L2546" s="364">
        <v>8</v>
      </c>
      <c r="M2546" s="21">
        <v>3</v>
      </c>
      <c r="N2546" s="293">
        <v>42481</v>
      </c>
      <c r="O2546" s="398">
        <v>884</v>
      </c>
      <c r="P2546" s="370">
        <v>8</v>
      </c>
      <c r="Q2546" s="294">
        <v>3</v>
      </c>
      <c r="R2546" s="293">
        <v>43544</v>
      </c>
      <c r="S2546" s="398">
        <v>884</v>
      </c>
      <c r="T2546" s="370">
        <v>8</v>
      </c>
      <c r="U2546" s="294">
        <v>3</v>
      </c>
      <c r="V2546" s="293">
        <v>43544</v>
      </c>
      <c r="W2546" s="398">
        <v>884</v>
      </c>
      <c r="X2546" s="370">
        <v>8</v>
      </c>
      <c r="Y2546" s="294">
        <v>3</v>
      </c>
      <c r="Z2546" s="293">
        <v>43544</v>
      </c>
      <c r="AA2546" s="398">
        <v>884</v>
      </c>
    </row>
    <row r="2547" spans="1:27" ht="14.1" customHeight="1" x14ac:dyDescent="0.2">
      <c r="A2547" s="357"/>
      <c r="B2547" s="14"/>
      <c r="C2547" s="302">
        <v>1100</v>
      </c>
      <c r="D2547" s="302">
        <v>170476108</v>
      </c>
      <c r="E2547" s="288" t="s">
        <v>825</v>
      </c>
      <c r="F2547" s="8">
        <v>8</v>
      </c>
      <c r="G2547" s="8">
        <v>1</v>
      </c>
      <c r="H2547" s="8">
        <v>37833</v>
      </c>
      <c r="I2547" s="18">
        <v>8</v>
      </c>
      <c r="J2547" s="18">
        <v>1</v>
      </c>
      <c r="K2547" s="165">
        <v>37883</v>
      </c>
      <c r="L2547" s="364">
        <v>8</v>
      </c>
      <c r="M2547" s="21">
        <v>1</v>
      </c>
      <c r="N2547" s="293">
        <v>40697</v>
      </c>
      <c r="O2547" s="398">
        <v>884</v>
      </c>
      <c r="P2547" s="370">
        <v>8</v>
      </c>
      <c r="Q2547" s="294">
        <v>1</v>
      </c>
      <c r="R2547" s="293">
        <v>41715</v>
      </c>
      <c r="S2547" s="398">
        <v>884</v>
      </c>
      <c r="T2547" s="370">
        <v>8</v>
      </c>
      <c r="U2547" s="294">
        <v>1</v>
      </c>
      <c r="V2547" s="293">
        <v>41715</v>
      </c>
      <c r="W2547" s="398">
        <v>884</v>
      </c>
      <c r="X2547" s="370">
        <v>8</v>
      </c>
      <c r="Y2547" s="294">
        <v>1</v>
      </c>
      <c r="Z2547" s="293">
        <v>41715</v>
      </c>
      <c r="AA2547" s="398">
        <v>884</v>
      </c>
    </row>
    <row r="2548" spans="1:27" ht="14.1" customHeight="1" x14ac:dyDescent="0.2">
      <c r="A2548" s="357"/>
      <c r="B2548" s="14"/>
      <c r="C2548" s="302">
        <v>1110</v>
      </c>
      <c r="D2548" s="302">
        <v>170476109</v>
      </c>
      <c r="E2548" s="288" t="s">
        <v>825</v>
      </c>
      <c r="F2548" s="8">
        <v>8</v>
      </c>
      <c r="G2548" s="8">
        <v>1</v>
      </c>
      <c r="H2548" s="8">
        <v>37833</v>
      </c>
      <c r="I2548" s="18">
        <v>8</v>
      </c>
      <c r="J2548" s="18">
        <v>1</v>
      </c>
      <c r="K2548" s="165">
        <v>37883</v>
      </c>
      <c r="L2548" s="364">
        <v>8</v>
      </c>
      <c r="M2548" s="21">
        <v>1</v>
      </c>
      <c r="N2548" s="293">
        <v>40697</v>
      </c>
      <c r="O2548" s="398">
        <v>884</v>
      </c>
      <c r="P2548" s="370">
        <v>8</v>
      </c>
      <c r="Q2548" s="294">
        <v>1</v>
      </c>
      <c r="R2548" s="293">
        <v>41715</v>
      </c>
      <c r="S2548" s="398">
        <v>884</v>
      </c>
      <c r="T2548" s="370">
        <v>8</v>
      </c>
      <c r="U2548" s="294">
        <v>1</v>
      </c>
      <c r="V2548" s="293">
        <v>41715</v>
      </c>
      <c r="W2548" s="398">
        <v>884</v>
      </c>
      <c r="X2548" s="370">
        <v>8</v>
      </c>
      <c r="Y2548" s="294">
        <v>1</v>
      </c>
      <c r="Z2548" s="293">
        <v>41715</v>
      </c>
      <c r="AA2548" s="398">
        <v>884</v>
      </c>
    </row>
    <row r="2549" spans="1:27" ht="14.1" customHeight="1" x14ac:dyDescent="0.2">
      <c r="A2549" s="357"/>
      <c r="B2549" s="14"/>
      <c r="C2549" s="302">
        <v>1120</v>
      </c>
      <c r="D2549" s="302">
        <v>170476110</v>
      </c>
      <c r="E2549" s="288" t="s">
        <v>825</v>
      </c>
      <c r="F2549" s="8">
        <v>8</v>
      </c>
      <c r="G2549" s="8">
        <v>6</v>
      </c>
      <c r="H2549" s="8">
        <v>42441</v>
      </c>
      <c r="I2549" s="18">
        <v>8</v>
      </c>
      <c r="J2549" s="18">
        <v>6</v>
      </c>
      <c r="K2549" s="165">
        <v>42441</v>
      </c>
      <c r="L2549" s="364">
        <v>8</v>
      </c>
      <c r="M2549" s="21">
        <v>6</v>
      </c>
      <c r="N2549" s="293">
        <v>45594</v>
      </c>
      <c r="O2549" s="398">
        <v>884</v>
      </c>
      <c r="P2549" s="370">
        <v>8</v>
      </c>
      <c r="Q2549" s="294">
        <v>6</v>
      </c>
      <c r="R2549" s="293">
        <v>46734</v>
      </c>
      <c r="S2549" s="398">
        <v>884</v>
      </c>
      <c r="T2549" s="370">
        <v>8</v>
      </c>
      <c r="U2549" s="294">
        <v>6</v>
      </c>
      <c r="V2549" s="293">
        <v>46734</v>
      </c>
      <c r="W2549" s="398">
        <v>884</v>
      </c>
      <c r="X2549" s="370">
        <v>8</v>
      </c>
      <c r="Y2549" s="294">
        <v>6</v>
      </c>
      <c r="Z2549" s="293">
        <v>46734</v>
      </c>
      <c r="AA2549" s="398">
        <v>884</v>
      </c>
    </row>
    <row r="2550" spans="1:27" ht="14.1" customHeight="1" x14ac:dyDescent="0.2">
      <c r="A2550" s="357"/>
      <c r="B2550" s="14"/>
      <c r="C2550" s="302">
        <v>1130</v>
      </c>
      <c r="D2550" s="302">
        <v>170476111</v>
      </c>
      <c r="E2550" s="288" t="s">
        <v>825</v>
      </c>
      <c r="F2550" s="8">
        <v>8</v>
      </c>
      <c r="G2550" s="8">
        <v>3</v>
      </c>
      <c r="H2550" s="8">
        <v>39544</v>
      </c>
      <c r="I2550" s="18">
        <v>8</v>
      </c>
      <c r="J2550" s="18">
        <v>3</v>
      </c>
      <c r="K2550" s="165">
        <v>39544</v>
      </c>
      <c r="L2550" s="364">
        <v>8</v>
      </c>
      <c r="M2550" s="21">
        <v>3</v>
      </c>
      <c r="N2550" s="293">
        <v>42481</v>
      </c>
      <c r="O2550" s="398">
        <v>884</v>
      </c>
      <c r="P2550" s="370">
        <v>8</v>
      </c>
      <c r="Q2550" s="294">
        <v>3</v>
      </c>
      <c r="R2550" s="293">
        <v>43544</v>
      </c>
      <c r="S2550" s="398">
        <v>884</v>
      </c>
      <c r="T2550" s="370">
        <v>8</v>
      </c>
      <c r="U2550" s="294">
        <v>3</v>
      </c>
      <c r="V2550" s="293">
        <v>43544</v>
      </c>
      <c r="W2550" s="398">
        <v>884</v>
      </c>
      <c r="X2550" s="370">
        <v>8</v>
      </c>
      <c r="Y2550" s="294">
        <v>3</v>
      </c>
      <c r="Z2550" s="293">
        <v>43544</v>
      </c>
      <c r="AA2550" s="398">
        <v>884</v>
      </c>
    </row>
    <row r="2551" spans="1:27" ht="14.1" customHeight="1" x14ac:dyDescent="0.2">
      <c r="A2551" s="357"/>
      <c r="B2551" s="14"/>
      <c r="C2551" s="302">
        <v>2020</v>
      </c>
      <c r="D2551" s="302">
        <v>170476112</v>
      </c>
      <c r="E2551" s="288" t="s">
        <v>454</v>
      </c>
      <c r="F2551" s="8" t="s">
        <v>166</v>
      </c>
      <c r="G2551" s="8">
        <v>1</v>
      </c>
      <c r="H2551" s="8">
        <v>37883</v>
      </c>
      <c r="I2551" s="18" t="s">
        <v>166</v>
      </c>
      <c r="J2551" s="18">
        <v>1</v>
      </c>
      <c r="K2551" s="165">
        <v>37883</v>
      </c>
      <c r="L2551" s="364">
        <v>8</v>
      </c>
      <c r="M2551" s="21">
        <v>1</v>
      </c>
      <c r="N2551" s="293">
        <v>40697</v>
      </c>
      <c r="O2551" s="398">
        <v>884</v>
      </c>
      <c r="P2551" s="370">
        <v>8</v>
      </c>
      <c r="Q2551" s="294">
        <v>1</v>
      </c>
      <c r="R2551" s="293">
        <v>41715</v>
      </c>
      <c r="S2551" s="398">
        <v>884</v>
      </c>
      <c r="T2551" s="370">
        <v>8</v>
      </c>
      <c r="U2551" s="294">
        <v>1</v>
      </c>
      <c r="V2551" s="293">
        <v>41715</v>
      </c>
      <c r="W2551" s="398">
        <v>884</v>
      </c>
      <c r="X2551" s="370">
        <v>8</v>
      </c>
      <c r="Y2551" s="294">
        <v>1</v>
      </c>
      <c r="Z2551" s="293">
        <v>1</v>
      </c>
      <c r="AA2551" s="398">
        <v>884</v>
      </c>
    </row>
    <row r="2552" spans="1:27" ht="14.1" customHeight="1" x14ac:dyDescent="0.2">
      <c r="A2552" s="357"/>
      <c r="B2552" s="14"/>
      <c r="C2552" s="302">
        <v>2040</v>
      </c>
      <c r="D2552" s="302">
        <v>170476113</v>
      </c>
      <c r="E2552" s="288" t="s">
        <v>825</v>
      </c>
      <c r="F2552" s="8">
        <v>8</v>
      </c>
      <c r="G2552" s="8">
        <v>1</v>
      </c>
      <c r="H2552" s="8">
        <v>37170</v>
      </c>
      <c r="I2552" s="18">
        <v>8</v>
      </c>
      <c r="J2552" s="18">
        <v>1</v>
      </c>
      <c r="K2552" s="165">
        <v>37883</v>
      </c>
      <c r="L2552" s="364">
        <v>8</v>
      </c>
      <c r="M2552" s="21">
        <v>1</v>
      </c>
      <c r="N2552" s="293">
        <v>40697</v>
      </c>
      <c r="O2552" s="398">
        <v>884</v>
      </c>
      <c r="P2552" s="370">
        <v>8</v>
      </c>
      <c r="Q2552" s="294">
        <v>1</v>
      </c>
      <c r="R2552" s="293">
        <v>41715</v>
      </c>
      <c r="S2552" s="398">
        <v>884</v>
      </c>
      <c r="T2552" s="370">
        <v>8</v>
      </c>
      <c r="U2552" s="294">
        <v>1</v>
      </c>
      <c r="V2552" s="293">
        <v>41715</v>
      </c>
      <c r="W2552" s="398">
        <v>884</v>
      </c>
      <c r="X2552" s="370">
        <v>8</v>
      </c>
      <c r="Y2552" s="294">
        <v>1</v>
      </c>
      <c r="Z2552" s="293">
        <v>1</v>
      </c>
      <c r="AA2552" s="398">
        <v>884</v>
      </c>
    </row>
    <row r="2553" spans="1:27" ht="14.1" customHeight="1" x14ac:dyDescent="0.2">
      <c r="A2553" s="357"/>
      <c r="B2553" s="14"/>
      <c r="C2553" s="302" t="s">
        <v>1364</v>
      </c>
      <c r="D2553" s="302"/>
      <c r="E2553" s="288" t="s">
        <v>877</v>
      </c>
      <c r="F2553" s="8"/>
      <c r="G2553" s="8"/>
      <c r="H2553" s="8">
        <v>18499</v>
      </c>
      <c r="I2553" s="4"/>
      <c r="J2553" s="4"/>
      <c r="K2553" s="165">
        <v>18499</v>
      </c>
      <c r="L2553" s="364" t="s">
        <v>316</v>
      </c>
      <c r="M2553" s="21">
        <v>0</v>
      </c>
      <c r="N2553" s="293">
        <v>18499</v>
      </c>
      <c r="O2553" s="398" t="s">
        <v>596</v>
      </c>
      <c r="P2553" s="370" t="s">
        <v>316</v>
      </c>
      <c r="Q2553" s="294">
        <v>0</v>
      </c>
      <c r="R2553" s="293">
        <v>18499</v>
      </c>
      <c r="S2553" s="398" t="s">
        <v>596</v>
      </c>
      <c r="T2553" s="370" t="s">
        <v>316</v>
      </c>
      <c r="U2553" s="294">
        <v>0</v>
      </c>
      <c r="V2553" s="293">
        <v>18499</v>
      </c>
      <c r="W2553" s="398" t="s">
        <v>596</v>
      </c>
      <c r="X2553" s="370" t="s">
        <v>316</v>
      </c>
      <c r="Y2553" s="294">
        <v>0</v>
      </c>
      <c r="Z2553" s="293">
        <v>18869</v>
      </c>
      <c r="AA2553" s="398" t="s">
        <v>596</v>
      </c>
    </row>
    <row r="2554" spans="1:27" ht="14.1" customHeight="1" x14ac:dyDescent="0.2">
      <c r="A2554" s="357"/>
      <c r="B2554" s="14"/>
      <c r="C2554" s="302" t="s">
        <v>1365</v>
      </c>
      <c r="D2554" s="302"/>
      <c r="E2554" s="288" t="s">
        <v>877</v>
      </c>
      <c r="F2554" s="8"/>
      <c r="G2554" s="8"/>
      <c r="H2554" s="8">
        <v>18499</v>
      </c>
      <c r="I2554" s="4"/>
      <c r="J2554" s="4"/>
      <c r="K2554" s="165">
        <v>18499</v>
      </c>
      <c r="L2554" s="364" t="s">
        <v>316</v>
      </c>
      <c r="M2554" s="21">
        <v>0</v>
      </c>
      <c r="N2554" s="293">
        <v>18499</v>
      </c>
      <c r="O2554" s="398" t="s">
        <v>596</v>
      </c>
      <c r="P2554" s="370" t="s">
        <v>316</v>
      </c>
      <c r="Q2554" s="294">
        <v>0</v>
      </c>
      <c r="R2554" s="293">
        <v>18499</v>
      </c>
      <c r="S2554" s="398" t="s">
        <v>596</v>
      </c>
      <c r="T2554" s="370" t="s">
        <v>316</v>
      </c>
      <c r="U2554" s="294">
        <v>0</v>
      </c>
      <c r="V2554" s="293">
        <v>18499</v>
      </c>
      <c r="W2554" s="398" t="s">
        <v>596</v>
      </c>
      <c r="X2554" s="370" t="s">
        <v>316</v>
      </c>
      <c r="Y2554" s="294">
        <v>0</v>
      </c>
      <c r="Z2554" s="293">
        <v>18869</v>
      </c>
      <c r="AA2554" s="398" t="s">
        <v>596</v>
      </c>
    </row>
    <row r="2555" spans="1:27" ht="14.1" customHeight="1" x14ac:dyDescent="0.2">
      <c r="A2555" s="357"/>
      <c r="B2555" s="14"/>
      <c r="C2555" s="302" t="s">
        <v>1366</v>
      </c>
      <c r="D2555" s="302"/>
      <c r="E2555" s="288" t="s">
        <v>877</v>
      </c>
      <c r="F2555" s="8"/>
      <c r="G2555" s="8"/>
      <c r="H2555" s="8">
        <v>18499</v>
      </c>
      <c r="I2555" s="4"/>
      <c r="J2555" s="4"/>
      <c r="K2555" s="165">
        <v>18499</v>
      </c>
      <c r="L2555" s="364" t="s">
        <v>316</v>
      </c>
      <c r="M2555" s="21">
        <v>0</v>
      </c>
      <c r="N2555" s="293">
        <v>18499</v>
      </c>
      <c r="O2555" s="398" t="s">
        <v>596</v>
      </c>
      <c r="P2555" s="370" t="s">
        <v>316</v>
      </c>
      <c r="Q2555" s="294">
        <v>0</v>
      </c>
      <c r="R2555" s="293">
        <v>18499</v>
      </c>
      <c r="S2555" s="398" t="s">
        <v>596</v>
      </c>
      <c r="T2555" s="370" t="s">
        <v>316</v>
      </c>
      <c r="U2555" s="294">
        <v>0</v>
      </c>
      <c r="V2555" s="293">
        <v>18499</v>
      </c>
      <c r="W2555" s="398" t="s">
        <v>596</v>
      </c>
      <c r="X2555" s="370" t="s">
        <v>316</v>
      </c>
      <c r="Y2555" s="294">
        <v>0</v>
      </c>
      <c r="Z2555" s="293">
        <v>18869</v>
      </c>
      <c r="AA2555" s="398" t="s">
        <v>596</v>
      </c>
    </row>
    <row r="2556" spans="1:27" ht="14.1" customHeight="1" x14ac:dyDescent="0.2">
      <c r="A2556" s="357"/>
      <c r="B2556" s="14"/>
      <c r="C2556" s="302">
        <v>13009</v>
      </c>
      <c r="D2556" s="302">
        <v>170476117</v>
      </c>
      <c r="E2556" s="288" t="s">
        <v>902</v>
      </c>
      <c r="F2556" s="8">
        <v>6</v>
      </c>
      <c r="G2556" s="8">
        <v>1</v>
      </c>
      <c r="H2556" s="8">
        <v>40703</v>
      </c>
      <c r="I2556" s="18">
        <v>6</v>
      </c>
      <c r="J2556" s="18">
        <v>1</v>
      </c>
      <c r="K2556" s="165">
        <v>40703</v>
      </c>
      <c r="L2556" s="364">
        <v>6</v>
      </c>
      <c r="M2556" s="21">
        <v>1</v>
      </c>
      <c r="N2556" s="293">
        <v>40703</v>
      </c>
      <c r="O2556" s="398">
        <v>3144</v>
      </c>
      <c r="P2556" s="370">
        <v>6</v>
      </c>
      <c r="Q2556" s="294">
        <v>1</v>
      </c>
      <c r="R2556" s="293">
        <v>54159</v>
      </c>
      <c r="S2556" s="398">
        <v>3144</v>
      </c>
      <c r="T2556" s="370">
        <v>6</v>
      </c>
      <c r="U2556" s="294">
        <v>3</v>
      </c>
      <c r="V2556" s="293">
        <v>49423</v>
      </c>
      <c r="W2556" s="398">
        <v>3144</v>
      </c>
      <c r="X2556" s="370">
        <v>6</v>
      </c>
      <c r="Y2556" s="294">
        <v>1</v>
      </c>
      <c r="Z2556" s="293">
        <v>49423</v>
      </c>
      <c r="AA2556" s="398">
        <v>3144</v>
      </c>
    </row>
    <row r="2557" spans="1:27" ht="14.1" customHeight="1" x14ac:dyDescent="0.2">
      <c r="A2557" s="357"/>
      <c r="B2557" s="14"/>
      <c r="C2557" s="302" t="s">
        <v>1494</v>
      </c>
      <c r="D2557" s="302"/>
      <c r="E2557" s="288" t="s">
        <v>125</v>
      </c>
      <c r="F2557" s="8"/>
      <c r="G2557" s="8"/>
      <c r="H2557" s="8">
        <f>18499-1200</f>
        <v>17299</v>
      </c>
      <c r="I2557" s="4"/>
      <c r="J2557" s="4"/>
      <c r="K2557" s="165">
        <f>18499-1200</f>
        <v>17299</v>
      </c>
      <c r="L2557" s="364" t="s">
        <v>316</v>
      </c>
      <c r="M2557" s="21">
        <v>0</v>
      </c>
      <c r="N2557" s="293">
        <v>18499</v>
      </c>
      <c r="O2557" s="398" t="s">
        <v>596</v>
      </c>
      <c r="P2557" s="370" t="s">
        <v>316</v>
      </c>
      <c r="Q2557" s="294">
        <v>0</v>
      </c>
      <c r="R2557" s="293">
        <v>18499</v>
      </c>
      <c r="S2557" s="398" t="s">
        <v>596</v>
      </c>
      <c r="T2557" s="370" t="s">
        <v>316</v>
      </c>
      <c r="U2557" s="294">
        <v>0</v>
      </c>
      <c r="V2557" s="293">
        <v>18499</v>
      </c>
      <c r="W2557" s="398" t="s">
        <v>596</v>
      </c>
      <c r="X2557" s="370" t="s">
        <v>316</v>
      </c>
      <c r="Y2557" s="294">
        <v>0</v>
      </c>
      <c r="Z2557" s="293">
        <v>18869</v>
      </c>
      <c r="AA2557" s="398" t="s">
        <v>596</v>
      </c>
    </row>
    <row r="2558" spans="1:27" ht="14.1" customHeight="1" x14ac:dyDescent="0.2">
      <c r="A2558" s="357"/>
      <c r="B2558" s="14"/>
      <c r="C2558" s="302" t="s">
        <v>1367</v>
      </c>
      <c r="D2558" s="302"/>
      <c r="E2558" s="288" t="s">
        <v>877</v>
      </c>
      <c r="F2558" s="8"/>
      <c r="G2558" s="8"/>
      <c r="H2558" s="8">
        <v>18499</v>
      </c>
      <c r="I2558" s="4"/>
      <c r="J2558" s="4"/>
      <c r="K2558" s="165">
        <v>18499</v>
      </c>
      <c r="L2558" s="364" t="s">
        <v>316</v>
      </c>
      <c r="M2558" s="21">
        <v>0</v>
      </c>
      <c r="N2558" s="293">
        <v>18499</v>
      </c>
      <c r="O2558" s="398" t="s">
        <v>596</v>
      </c>
      <c r="P2558" s="370" t="s">
        <v>316</v>
      </c>
      <c r="Q2558" s="294">
        <v>0</v>
      </c>
      <c r="R2558" s="293">
        <v>18499</v>
      </c>
      <c r="S2558" s="398" t="s">
        <v>596</v>
      </c>
      <c r="T2558" s="370" t="s">
        <v>316</v>
      </c>
      <c r="U2558" s="294">
        <v>0</v>
      </c>
      <c r="V2558" s="293">
        <v>18499</v>
      </c>
      <c r="W2558" s="398" t="s">
        <v>596</v>
      </c>
      <c r="X2558" s="370" t="s">
        <v>316</v>
      </c>
      <c r="Y2558" s="294">
        <v>0</v>
      </c>
      <c r="Z2558" s="293">
        <v>18869</v>
      </c>
      <c r="AA2558" s="398" t="s">
        <v>596</v>
      </c>
    </row>
    <row r="2559" spans="1:27" ht="14.1" customHeight="1" x14ac:dyDescent="0.2">
      <c r="A2559" s="357"/>
      <c r="B2559" s="14"/>
      <c r="C2559" s="302" t="s">
        <v>1368</v>
      </c>
      <c r="D2559" s="302"/>
      <c r="E2559" s="288" t="s">
        <v>877</v>
      </c>
      <c r="F2559" s="8"/>
      <c r="G2559" s="8"/>
      <c r="H2559" s="8">
        <v>18499</v>
      </c>
      <c r="I2559" s="4"/>
      <c r="J2559" s="4"/>
      <c r="K2559" s="165">
        <v>18499</v>
      </c>
      <c r="L2559" s="364" t="s">
        <v>316</v>
      </c>
      <c r="M2559" s="21">
        <v>0</v>
      </c>
      <c r="N2559" s="293">
        <v>18499</v>
      </c>
      <c r="O2559" s="398" t="s">
        <v>596</v>
      </c>
      <c r="P2559" s="370" t="s">
        <v>316</v>
      </c>
      <c r="Q2559" s="294">
        <v>0</v>
      </c>
      <c r="R2559" s="293">
        <v>18499</v>
      </c>
      <c r="S2559" s="398" t="s">
        <v>596</v>
      </c>
      <c r="T2559" s="370" t="s">
        <v>316</v>
      </c>
      <c r="U2559" s="294">
        <v>0</v>
      </c>
      <c r="V2559" s="293">
        <v>18499</v>
      </c>
      <c r="W2559" s="398" t="s">
        <v>596</v>
      </c>
      <c r="X2559" s="370" t="s">
        <v>316</v>
      </c>
      <c r="Y2559" s="294">
        <v>0</v>
      </c>
      <c r="Z2559" s="293">
        <v>18869</v>
      </c>
      <c r="AA2559" s="398" t="s">
        <v>596</v>
      </c>
    </row>
    <row r="2560" spans="1:27" ht="14.1" customHeight="1" x14ac:dyDescent="0.2">
      <c r="A2560" s="357"/>
      <c r="B2560" s="14"/>
      <c r="C2560" s="302">
        <v>16002</v>
      </c>
      <c r="D2560" s="302">
        <v>170476114</v>
      </c>
      <c r="E2560" s="288" t="s">
        <v>825</v>
      </c>
      <c r="F2560" s="8">
        <v>8</v>
      </c>
      <c r="G2560" s="8">
        <v>1</v>
      </c>
      <c r="H2560" s="8">
        <v>37833</v>
      </c>
      <c r="I2560" s="18">
        <v>8</v>
      </c>
      <c r="J2560" s="18">
        <v>1</v>
      </c>
      <c r="K2560" s="165">
        <v>37833</v>
      </c>
      <c r="L2560" s="364">
        <v>8</v>
      </c>
      <c r="M2560" s="21">
        <v>1</v>
      </c>
      <c r="N2560" s="293">
        <v>40697</v>
      </c>
      <c r="O2560" s="398">
        <v>884</v>
      </c>
      <c r="P2560" s="370">
        <v>8</v>
      </c>
      <c r="Q2560" s="294">
        <v>1</v>
      </c>
      <c r="R2560" s="293">
        <v>41715</v>
      </c>
      <c r="S2560" s="398">
        <v>884</v>
      </c>
      <c r="T2560" s="370">
        <v>8</v>
      </c>
      <c r="U2560" s="294">
        <v>1</v>
      </c>
      <c r="V2560" s="293">
        <v>41715</v>
      </c>
      <c r="W2560" s="398">
        <v>884</v>
      </c>
      <c r="X2560" s="370">
        <v>8</v>
      </c>
      <c r="Y2560" s="294">
        <v>1</v>
      </c>
      <c r="Z2560" s="293">
        <v>41715</v>
      </c>
      <c r="AA2560" s="398">
        <v>884</v>
      </c>
    </row>
    <row r="2561" spans="1:27" ht="14.1" customHeight="1" x14ac:dyDescent="0.2">
      <c r="A2561" s="357"/>
      <c r="B2561" s="14"/>
      <c r="C2561" s="302" t="s">
        <v>1369</v>
      </c>
      <c r="D2561" s="302"/>
      <c r="E2561" s="288" t="s">
        <v>877</v>
      </c>
      <c r="F2561" s="8"/>
      <c r="G2561" s="8"/>
      <c r="H2561" s="8">
        <v>18499</v>
      </c>
      <c r="I2561" s="4"/>
      <c r="J2561" s="4"/>
      <c r="K2561" s="165">
        <v>18499</v>
      </c>
      <c r="L2561" s="364" t="s">
        <v>316</v>
      </c>
      <c r="M2561" s="21">
        <v>0</v>
      </c>
      <c r="N2561" s="293">
        <v>18499</v>
      </c>
      <c r="O2561" s="398" t="s">
        <v>596</v>
      </c>
      <c r="P2561" s="370" t="s">
        <v>316</v>
      </c>
      <c r="Q2561" s="294">
        <v>0</v>
      </c>
      <c r="R2561" s="293">
        <v>18499</v>
      </c>
      <c r="S2561" s="398" t="s">
        <v>596</v>
      </c>
      <c r="T2561" s="370" t="s">
        <v>316</v>
      </c>
      <c r="U2561" s="294">
        <v>0</v>
      </c>
      <c r="V2561" s="293">
        <v>18499</v>
      </c>
      <c r="W2561" s="398" t="s">
        <v>596</v>
      </c>
      <c r="X2561" s="370" t="s">
        <v>316</v>
      </c>
      <c r="Y2561" s="294">
        <v>0</v>
      </c>
      <c r="Z2561" s="293">
        <v>18869</v>
      </c>
      <c r="AA2561" s="398" t="s">
        <v>596</v>
      </c>
    </row>
    <row r="2562" spans="1:27" ht="14.1" customHeight="1" x14ac:dyDescent="0.2">
      <c r="A2562" s="357"/>
      <c r="B2562" s="14"/>
      <c r="C2562" s="302"/>
      <c r="D2562" s="302"/>
      <c r="E2562" s="288"/>
      <c r="F2562" s="8"/>
      <c r="G2562" s="8"/>
      <c r="H2562" s="8"/>
      <c r="I2562" s="4"/>
      <c r="J2562" s="4"/>
      <c r="K2562" s="4"/>
      <c r="L2562" s="12"/>
      <c r="M2562" s="13"/>
      <c r="N2562" s="13"/>
      <c r="O2562" s="398"/>
      <c r="P2562" s="404"/>
      <c r="Q2562" s="403"/>
      <c r="R2562" s="414"/>
      <c r="S2562" s="398"/>
      <c r="T2562" s="404"/>
      <c r="U2562" s="403"/>
      <c r="V2562" s="414"/>
      <c r="W2562" s="398"/>
      <c r="X2562" s="404"/>
      <c r="Y2562" s="403"/>
      <c r="Z2562" s="414"/>
      <c r="AA2562" s="398"/>
    </row>
    <row r="2563" spans="1:27" ht="8.1" customHeight="1" x14ac:dyDescent="0.2">
      <c r="A2563" s="357"/>
      <c r="B2563" s="14"/>
      <c r="C2563" s="302"/>
      <c r="D2563" s="302"/>
      <c r="E2563" s="288"/>
      <c r="F2563" s="8"/>
      <c r="G2563" s="8"/>
      <c r="H2563" s="8"/>
      <c r="L2563" s="364"/>
      <c r="O2563" s="398"/>
      <c r="P2563" s="370"/>
      <c r="S2563" s="398"/>
      <c r="T2563" s="370"/>
      <c r="W2563" s="398"/>
      <c r="X2563" s="370"/>
      <c r="AA2563" s="398"/>
    </row>
    <row r="2564" spans="1:27" ht="15" x14ac:dyDescent="0.25">
      <c r="A2564" s="357"/>
      <c r="B2564" s="14"/>
      <c r="C2564" s="302"/>
      <c r="D2564" s="302"/>
      <c r="E2564" s="479" t="s">
        <v>381</v>
      </c>
      <c r="F2564" s="343"/>
      <c r="G2564" s="343"/>
      <c r="H2564" s="343">
        <f>SUM(H2539:H2563)</f>
        <v>747887</v>
      </c>
      <c r="I2564" s="261"/>
      <c r="J2564" s="261"/>
      <c r="K2564" s="344">
        <f>SUM(K2539:K2563)</f>
        <v>747139</v>
      </c>
      <c r="L2564" s="420"/>
      <c r="M2564" s="421"/>
      <c r="N2564" s="407">
        <f>SUM(N2539:N2563)</f>
        <v>718389</v>
      </c>
      <c r="O2564" s="408"/>
      <c r="P2564" s="423"/>
      <c r="Q2564" s="422"/>
      <c r="R2564" s="407">
        <f>SUM(R2539:R2563)</f>
        <v>749330</v>
      </c>
      <c r="S2564" s="408"/>
      <c r="T2564" s="423"/>
      <c r="U2564" s="422"/>
      <c r="V2564" s="407">
        <f>SUM(V2539:V2563)</f>
        <v>744594</v>
      </c>
      <c r="W2564" s="408"/>
      <c r="X2564" s="423"/>
      <c r="Y2564" s="422"/>
      <c r="Z2564" s="407">
        <f>SUM(Z2539:Z2563)</f>
        <v>663756</v>
      </c>
      <c r="AA2564" s="408"/>
    </row>
    <row r="2565" spans="1:27" x14ac:dyDescent="0.2">
      <c r="A2565" s="357"/>
      <c r="B2565" s="14"/>
      <c r="C2565" s="302"/>
      <c r="D2565" s="302"/>
      <c r="E2565" s="288"/>
      <c r="F2565" s="292"/>
      <c r="G2565" s="292"/>
      <c r="H2565" s="292"/>
      <c r="I2565" s="21"/>
      <c r="J2565" s="21"/>
      <c r="K2565" s="293"/>
      <c r="L2565" s="364"/>
      <c r="O2565" s="398"/>
      <c r="P2565" s="370"/>
      <c r="S2565" s="398"/>
      <c r="T2565" s="370"/>
      <c r="W2565" s="398"/>
      <c r="X2565" s="370"/>
      <c r="AA2565" s="398"/>
    </row>
    <row r="2566" spans="1:27" ht="15" x14ac:dyDescent="0.25">
      <c r="A2566" s="357"/>
      <c r="B2566" s="14"/>
      <c r="C2566" s="302"/>
      <c r="D2566" s="302"/>
      <c r="E2566" s="375" t="s">
        <v>1441</v>
      </c>
      <c r="F2566" s="292"/>
      <c r="G2566" s="292"/>
      <c r="H2566" s="292"/>
      <c r="I2566" s="21"/>
      <c r="J2566" s="21"/>
      <c r="K2566" s="293"/>
      <c r="L2566" s="364"/>
      <c r="N2566" s="293">
        <f>COUNTIFS($C$2539:$C$2563,"&gt;0",N2539:N2563,"&gt;0")</f>
        <v>15</v>
      </c>
      <c r="O2566" s="398"/>
      <c r="P2566" s="370"/>
      <c r="R2566" s="293">
        <f>COUNTIFS($C$2539:$C$2563,"&gt;0",R2539:R2563,"&gt;0")</f>
        <v>14</v>
      </c>
      <c r="S2566" s="398"/>
      <c r="T2566" s="370"/>
      <c r="V2566" s="293">
        <f>COUNTIFS($C$2539:$C$2563,"&gt;0",V2539:V2563,"&gt;0")</f>
        <v>14</v>
      </c>
      <c r="W2566" s="398"/>
      <c r="X2566" s="370"/>
      <c r="Z2566" s="293">
        <f>COUNTIFS($C$2539:$C$2563,"&gt;0",Z2539:Z2563,"&gt;0")</f>
        <v>14</v>
      </c>
      <c r="AA2566" s="398"/>
    </row>
    <row r="2567" spans="1:27" ht="15" x14ac:dyDescent="0.25">
      <c r="A2567" s="357"/>
      <c r="B2567" s="14"/>
      <c r="C2567" s="302"/>
      <c r="D2567" s="302"/>
      <c r="E2567" s="375" t="s">
        <v>1332</v>
      </c>
      <c r="F2567" s="292"/>
      <c r="G2567" s="292"/>
      <c r="H2567" s="292"/>
      <c r="I2567" s="21"/>
      <c r="J2567" s="21"/>
      <c r="K2567" s="293"/>
      <c r="L2567" s="364"/>
      <c r="N2567" s="293">
        <f>COUNTIFS($C$2539:$C$2563,"**",N2539:N2563,"&gt;0")</f>
        <v>7</v>
      </c>
      <c r="O2567" s="398"/>
      <c r="P2567" s="370"/>
      <c r="R2567" s="293">
        <f>COUNTIFS($C$2539:$C$2563,"**",R2539:R2563,"&gt;0")</f>
        <v>7</v>
      </c>
      <c r="S2567" s="398"/>
      <c r="T2567" s="370"/>
      <c r="V2567" s="293">
        <f>COUNTIFS($C$2539:$C$2563,"**",V2539:V2563,"&gt;0")</f>
        <v>7</v>
      </c>
      <c r="W2567" s="398"/>
      <c r="X2567" s="370"/>
      <c r="Z2567" s="293">
        <f>COUNTIFS($C$2539:$C$2563,"**",Z2539:Z2563,"&gt;0")</f>
        <v>7</v>
      </c>
      <c r="AA2567" s="398"/>
    </row>
    <row r="2568" spans="1:27" ht="15" x14ac:dyDescent="0.25">
      <c r="A2568" s="357"/>
      <c r="B2568" s="14"/>
      <c r="C2568" s="302"/>
      <c r="D2568" s="302"/>
      <c r="E2568" s="375"/>
      <c r="F2568" s="292"/>
      <c r="G2568" s="292"/>
      <c r="H2568" s="292"/>
      <c r="I2568" s="21"/>
      <c r="J2568" s="21"/>
      <c r="K2568" s="293"/>
      <c r="L2568" s="364"/>
      <c r="O2568" s="398"/>
      <c r="P2568" s="370"/>
      <c r="S2568" s="398"/>
      <c r="T2568" s="370"/>
      <c r="W2568" s="398"/>
      <c r="X2568" s="370"/>
      <c r="AA2568" s="398"/>
    </row>
    <row r="2569" spans="1:27" ht="20.25" x14ac:dyDescent="0.55000000000000004">
      <c r="A2569" s="357"/>
      <c r="B2569" s="14"/>
      <c r="C2569" s="302"/>
      <c r="D2569" s="302"/>
      <c r="E2569" s="376" t="s">
        <v>1333</v>
      </c>
      <c r="F2569" s="295"/>
      <c r="G2569" s="295"/>
      <c r="H2569" s="295"/>
      <c r="I2569" s="296"/>
      <c r="J2569" s="296"/>
      <c r="K2569" s="297"/>
      <c r="L2569" s="364"/>
      <c r="O2569" s="398"/>
      <c r="P2569" s="370"/>
      <c r="S2569" s="398"/>
      <c r="T2569" s="370"/>
      <c r="W2569" s="398"/>
      <c r="X2569" s="370"/>
      <c r="AA2569" s="398"/>
    </row>
    <row r="2570" spans="1:27" ht="15" x14ac:dyDescent="0.2">
      <c r="A2570" s="357"/>
      <c r="B2570" s="14"/>
      <c r="C2570" s="302"/>
      <c r="D2570" s="302"/>
      <c r="E2570" s="281" t="s">
        <v>1441</v>
      </c>
      <c r="F2570" s="295"/>
      <c r="G2570" s="295"/>
      <c r="H2570" s="295"/>
      <c r="I2570" s="296"/>
      <c r="J2570" s="296"/>
      <c r="K2570" s="297"/>
      <c r="L2570" s="364"/>
      <c r="N2570" s="293">
        <f>+N2442+N2468+N2535+N2566</f>
        <v>34</v>
      </c>
      <c r="O2570" s="398"/>
      <c r="P2570" s="370"/>
      <c r="R2570" s="293">
        <f>+R2442+R2468+R2535+R2566</f>
        <v>36</v>
      </c>
      <c r="S2570" s="398"/>
      <c r="T2570" s="370"/>
      <c r="V2570" s="293">
        <f>+V2442+V2468+V2535+V2566</f>
        <v>36</v>
      </c>
      <c r="W2570" s="398"/>
      <c r="X2570" s="370"/>
      <c r="Z2570" s="293">
        <f>+Z2442+Z2468+Z2535+Z2566</f>
        <v>36</v>
      </c>
      <c r="AA2570" s="398"/>
    </row>
    <row r="2571" spans="1:27" ht="15" x14ac:dyDescent="0.2">
      <c r="A2571" s="357"/>
      <c r="B2571" s="14"/>
      <c r="C2571" s="302"/>
      <c r="D2571" s="302"/>
      <c r="E2571" s="281" t="s">
        <v>1332</v>
      </c>
      <c r="F2571" s="295"/>
      <c r="G2571" s="295"/>
      <c r="H2571" s="295"/>
      <c r="I2571" s="296"/>
      <c r="J2571" s="296"/>
      <c r="K2571" s="297"/>
      <c r="L2571" s="364"/>
      <c r="N2571" s="293">
        <f>+N2443+N2469+N2536+N2567</f>
        <v>66</v>
      </c>
      <c r="O2571" s="398"/>
      <c r="P2571" s="370"/>
      <c r="R2571" s="293">
        <f>+R2443+R2469+R2536+R2567</f>
        <v>8</v>
      </c>
      <c r="S2571" s="398"/>
      <c r="T2571" s="370"/>
      <c r="V2571" s="293">
        <f>+V2443+V2469+V2536+V2567</f>
        <v>8</v>
      </c>
      <c r="W2571" s="398"/>
      <c r="X2571" s="370"/>
      <c r="Z2571" s="293">
        <f>+Z2443+Z2469+Z2536+Z2567</f>
        <v>8</v>
      </c>
      <c r="AA2571" s="398"/>
    </row>
    <row r="2572" spans="1:27" x14ac:dyDescent="0.2">
      <c r="A2572" s="359"/>
      <c r="B2572" s="20"/>
      <c r="C2572" s="303"/>
      <c r="D2572" s="303"/>
      <c r="E2572" s="304"/>
      <c r="F2572" s="306"/>
      <c r="G2572" s="306"/>
      <c r="H2572" s="306"/>
      <c r="I2572" s="307"/>
      <c r="J2572" s="307"/>
      <c r="K2572" s="308"/>
      <c r="L2572" s="366"/>
      <c r="M2572" s="307"/>
      <c r="N2572" s="308"/>
      <c r="O2572" s="424"/>
      <c r="P2572" s="372"/>
      <c r="Q2572" s="326"/>
      <c r="R2572" s="308"/>
      <c r="S2572" s="424"/>
      <c r="T2572" s="372"/>
      <c r="U2572" s="326"/>
      <c r="V2572" s="308"/>
      <c r="W2572" s="424"/>
      <c r="X2572" s="372"/>
      <c r="Y2572" s="326"/>
      <c r="Z2572" s="308"/>
      <c r="AA2572" s="424"/>
    </row>
    <row r="2573" spans="1:27" x14ac:dyDescent="0.2">
      <c r="A2573" s="360"/>
      <c r="B2573" s="285"/>
      <c r="C2573" s="309"/>
      <c r="D2573" s="309"/>
      <c r="E2573" s="274"/>
      <c r="F2573" s="327"/>
      <c r="G2573" s="327"/>
      <c r="H2573" s="327"/>
      <c r="I2573" s="328"/>
      <c r="J2573" s="328"/>
      <c r="K2573" s="329"/>
      <c r="L2573" s="450"/>
      <c r="M2573" s="451"/>
      <c r="N2573" s="452"/>
      <c r="O2573" s="401"/>
      <c r="P2573" s="454"/>
      <c r="Q2573" s="453"/>
      <c r="R2573" s="452"/>
      <c r="S2573" s="401"/>
      <c r="T2573" s="454"/>
      <c r="U2573" s="453"/>
      <c r="V2573" s="452"/>
      <c r="W2573" s="401"/>
      <c r="X2573" s="454"/>
      <c r="Y2573" s="453"/>
      <c r="Z2573" s="452"/>
      <c r="AA2573" s="401"/>
    </row>
    <row r="2574" spans="1:27" ht="15.75" x14ac:dyDescent="0.25">
      <c r="A2574" s="322" t="s">
        <v>396</v>
      </c>
      <c r="B2574" s="14"/>
      <c r="C2574" s="302"/>
      <c r="D2574" s="302"/>
      <c r="E2574" s="288"/>
      <c r="F2574" s="8"/>
      <c r="G2574" s="8"/>
      <c r="H2574" s="8"/>
      <c r="I2574" s="4"/>
      <c r="J2574" s="4"/>
      <c r="K2574" s="4"/>
      <c r="L2574" s="12"/>
      <c r="M2574" s="13"/>
      <c r="N2574" s="13"/>
      <c r="O2574" s="398"/>
      <c r="P2574" s="404"/>
      <c r="Q2574" s="403"/>
      <c r="R2574" s="414"/>
      <c r="S2574" s="398"/>
      <c r="T2574" s="404"/>
      <c r="U2574" s="403"/>
      <c r="V2574" s="414"/>
      <c r="W2574" s="398"/>
      <c r="X2574" s="404"/>
      <c r="Y2574" s="403"/>
      <c r="Z2574" s="414"/>
      <c r="AA2574" s="398"/>
    </row>
    <row r="2575" spans="1:27" ht="15" x14ac:dyDescent="0.25">
      <c r="A2575" s="357"/>
      <c r="B2575" s="286" t="s">
        <v>1260</v>
      </c>
      <c r="C2575" s="302"/>
      <c r="D2575" s="302"/>
      <c r="E2575" s="288"/>
      <c r="F2575" s="8"/>
      <c r="G2575" s="8"/>
      <c r="H2575" s="8"/>
      <c r="I2575" s="4"/>
      <c r="J2575" s="4"/>
      <c r="K2575" s="4"/>
      <c r="L2575" s="12"/>
      <c r="M2575" s="13"/>
      <c r="N2575" s="13"/>
      <c r="O2575" s="398"/>
      <c r="P2575" s="404"/>
      <c r="Q2575" s="403"/>
      <c r="R2575" s="414"/>
      <c r="S2575" s="398"/>
      <c r="T2575" s="404"/>
      <c r="U2575" s="403"/>
      <c r="V2575" s="414"/>
      <c r="W2575" s="398"/>
      <c r="X2575" s="404"/>
      <c r="Y2575" s="403"/>
      <c r="Z2575" s="414"/>
      <c r="AA2575" s="398"/>
    </row>
    <row r="2576" spans="1:27" ht="14.1" customHeight="1" x14ac:dyDescent="0.2">
      <c r="A2576" s="357"/>
      <c r="B2576" s="14"/>
      <c r="C2576" s="302">
        <v>100</v>
      </c>
      <c r="D2576" s="302">
        <v>170510101</v>
      </c>
      <c r="E2576" s="288" t="s">
        <v>981</v>
      </c>
      <c r="F2576" s="8">
        <v>12</v>
      </c>
      <c r="G2576" s="8">
        <v>6</v>
      </c>
      <c r="H2576" s="8">
        <v>92505</v>
      </c>
      <c r="I2576" s="18">
        <v>12</v>
      </c>
      <c r="J2576" s="18">
        <v>6</v>
      </c>
      <c r="K2576" s="165">
        <v>92505</v>
      </c>
      <c r="L2576" s="364">
        <v>12</v>
      </c>
      <c r="M2576" s="21">
        <v>6</v>
      </c>
      <c r="N2576" s="293">
        <v>92505</v>
      </c>
      <c r="O2576" s="398">
        <v>3144</v>
      </c>
      <c r="P2576" s="370">
        <v>12</v>
      </c>
      <c r="Q2576" s="294">
        <v>6</v>
      </c>
      <c r="R2576" s="293">
        <v>101858</v>
      </c>
      <c r="S2576" s="398">
        <v>3144</v>
      </c>
      <c r="T2576" s="370">
        <v>12</v>
      </c>
      <c r="U2576" s="294">
        <v>6</v>
      </c>
      <c r="V2576" s="293">
        <v>101858</v>
      </c>
      <c r="W2576" s="398">
        <v>3144</v>
      </c>
      <c r="X2576" s="370">
        <v>12</v>
      </c>
      <c r="Y2576" s="294">
        <v>6</v>
      </c>
      <c r="Z2576" s="293">
        <v>101858</v>
      </c>
      <c r="AA2576" s="398">
        <v>3144</v>
      </c>
    </row>
    <row r="2577" spans="1:27" ht="14.1" customHeight="1" x14ac:dyDescent="0.2">
      <c r="A2577" s="357"/>
      <c r="B2577" s="14"/>
      <c r="C2577" s="302">
        <v>17001</v>
      </c>
      <c r="D2577" s="302"/>
      <c r="E2577" s="288" t="s">
        <v>600</v>
      </c>
      <c r="F2577" s="8">
        <v>7</v>
      </c>
      <c r="G2577" s="8">
        <v>4</v>
      </c>
      <c r="H2577" s="8">
        <v>53485</v>
      </c>
      <c r="I2577" s="18">
        <v>7</v>
      </c>
      <c r="J2577" s="18">
        <v>4</v>
      </c>
      <c r="K2577" s="165">
        <v>53485</v>
      </c>
      <c r="L2577" s="364">
        <v>7</v>
      </c>
      <c r="M2577" s="21">
        <v>4</v>
      </c>
      <c r="N2577" s="293">
        <v>53485</v>
      </c>
      <c r="O2577" s="398">
        <v>3144</v>
      </c>
      <c r="P2577" s="370">
        <v>7</v>
      </c>
      <c r="Q2577" s="294">
        <v>4</v>
      </c>
      <c r="R2577" s="293">
        <v>57177</v>
      </c>
      <c r="S2577" s="398">
        <v>3144</v>
      </c>
      <c r="T2577" s="370">
        <v>13</v>
      </c>
      <c r="U2577" s="294">
        <v>7</v>
      </c>
      <c r="V2577" s="293">
        <v>57715</v>
      </c>
      <c r="W2577" s="398">
        <v>884</v>
      </c>
      <c r="X2577" s="370">
        <v>13</v>
      </c>
      <c r="Y2577" s="294">
        <v>7</v>
      </c>
      <c r="Z2577" s="293">
        <v>57715</v>
      </c>
      <c r="AA2577" s="398">
        <v>884</v>
      </c>
    </row>
    <row r="2578" spans="1:27" ht="14.1" customHeight="1" x14ac:dyDescent="0.2">
      <c r="A2578" s="357"/>
      <c r="B2578" s="14"/>
      <c r="C2578" s="302">
        <v>3050</v>
      </c>
      <c r="D2578" s="302"/>
      <c r="E2578" s="288" t="s">
        <v>183</v>
      </c>
      <c r="F2578" s="8"/>
      <c r="G2578" s="8"/>
      <c r="H2578" s="8"/>
      <c r="I2578" s="18">
        <v>8</v>
      </c>
      <c r="J2578" s="18">
        <v>1</v>
      </c>
      <c r="K2578" s="165">
        <v>37883</v>
      </c>
      <c r="L2578" s="364">
        <v>8</v>
      </c>
      <c r="M2578" s="21">
        <v>1</v>
      </c>
      <c r="N2578" s="293">
        <v>40697</v>
      </c>
      <c r="O2578" s="398">
        <v>884</v>
      </c>
      <c r="P2578" s="370">
        <v>8</v>
      </c>
      <c r="Q2578" s="294">
        <v>1</v>
      </c>
      <c r="R2578" s="293">
        <v>41715</v>
      </c>
      <c r="S2578" s="398">
        <v>884</v>
      </c>
      <c r="T2578" s="370">
        <v>8</v>
      </c>
      <c r="U2578" s="294">
        <v>1</v>
      </c>
      <c r="V2578" s="293">
        <v>0</v>
      </c>
      <c r="W2578" s="398">
        <v>884</v>
      </c>
      <c r="X2578" s="370">
        <v>8</v>
      </c>
      <c r="Y2578" s="294">
        <v>1</v>
      </c>
      <c r="Z2578" s="293">
        <v>0</v>
      </c>
      <c r="AA2578" s="398">
        <v>884</v>
      </c>
    </row>
    <row r="2579" spans="1:27" ht="14.1" customHeight="1" x14ac:dyDescent="0.2">
      <c r="A2579" s="357"/>
      <c r="B2579" s="14"/>
      <c r="C2579" s="302">
        <v>3051</v>
      </c>
      <c r="D2579" s="302"/>
      <c r="E2579" s="288" t="s">
        <v>403</v>
      </c>
      <c r="F2579" s="8"/>
      <c r="G2579" s="8"/>
      <c r="H2579" s="8"/>
      <c r="L2579" s="364"/>
      <c r="O2579" s="398"/>
      <c r="P2579" s="370"/>
      <c r="S2579" s="398"/>
      <c r="T2579" s="370">
        <v>9</v>
      </c>
      <c r="U2579" s="294">
        <v>1</v>
      </c>
      <c r="V2579" s="293">
        <v>43085</v>
      </c>
      <c r="W2579" s="398">
        <v>884</v>
      </c>
      <c r="X2579" s="370">
        <v>9</v>
      </c>
      <c r="Y2579" s="294">
        <v>1</v>
      </c>
      <c r="Z2579" s="293">
        <v>43085</v>
      </c>
      <c r="AA2579" s="398">
        <v>884</v>
      </c>
    </row>
    <row r="2580" spans="1:27" ht="14.1" customHeight="1" x14ac:dyDescent="0.2">
      <c r="A2580" s="357"/>
      <c r="B2580" s="14"/>
      <c r="C2580" s="302">
        <v>20000</v>
      </c>
      <c r="D2580" s="302"/>
      <c r="E2580" s="288" t="s">
        <v>600</v>
      </c>
      <c r="F2580" s="8"/>
      <c r="G2580" s="8"/>
      <c r="H2580" s="8"/>
      <c r="L2580" s="364"/>
      <c r="O2580" s="398"/>
      <c r="P2580" s="370">
        <v>7</v>
      </c>
      <c r="Q2580" s="294">
        <v>4</v>
      </c>
      <c r="R2580" s="293">
        <v>1</v>
      </c>
      <c r="S2580" s="398">
        <v>3144</v>
      </c>
      <c r="T2580" s="370">
        <v>7</v>
      </c>
      <c r="U2580" s="294">
        <v>4</v>
      </c>
      <c r="V2580" s="293">
        <v>1</v>
      </c>
      <c r="W2580" s="398">
        <v>3144</v>
      </c>
      <c r="X2580" s="370">
        <v>7</v>
      </c>
      <c r="Y2580" s="294">
        <v>4</v>
      </c>
      <c r="Z2580" s="293">
        <v>1</v>
      </c>
      <c r="AA2580" s="398">
        <v>3144</v>
      </c>
    </row>
    <row r="2581" spans="1:27" ht="14.1" hidden="1" customHeight="1" x14ac:dyDescent="0.2">
      <c r="A2581" s="357"/>
      <c r="B2581" s="14"/>
      <c r="C2581" s="302">
        <v>21000</v>
      </c>
      <c r="D2581" s="302"/>
      <c r="E2581" s="288" t="s">
        <v>600</v>
      </c>
      <c r="F2581" s="8"/>
      <c r="G2581" s="8"/>
      <c r="H2581" s="8"/>
      <c r="L2581" s="364"/>
      <c r="O2581" s="398"/>
      <c r="P2581" s="370"/>
      <c r="S2581" s="398"/>
      <c r="T2581" s="370"/>
      <c r="W2581" s="398"/>
      <c r="X2581" s="370"/>
      <c r="Z2581" s="293">
        <v>0</v>
      </c>
      <c r="AA2581" s="398">
        <v>3144</v>
      </c>
    </row>
    <row r="2582" spans="1:27" ht="14.1" hidden="1" customHeight="1" x14ac:dyDescent="0.2">
      <c r="A2582" s="357"/>
      <c r="B2582" s="14"/>
      <c r="C2582" s="302">
        <v>21001</v>
      </c>
      <c r="D2582" s="302"/>
      <c r="E2582" s="288" t="s">
        <v>600</v>
      </c>
      <c r="F2582" s="8"/>
      <c r="G2582" s="8"/>
      <c r="H2582" s="8"/>
      <c r="L2582" s="364"/>
      <c r="O2582" s="398"/>
      <c r="P2582" s="370"/>
      <c r="S2582" s="398"/>
      <c r="T2582" s="370"/>
      <c r="W2582" s="398"/>
      <c r="X2582" s="370"/>
      <c r="Z2582" s="293">
        <v>0</v>
      </c>
      <c r="AA2582" s="398">
        <v>3144</v>
      </c>
    </row>
    <row r="2583" spans="1:27" ht="14.1" hidden="1" customHeight="1" x14ac:dyDescent="0.2">
      <c r="A2583" s="357"/>
      <c r="B2583" s="14"/>
      <c r="C2583" s="302">
        <v>21002</v>
      </c>
      <c r="D2583" s="302"/>
      <c r="E2583" s="288" t="s">
        <v>1485</v>
      </c>
      <c r="F2583" s="8"/>
      <c r="G2583" s="8"/>
      <c r="H2583" s="8"/>
      <c r="L2583" s="364"/>
      <c r="O2583" s="398"/>
      <c r="P2583" s="370"/>
      <c r="S2583" s="398"/>
      <c r="T2583" s="370"/>
      <c r="W2583" s="398"/>
      <c r="X2583" s="370"/>
      <c r="Z2583" s="293">
        <v>0</v>
      </c>
      <c r="AA2583" s="398">
        <v>3144</v>
      </c>
    </row>
    <row r="2584" spans="1:27" ht="14.1" hidden="1" customHeight="1" x14ac:dyDescent="0.2">
      <c r="A2584" s="357"/>
      <c r="B2584" s="14"/>
      <c r="C2584" s="302">
        <v>21003</v>
      </c>
      <c r="D2584" s="302"/>
      <c r="E2584" s="288" t="s">
        <v>1486</v>
      </c>
      <c r="F2584" s="8"/>
      <c r="G2584" s="8"/>
      <c r="H2584" s="8"/>
      <c r="L2584" s="364"/>
      <c r="O2584" s="398"/>
      <c r="P2584" s="370"/>
      <c r="S2584" s="398"/>
      <c r="T2584" s="370"/>
      <c r="W2584" s="398"/>
      <c r="X2584" s="370"/>
      <c r="Z2584" s="293">
        <v>0</v>
      </c>
      <c r="AA2584" s="398">
        <v>3144</v>
      </c>
    </row>
    <row r="2585" spans="1:27" ht="14.1" hidden="1" customHeight="1" x14ac:dyDescent="0.2">
      <c r="A2585" s="357"/>
      <c r="B2585" s="14"/>
      <c r="C2585" s="302">
        <v>21004</v>
      </c>
      <c r="D2585" s="302"/>
      <c r="E2585" s="288" t="s">
        <v>1487</v>
      </c>
      <c r="F2585" s="8"/>
      <c r="G2585" s="8"/>
      <c r="H2585" s="8"/>
      <c r="L2585" s="364"/>
      <c r="O2585" s="398"/>
      <c r="P2585" s="370"/>
      <c r="S2585" s="398"/>
      <c r="T2585" s="370"/>
      <c r="W2585" s="398"/>
      <c r="X2585" s="370"/>
      <c r="Z2585" s="293">
        <v>0</v>
      </c>
      <c r="AA2585" s="398">
        <v>3144</v>
      </c>
    </row>
    <row r="2586" spans="1:27" ht="14.1" hidden="1" customHeight="1" x14ac:dyDescent="0.2">
      <c r="A2586" s="357"/>
      <c r="B2586" s="14"/>
      <c r="C2586" s="302" t="s">
        <v>1488</v>
      </c>
      <c r="D2586" s="302"/>
      <c r="E2586" s="288" t="s">
        <v>593</v>
      </c>
      <c r="F2586" s="8"/>
      <c r="G2586" s="8"/>
      <c r="H2586" s="8"/>
      <c r="L2586" s="364"/>
      <c r="O2586" s="398"/>
      <c r="P2586" s="370"/>
      <c r="S2586" s="398"/>
      <c r="T2586" s="370"/>
      <c r="W2586" s="398"/>
      <c r="X2586" s="370"/>
      <c r="Z2586" s="293">
        <v>0</v>
      </c>
      <c r="AA2586" s="398"/>
    </row>
    <row r="2587" spans="1:27" ht="14.1" customHeight="1" x14ac:dyDescent="0.2">
      <c r="A2587" s="357"/>
      <c r="B2587" s="14"/>
      <c r="C2587" s="302"/>
      <c r="D2587" s="302"/>
      <c r="E2587" s="288"/>
      <c r="F2587" s="8"/>
      <c r="G2587" s="8"/>
      <c r="H2587" s="8"/>
      <c r="L2587" s="364"/>
      <c r="O2587" s="398"/>
      <c r="P2587" s="370"/>
      <c r="S2587" s="398"/>
      <c r="T2587" s="370"/>
      <c r="W2587" s="398"/>
      <c r="X2587" s="370"/>
      <c r="AA2587" s="398"/>
    </row>
    <row r="2588" spans="1:27" ht="14.1" customHeight="1" x14ac:dyDescent="0.2">
      <c r="A2588" s="357"/>
      <c r="B2588" s="14"/>
      <c r="C2588" s="302"/>
      <c r="D2588" s="302"/>
      <c r="E2588" s="288"/>
      <c r="F2588" s="8"/>
      <c r="G2588" s="8"/>
      <c r="H2588" s="8"/>
      <c r="L2588" s="364"/>
      <c r="O2588" s="398"/>
      <c r="P2588" s="370"/>
      <c r="S2588" s="398"/>
      <c r="T2588" s="370"/>
      <c r="W2588" s="398"/>
      <c r="X2588" s="370"/>
      <c r="AA2588" s="398"/>
    </row>
    <row r="2589" spans="1:27" ht="14.1" customHeight="1" x14ac:dyDescent="0.2">
      <c r="A2589" s="357"/>
      <c r="B2589" s="14"/>
      <c r="C2589" s="302"/>
      <c r="D2589" s="302"/>
      <c r="E2589" s="288"/>
      <c r="F2589" s="8"/>
      <c r="G2589" s="8"/>
      <c r="H2589" s="8"/>
      <c r="L2589" s="364"/>
      <c r="O2589" s="398"/>
      <c r="P2589" s="370"/>
      <c r="S2589" s="398"/>
      <c r="T2589" s="370"/>
      <c r="W2589" s="398"/>
      <c r="X2589" s="370"/>
      <c r="AA2589" s="398"/>
    </row>
    <row r="2590" spans="1:27" ht="14.1" customHeight="1" x14ac:dyDescent="0.2">
      <c r="A2590" s="357"/>
      <c r="B2590" s="14"/>
      <c r="C2590" s="302"/>
      <c r="D2590" s="302"/>
      <c r="E2590" s="288"/>
      <c r="F2590" s="8"/>
      <c r="G2590" s="8"/>
      <c r="H2590" s="8"/>
      <c r="L2590" s="364"/>
      <c r="O2590" s="398"/>
      <c r="P2590" s="370"/>
      <c r="S2590" s="398"/>
      <c r="T2590" s="370"/>
      <c r="W2590" s="398"/>
      <c r="X2590" s="370"/>
      <c r="AA2590" s="398"/>
    </row>
    <row r="2591" spans="1:27" ht="8.1" customHeight="1" x14ac:dyDescent="0.2">
      <c r="A2591" s="357"/>
      <c r="B2591" s="14"/>
      <c r="C2591" s="302"/>
      <c r="D2591" s="302"/>
      <c r="E2591" s="288"/>
      <c r="F2591" s="8"/>
      <c r="G2591" s="8"/>
      <c r="H2591" s="8"/>
      <c r="L2591" s="364"/>
      <c r="O2591" s="398"/>
      <c r="P2591" s="370"/>
      <c r="S2591" s="398"/>
      <c r="T2591" s="370"/>
      <c r="W2591" s="398"/>
      <c r="X2591" s="370"/>
      <c r="AA2591" s="398"/>
    </row>
    <row r="2592" spans="1:27" ht="15" x14ac:dyDescent="0.25">
      <c r="A2592" s="357"/>
      <c r="B2592" s="14"/>
      <c r="C2592" s="292"/>
      <c r="D2592" s="292"/>
      <c r="E2592" s="479" t="s">
        <v>381</v>
      </c>
      <c r="F2592" s="343"/>
      <c r="G2592" s="343"/>
      <c r="H2592" s="343">
        <f>SUM(H2575:H2591)</f>
        <v>145990</v>
      </c>
      <c r="I2592" s="261"/>
      <c r="J2592" s="261"/>
      <c r="K2592" s="344">
        <f>SUM(K2575:K2591)</f>
        <v>183873</v>
      </c>
      <c r="L2592" s="420"/>
      <c r="M2592" s="421"/>
      <c r="N2592" s="407">
        <f>SUM(N2575:N2591)</f>
        <v>186687</v>
      </c>
      <c r="O2592" s="408"/>
      <c r="P2592" s="423"/>
      <c r="Q2592" s="422"/>
      <c r="R2592" s="407">
        <f>SUM(R2575:R2591)</f>
        <v>200751</v>
      </c>
      <c r="S2592" s="408"/>
      <c r="T2592" s="423"/>
      <c r="U2592" s="422"/>
      <c r="V2592" s="407">
        <f>SUM(V2575:V2591)</f>
        <v>202659</v>
      </c>
      <c r="W2592" s="408"/>
      <c r="X2592" s="423"/>
      <c r="Y2592" s="422"/>
      <c r="Z2592" s="407">
        <f>SUM(Z2575:Z2591)</f>
        <v>202659</v>
      </c>
      <c r="AA2592" s="408"/>
    </row>
    <row r="2593" spans="1:27" x14ac:dyDescent="0.2">
      <c r="A2593" s="357"/>
      <c r="B2593" s="14"/>
      <c r="C2593" s="302"/>
      <c r="D2593" s="302"/>
      <c r="E2593" s="288"/>
      <c r="F2593" s="292"/>
      <c r="G2593" s="292"/>
      <c r="H2593" s="292"/>
      <c r="I2593" s="21"/>
      <c r="J2593" s="21"/>
      <c r="K2593" s="293"/>
      <c r="L2593" s="364"/>
      <c r="O2593" s="398"/>
      <c r="P2593" s="370"/>
      <c r="S2593" s="398"/>
      <c r="T2593" s="370"/>
      <c r="W2593" s="398"/>
      <c r="X2593" s="370"/>
      <c r="AA2593" s="398"/>
    </row>
    <row r="2594" spans="1:27" ht="20.25" x14ac:dyDescent="0.55000000000000004">
      <c r="A2594" s="357"/>
      <c r="B2594" s="14"/>
      <c r="C2594" s="302"/>
      <c r="D2594" s="302"/>
      <c r="E2594" s="376" t="s">
        <v>1333</v>
      </c>
      <c r="F2594" s="295"/>
      <c r="G2594" s="295"/>
      <c r="H2594" s="295"/>
      <c r="I2594" s="296"/>
      <c r="J2594" s="296"/>
      <c r="K2594" s="297"/>
      <c r="L2594" s="364"/>
      <c r="O2594" s="398"/>
      <c r="P2594" s="370"/>
      <c r="S2594" s="398"/>
      <c r="T2594" s="370"/>
      <c r="W2594" s="398"/>
      <c r="X2594" s="370"/>
      <c r="AA2594" s="398"/>
    </row>
    <row r="2595" spans="1:27" ht="15" x14ac:dyDescent="0.2">
      <c r="A2595" s="357"/>
      <c r="B2595" s="14"/>
      <c r="C2595" s="302"/>
      <c r="D2595" s="302"/>
      <c r="E2595" s="281" t="s">
        <v>1441</v>
      </c>
      <c r="F2595" s="295"/>
      <c r="G2595" s="295"/>
      <c r="H2595" s="295"/>
      <c r="I2595" s="296"/>
      <c r="J2595" s="296"/>
      <c r="K2595" s="297"/>
      <c r="L2595" s="364"/>
      <c r="N2595" s="293">
        <f>COUNTIFS($C$2576:$C$2591,"&gt;0",N2576:N2591,"&gt;0")</f>
        <v>3</v>
      </c>
      <c r="O2595" s="398"/>
      <c r="P2595" s="370"/>
      <c r="R2595" s="293">
        <f>COUNTIFS($C$2576:$C$2591,"&gt;0",R2576:R2591,"&gt;0")</f>
        <v>4</v>
      </c>
      <c r="S2595" s="398"/>
      <c r="T2595" s="370"/>
      <c r="V2595" s="293">
        <f>COUNTIFS($C$2576:$C$2591,"&gt;0",V2576:V2591,"&gt;0")</f>
        <v>4</v>
      </c>
      <c r="W2595" s="398"/>
      <c r="X2595" s="370"/>
      <c r="Z2595" s="293">
        <f>COUNTIFS($C$2576:$C$2591,"&gt;0",Z2576:Z2591,"&gt;0")</f>
        <v>4</v>
      </c>
      <c r="AA2595" s="398"/>
    </row>
    <row r="2596" spans="1:27" ht="15" x14ac:dyDescent="0.2">
      <c r="A2596" s="357"/>
      <c r="B2596" s="14"/>
      <c r="C2596" s="302"/>
      <c r="D2596" s="302"/>
      <c r="E2596" s="281" t="s">
        <v>1332</v>
      </c>
      <c r="F2596" s="295"/>
      <c r="G2596" s="295"/>
      <c r="H2596" s="295"/>
      <c r="I2596" s="296"/>
      <c r="J2596" s="296"/>
      <c r="K2596" s="297"/>
      <c r="L2596" s="364"/>
      <c r="N2596" s="293">
        <f>COUNTIFS($C$2576:$C$2591,"**",N2576:N2591,"&gt;0")</f>
        <v>0</v>
      </c>
      <c r="O2596" s="398"/>
      <c r="P2596" s="370"/>
      <c r="R2596" s="293">
        <f>COUNTIFS($C$2576:$C$2591,"**",R2576:R2591,"&gt;0")</f>
        <v>0</v>
      </c>
      <c r="S2596" s="398"/>
      <c r="T2596" s="370"/>
      <c r="V2596" s="293">
        <f>COUNTIFS($C$2576:$C$2591,"**",V2576:V2591,"&gt;0")</f>
        <v>0</v>
      </c>
      <c r="W2596" s="398"/>
      <c r="X2596" s="370"/>
      <c r="Z2596" s="293">
        <f>COUNTIFS($C$2576:$C$2591,"**",Z2576:Z2591,"&gt;0")</f>
        <v>0</v>
      </c>
      <c r="AA2596" s="398"/>
    </row>
    <row r="2597" spans="1:27" x14ac:dyDescent="0.2">
      <c r="A2597" s="359"/>
      <c r="B2597" s="20"/>
      <c r="C2597" s="303"/>
      <c r="D2597" s="303"/>
      <c r="E2597" s="304"/>
      <c r="F2597" s="306"/>
      <c r="G2597" s="306"/>
      <c r="H2597" s="306"/>
      <c r="I2597" s="307"/>
      <c r="J2597" s="307"/>
      <c r="K2597" s="308"/>
      <c r="L2597" s="366"/>
      <c r="M2597" s="307"/>
      <c r="N2597" s="308"/>
      <c r="O2597" s="424"/>
      <c r="P2597" s="372"/>
      <c r="Q2597" s="326"/>
      <c r="R2597" s="308"/>
      <c r="S2597" s="424"/>
      <c r="T2597" s="372"/>
      <c r="U2597" s="326"/>
      <c r="V2597" s="308"/>
      <c r="W2597" s="424"/>
      <c r="X2597" s="372"/>
      <c r="Y2597" s="326"/>
      <c r="Z2597" s="308"/>
      <c r="AA2597" s="424"/>
    </row>
    <row r="2598" spans="1:27" x14ac:dyDescent="0.2">
      <c r="A2598" s="360"/>
      <c r="B2598" s="285"/>
      <c r="C2598" s="309"/>
      <c r="D2598" s="309"/>
      <c r="E2598" s="274"/>
      <c r="F2598" s="257"/>
      <c r="G2598" s="257"/>
      <c r="H2598" s="257"/>
      <c r="I2598" s="270"/>
      <c r="J2598" s="270"/>
      <c r="K2598" s="270"/>
      <c r="L2598" s="10"/>
      <c r="M2598" s="11"/>
      <c r="N2598" s="11"/>
      <c r="O2598" s="401"/>
      <c r="P2598" s="426"/>
      <c r="Q2598" s="425"/>
      <c r="R2598" s="427"/>
      <c r="S2598" s="401"/>
      <c r="T2598" s="426"/>
      <c r="U2598" s="425"/>
      <c r="V2598" s="427"/>
      <c r="W2598" s="401"/>
      <c r="X2598" s="426"/>
      <c r="Y2598" s="425"/>
      <c r="Z2598" s="427"/>
      <c r="AA2598" s="401"/>
    </row>
    <row r="2599" spans="1:27" ht="15.75" x14ac:dyDescent="0.25">
      <c r="A2599" s="322" t="s">
        <v>7</v>
      </c>
      <c r="B2599" s="17"/>
      <c r="C2599" s="302"/>
      <c r="D2599" s="302"/>
      <c r="E2599" s="288"/>
      <c r="F2599" s="287"/>
      <c r="G2599" s="287"/>
      <c r="H2599" s="287"/>
      <c r="I2599" s="23"/>
      <c r="J2599" s="23"/>
      <c r="K2599" s="324"/>
      <c r="L2599" s="444"/>
      <c r="M2599" s="445"/>
      <c r="N2599" s="446"/>
      <c r="O2599" s="398"/>
      <c r="P2599" s="448"/>
      <c r="Q2599" s="447"/>
      <c r="R2599" s="446"/>
      <c r="S2599" s="398"/>
      <c r="T2599" s="448"/>
      <c r="U2599" s="447"/>
      <c r="V2599" s="446"/>
      <c r="W2599" s="398"/>
      <c r="X2599" s="448"/>
      <c r="Y2599" s="447"/>
      <c r="Z2599" s="446"/>
      <c r="AA2599" s="398"/>
    </row>
    <row r="2600" spans="1:27" ht="15" x14ac:dyDescent="0.25">
      <c r="A2600" s="357"/>
      <c r="B2600" s="286" t="s">
        <v>1260</v>
      </c>
      <c r="C2600" s="302"/>
      <c r="D2600" s="302"/>
      <c r="E2600" s="288"/>
      <c r="F2600" s="8"/>
      <c r="G2600" s="8"/>
      <c r="H2600" s="8"/>
      <c r="I2600" s="4"/>
      <c r="J2600" s="4"/>
      <c r="K2600" s="4"/>
      <c r="L2600" s="12"/>
      <c r="M2600" s="13"/>
      <c r="N2600" s="13"/>
      <c r="O2600" s="398"/>
      <c r="P2600" s="404"/>
      <c r="Q2600" s="403"/>
      <c r="R2600" s="414"/>
      <c r="S2600" s="398"/>
      <c r="T2600" s="404"/>
      <c r="U2600" s="403"/>
      <c r="V2600" s="414"/>
      <c r="W2600" s="398"/>
      <c r="X2600" s="404"/>
      <c r="Y2600" s="403"/>
      <c r="Z2600" s="414"/>
      <c r="AA2600" s="398"/>
    </row>
    <row r="2601" spans="1:27" x14ac:dyDescent="0.2">
      <c r="A2601" s="357"/>
      <c r="B2601" s="14"/>
      <c r="C2601" s="302">
        <v>100</v>
      </c>
      <c r="D2601" s="302">
        <v>172110101</v>
      </c>
      <c r="E2601" s="288" t="s">
        <v>965</v>
      </c>
      <c r="F2601" s="8">
        <v>8</v>
      </c>
      <c r="G2601" s="8"/>
      <c r="H2601" s="8">
        <v>103372</v>
      </c>
      <c r="I2601" s="18" t="s">
        <v>1133</v>
      </c>
      <c r="J2601" s="4"/>
      <c r="K2601" s="165">
        <v>103372</v>
      </c>
      <c r="L2601" s="364" t="s">
        <v>1133</v>
      </c>
      <c r="M2601" s="13"/>
      <c r="N2601" s="293">
        <v>103372</v>
      </c>
      <c r="O2601" s="398" t="s">
        <v>1124</v>
      </c>
      <c r="P2601" s="370" t="s">
        <v>1133</v>
      </c>
      <c r="Q2601" s="403"/>
      <c r="R2601" s="293">
        <v>111125</v>
      </c>
      <c r="S2601" s="398" t="s">
        <v>1124</v>
      </c>
      <c r="T2601" s="370" t="s">
        <v>1133</v>
      </c>
      <c r="U2601" s="403"/>
      <c r="V2601" s="293">
        <v>111125</v>
      </c>
      <c r="W2601" s="398" t="s">
        <v>1124</v>
      </c>
      <c r="X2601" s="370" t="s">
        <v>1133</v>
      </c>
      <c r="Y2601" s="403"/>
      <c r="Z2601" s="293">
        <v>111125</v>
      </c>
      <c r="AA2601" s="398" t="s">
        <v>1124</v>
      </c>
    </row>
    <row r="2602" spans="1:27" x14ac:dyDescent="0.2">
      <c r="A2602" s="357"/>
      <c r="B2602" s="14"/>
      <c r="C2602" s="302">
        <v>180</v>
      </c>
      <c r="D2602" s="302">
        <v>172110102</v>
      </c>
      <c r="E2602" s="288" t="s">
        <v>495</v>
      </c>
      <c r="F2602" s="8">
        <v>8</v>
      </c>
      <c r="G2602" s="8">
        <v>10</v>
      </c>
      <c r="H2602" s="8">
        <v>78941</v>
      </c>
      <c r="I2602" s="18">
        <v>8</v>
      </c>
      <c r="J2602" s="18">
        <v>10</v>
      </c>
      <c r="K2602" s="165">
        <v>78941</v>
      </c>
      <c r="L2602" s="364">
        <v>8</v>
      </c>
      <c r="M2602" s="21">
        <v>10</v>
      </c>
      <c r="N2602" s="293">
        <v>78941</v>
      </c>
      <c r="O2602" s="398">
        <v>3144</v>
      </c>
      <c r="P2602" s="370">
        <v>8</v>
      </c>
      <c r="Q2602" s="294">
        <v>10</v>
      </c>
      <c r="R2602" s="293">
        <v>86922</v>
      </c>
      <c r="S2602" s="398">
        <v>3144</v>
      </c>
      <c r="T2602" s="370">
        <v>8</v>
      </c>
      <c r="U2602" s="294">
        <v>10</v>
      </c>
      <c r="V2602" s="293">
        <v>86922</v>
      </c>
      <c r="W2602" s="398">
        <v>3144</v>
      </c>
      <c r="X2602" s="370">
        <v>8</v>
      </c>
      <c r="Y2602" s="294">
        <v>10</v>
      </c>
      <c r="Z2602" s="293">
        <v>86922</v>
      </c>
      <c r="AA2602" s="398">
        <v>3144</v>
      </c>
    </row>
    <row r="2603" spans="1:27" x14ac:dyDescent="0.2">
      <c r="A2603" s="357"/>
      <c r="B2603" s="14"/>
      <c r="C2603" s="302">
        <v>200</v>
      </c>
      <c r="D2603" s="302">
        <v>172110103</v>
      </c>
      <c r="E2603" s="288" t="s">
        <v>313</v>
      </c>
      <c r="F2603" s="8">
        <v>7</v>
      </c>
      <c r="G2603" s="8">
        <v>10</v>
      </c>
      <c r="H2603" s="8">
        <v>71032</v>
      </c>
      <c r="I2603" s="18">
        <v>7</v>
      </c>
      <c r="J2603" s="18">
        <v>10</v>
      </c>
      <c r="K2603" s="165">
        <v>71032</v>
      </c>
      <c r="L2603" s="364">
        <v>7</v>
      </c>
      <c r="M2603" s="21">
        <v>10</v>
      </c>
      <c r="N2603" s="293">
        <v>71032</v>
      </c>
      <c r="O2603" s="398">
        <v>3144</v>
      </c>
      <c r="P2603" s="370">
        <v>7</v>
      </c>
      <c r="Q2603" s="294">
        <v>10</v>
      </c>
      <c r="R2603" s="293">
        <v>78213</v>
      </c>
      <c r="S2603" s="398">
        <v>3144</v>
      </c>
      <c r="T2603" s="370">
        <v>7</v>
      </c>
      <c r="U2603" s="294">
        <v>10</v>
      </c>
      <c r="V2603" s="293">
        <v>78213</v>
      </c>
      <c r="W2603" s="398">
        <v>3144</v>
      </c>
      <c r="X2603" s="370">
        <v>7</v>
      </c>
      <c r="Y2603" s="294">
        <v>10</v>
      </c>
      <c r="Z2603" s="293">
        <v>78213</v>
      </c>
      <c r="AA2603" s="398">
        <v>3144</v>
      </c>
    </row>
    <row r="2604" spans="1:27" x14ac:dyDescent="0.2">
      <c r="A2604" s="357"/>
      <c r="B2604" s="14"/>
      <c r="C2604" s="302">
        <v>210</v>
      </c>
      <c r="D2604" s="302">
        <v>172110104</v>
      </c>
      <c r="E2604" s="489" t="s">
        <v>631</v>
      </c>
      <c r="F2604" s="8">
        <v>7</v>
      </c>
      <c r="G2604" s="8">
        <v>10</v>
      </c>
      <c r="H2604" s="8">
        <v>71032</v>
      </c>
      <c r="I2604" s="18">
        <v>7</v>
      </c>
      <c r="J2604" s="18">
        <v>10</v>
      </c>
      <c r="K2604" s="165">
        <v>71032</v>
      </c>
      <c r="L2604" s="364">
        <v>7</v>
      </c>
      <c r="M2604" s="21">
        <v>10</v>
      </c>
      <c r="N2604" s="293">
        <v>71032</v>
      </c>
      <c r="O2604" s="398">
        <v>3144</v>
      </c>
      <c r="P2604" s="370">
        <v>7</v>
      </c>
      <c r="Q2604" s="294">
        <v>10</v>
      </c>
      <c r="R2604" s="293">
        <v>78213</v>
      </c>
      <c r="S2604" s="398">
        <v>3144</v>
      </c>
      <c r="T2604" s="370">
        <v>7</v>
      </c>
      <c r="U2604" s="294">
        <v>10</v>
      </c>
      <c r="V2604" s="293">
        <v>78213</v>
      </c>
      <c r="W2604" s="398">
        <v>3144</v>
      </c>
      <c r="X2604" s="370">
        <v>7</v>
      </c>
      <c r="Y2604" s="294">
        <v>10</v>
      </c>
      <c r="Z2604" s="293">
        <v>78213</v>
      </c>
      <c r="AA2604" s="398">
        <v>3144</v>
      </c>
    </row>
    <row r="2605" spans="1:27" x14ac:dyDescent="0.2">
      <c r="A2605" s="357"/>
      <c r="B2605" s="14"/>
      <c r="C2605" s="302">
        <v>290</v>
      </c>
      <c r="D2605" s="302">
        <v>172110105</v>
      </c>
      <c r="E2605" s="288" t="s">
        <v>261</v>
      </c>
      <c r="F2605" s="8">
        <v>7</v>
      </c>
      <c r="G2605" s="8">
        <v>10</v>
      </c>
      <c r="H2605" s="8">
        <v>71032</v>
      </c>
      <c r="I2605" s="18">
        <v>7</v>
      </c>
      <c r="J2605" s="18">
        <v>10</v>
      </c>
      <c r="K2605" s="165">
        <v>71032</v>
      </c>
      <c r="L2605" s="364">
        <v>7</v>
      </c>
      <c r="M2605" s="21">
        <v>10</v>
      </c>
      <c r="N2605" s="293">
        <v>71032</v>
      </c>
      <c r="O2605" s="398">
        <v>3144</v>
      </c>
      <c r="P2605" s="370">
        <v>7</v>
      </c>
      <c r="Q2605" s="294">
        <v>10</v>
      </c>
      <c r="R2605" s="293">
        <v>78213</v>
      </c>
      <c r="S2605" s="398">
        <v>3144</v>
      </c>
      <c r="T2605" s="370">
        <v>7</v>
      </c>
      <c r="U2605" s="294">
        <v>10</v>
      </c>
      <c r="V2605" s="293">
        <v>78213</v>
      </c>
      <c r="W2605" s="398">
        <v>3144</v>
      </c>
      <c r="X2605" s="370">
        <v>7</v>
      </c>
      <c r="Y2605" s="294">
        <v>10</v>
      </c>
      <c r="Z2605" s="293">
        <v>78213</v>
      </c>
      <c r="AA2605" s="398">
        <v>3144</v>
      </c>
    </row>
    <row r="2606" spans="1:27" x14ac:dyDescent="0.2">
      <c r="A2606" s="357"/>
      <c r="B2606" s="14"/>
      <c r="C2606" s="302">
        <v>310</v>
      </c>
      <c r="D2606" s="302">
        <v>172110106</v>
      </c>
      <c r="E2606" s="288" t="s">
        <v>93</v>
      </c>
      <c r="F2606" s="8">
        <v>6</v>
      </c>
      <c r="G2606" s="8">
        <v>8</v>
      </c>
      <c r="H2606" s="8">
        <v>57409</v>
      </c>
      <c r="I2606" s="18">
        <v>6</v>
      </c>
      <c r="J2606" s="18">
        <v>8</v>
      </c>
      <c r="K2606" s="165">
        <v>57409</v>
      </c>
      <c r="L2606" s="364">
        <v>6</v>
      </c>
      <c r="M2606" s="21">
        <v>8</v>
      </c>
      <c r="N2606" s="293">
        <v>57409</v>
      </c>
      <c r="O2606" s="398">
        <v>3144</v>
      </c>
      <c r="P2606" s="370">
        <v>6</v>
      </c>
      <c r="Q2606" s="294">
        <v>8</v>
      </c>
      <c r="R2606" s="293">
        <v>0</v>
      </c>
      <c r="S2606" s="398">
        <v>3144</v>
      </c>
      <c r="T2606" s="370">
        <v>6</v>
      </c>
      <c r="U2606" s="294">
        <v>8</v>
      </c>
      <c r="V2606" s="293">
        <v>0</v>
      </c>
      <c r="W2606" s="398">
        <v>3144</v>
      </c>
      <c r="X2606" s="370">
        <v>6</v>
      </c>
      <c r="Y2606" s="294">
        <v>8</v>
      </c>
      <c r="Z2606" s="293">
        <v>0</v>
      </c>
      <c r="AA2606" s="398">
        <v>3144</v>
      </c>
    </row>
    <row r="2607" spans="1:27" x14ac:dyDescent="0.2">
      <c r="A2607" s="357"/>
      <c r="B2607" s="14"/>
      <c r="C2607" s="302">
        <v>315</v>
      </c>
      <c r="D2607" s="302"/>
      <c r="E2607" s="288" t="s">
        <v>1462</v>
      </c>
      <c r="F2607" s="8"/>
      <c r="G2607" s="8"/>
      <c r="H2607" s="8"/>
      <c r="L2607" s="364"/>
      <c r="O2607" s="398"/>
      <c r="P2607" s="370">
        <v>6</v>
      </c>
      <c r="Q2607" s="294">
        <v>8</v>
      </c>
      <c r="R2607" s="293">
        <v>63213</v>
      </c>
      <c r="S2607" s="398">
        <v>3144</v>
      </c>
      <c r="T2607" s="370">
        <v>6</v>
      </c>
      <c r="U2607" s="294">
        <v>8</v>
      </c>
      <c r="V2607" s="293">
        <v>63213</v>
      </c>
      <c r="W2607" s="398">
        <v>3144</v>
      </c>
      <c r="X2607" s="370">
        <v>6</v>
      </c>
      <c r="Y2607" s="294">
        <v>8</v>
      </c>
      <c r="Z2607" s="293">
        <v>63213</v>
      </c>
      <c r="AA2607" s="398">
        <v>3144</v>
      </c>
    </row>
    <row r="2608" spans="1:27" x14ac:dyDescent="0.2">
      <c r="A2608" s="357"/>
      <c r="B2608" s="14"/>
      <c r="C2608" s="302">
        <v>320</v>
      </c>
      <c r="D2608" s="302">
        <v>172110107</v>
      </c>
      <c r="E2608" s="288" t="s">
        <v>497</v>
      </c>
      <c r="F2608" s="8">
        <v>6</v>
      </c>
      <c r="G2608" s="8">
        <v>8</v>
      </c>
      <c r="H2608" s="8">
        <v>57409</v>
      </c>
      <c r="I2608" s="18">
        <v>6</v>
      </c>
      <c r="J2608" s="18">
        <v>8</v>
      </c>
      <c r="K2608" s="165">
        <v>57409</v>
      </c>
      <c r="L2608" s="364">
        <v>6</v>
      </c>
      <c r="M2608" s="21">
        <v>8</v>
      </c>
      <c r="N2608" s="293">
        <v>57409</v>
      </c>
      <c r="O2608" s="398">
        <v>3144</v>
      </c>
      <c r="P2608" s="370">
        <v>6</v>
      </c>
      <c r="Q2608" s="294">
        <v>8</v>
      </c>
      <c r="R2608" s="293">
        <v>63213</v>
      </c>
      <c r="S2608" s="398">
        <v>3144</v>
      </c>
      <c r="T2608" s="370">
        <v>6</v>
      </c>
      <c r="U2608" s="294">
        <v>8</v>
      </c>
      <c r="V2608" s="293">
        <v>63213</v>
      </c>
      <c r="W2608" s="398">
        <v>3144</v>
      </c>
      <c r="X2608" s="370">
        <v>6</v>
      </c>
      <c r="Y2608" s="294">
        <v>8</v>
      </c>
      <c r="Z2608" s="293">
        <v>63213</v>
      </c>
      <c r="AA2608" s="398">
        <v>3144</v>
      </c>
    </row>
    <row r="2609" spans="1:27" x14ac:dyDescent="0.2">
      <c r="A2609" s="357"/>
      <c r="B2609" s="14"/>
      <c r="C2609" s="302">
        <v>340</v>
      </c>
      <c r="D2609" s="302">
        <v>172110108</v>
      </c>
      <c r="E2609" s="288" t="s">
        <v>93</v>
      </c>
      <c r="F2609" s="8">
        <v>6</v>
      </c>
      <c r="G2609" s="8">
        <v>8</v>
      </c>
      <c r="H2609" s="8">
        <v>57409</v>
      </c>
      <c r="I2609" s="18">
        <v>6</v>
      </c>
      <c r="J2609" s="18">
        <v>8</v>
      </c>
      <c r="K2609" s="165">
        <v>57409</v>
      </c>
      <c r="L2609" s="364">
        <v>6</v>
      </c>
      <c r="M2609" s="21">
        <v>8</v>
      </c>
      <c r="N2609" s="293">
        <v>57409</v>
      </c>
      <c r="O2609" s="398">
        <v>3144</v>
      </c>
      <c r="P2609" s="370">
        <v>6</v>
      </c>
      <c r="Q2609" s="294">
        <v>8</v>
      </c>
      <c r="R2609" s="293">
        <v>63213</v>
      </c>
      <c r="S2609" s="398">
        <v>3144</v>
      </c>
      <c r="T2609" s="370">
        <v>6</v>
      </c>
      <c r="U2609" s="294">
        <v>8</v>
      </c>
      <c r="V2609" s="293">
        <v>63213</v>
      </c>
      <c r="W2609" s="398">
        <v>3144</v>
      </c>
      <c r="X2609" s="370">
        <v>6</v>
      </c>
      <c r="Y2609" s="294">
        <v>8</v>
      </c>
      <c r="Z2609" s="293">
        <v>63213</v>
      </c>
      <c r="AA2609" s="398">
        <v>3144</v>
      </c>
    </row>
    <row r="2610" spans="1:27" x14ac:dyDescent="0.2">
      <c r="A2610" s="357"/>
      <c r="B2610" s="14"/>
      <c r="C2610" s="302">
        <v>350</v>
      </c>
      <c r="D2610" s="302">
        <v>172110109</v>
      </c>
      <c r="E2610" s="288" t="s">
        <v>93</v>
      </c>
      <c r="F2610" s="8">
        <v>6</v>
      </c>
      <c r="G2610" s="8">
        <v>9</v>
      </c>
      <c r="H2610" s="8">
        <v>60249</v>
      </c>
      <c r="I2610" s="18">
        <v>6</v>
      </c>
      <c r="J2610" s="18">
        <v>9</v>
      </c>
      <c r="K2610" s="165">
        <v>60249</v>
      </c>
      <c r="L2610" s="364">
        <v>6</v>
      </c>
      <c r="M2610" s="21">
        <v>9</v>
      </c>
      <c r="N2610" s="293">
        <v>60249</v>
      </c>
      <c r="O2610" s="398">
        <v>3144</v>
      </c>
      <c r="P2610" s="370">
        <v>6</v>
      </c>
      <c r="Q2610" s="294">
        <v>8</v>
      </c>
      <c r="R2610" s="293">
        <v>63213</v>
      </c>
      <c r="S2610" s="398">
        <v>3144</v>
      </c>
      <c r="T2610" s="370">
        <v>6</v>
      </c>
      <c r="U2610" s="294">
        <v>8</v>
      </c>
      <c r="V2610" s="293">
        <v>63213</v>
      </c>
      <c r="W2610" s="398">
        <v>3144</v>
      </c>
      <c r="X2610" s="370">
        <v>6</v>
      </c>
      <c r="Y2610" s="294">
        <v>8</v>
      </c>
      <c r="Z2610" s="293">
        <v>63213</v>
      </c>
      <c r="AA2610" s="398">
        <v>3144</v>
      </c>
    </row>
    <row r="2611" spans="1:27" x14ac:dyDescent="0.2">
      <c r="A2611" s="357"/>
      <c r="B2611" s="14"/>
      <c r="C2611" s="302">
        <v>440</v>
      </c>
      <c r="D2611" s="302">
        <v>172110110</v>
      </c>
      <c r="E2611" s="288" t="s">
        <v>93</v>
      </c>
      <c r="F2611" s="8">
        <v>6</v>
      </c>
      <c r="G2611" s="8">
        <v>8</v>
      </c>
      <c r="H2611" s="8">
        <v>57409</v>
      </c>
      <c r="I2611" s="18">
        <v>6</v>
      </c>
      <c r="J2611" s="18">
        <v>8</v>
      </c>
      <c r="K2611" s="165">
        <v>57409</v>
      </c>
      <c r="L2611" s="364">
        <v>6</v>
      </c>
      <c r="M2611" s="21">
        <v>1</v>
      </c>
      <c r="N2611" s="293">
        <v>57409</v>
      </c>
      <c r="O2611" s="398">
        <v>3144</v>
      </c>
      <c r="P2611" s="370">
        <v>6</v>
      </c>
      <c r="Q2611" s="294">
        <v>1</v>
      </c>
      <c r="R2611" s="293">
        <v>63213</v>
      </c>
      <c r="S2611" s="398">
        <v>3144</v>
      </c>
      <c r="T2611" s="370">
        <v>6</v>
      </c>
      <c r="U2611" s="294">
        <v>1</v>
      </c>
      <c r="V2611" s="293">
        <v>63213</v>
      </c>
      <c r="W2611" s="398">
        <v>3144</v>
      </c>
      <c r="X2611" s="370">
        <v>6</v>
      </c>
      <c r="Y2611" s="294">
        <v>1</v>
      </c>
      <c r="Z2611" s="293">
        <v>63213</v>
      </c>
      <c r="AA2611" s="398">
        <v>3144</v>
      </c>
    </row>
    <row r="2612" spans="1:27" ht="14.1" customHeight="1" x14ac:dyDescent="0.2">
      <c r="A2612" s="357"/>
      <c r="B2612" s="14"/>
      <c r="C2612" s="302">
        <v>630</v>
      </c>
      <c r="D2612" s="302">
        <v>172110111</v>
      </c>
      <c r="E2612" s="288" t="s">
        <v>93</v>
      </c>
      <c r="F2612" s="8">
        <v>6</v>
      </c>
      <c r="G2612" s="8">
        <v>8</v>
      </c>
      <c r="H2612" s="8">
        <v>57409</v>
      </c>
      <c r="I2612" s="18">
        <v>6</v>
      </c>
      <c r="J2612" s="18">
        <v>8</v>
      </c>
      <c r="K2612" s="165">
        <v>57409</v>
      </c>
      <c r="L2612" s="364">
        <v>6</v>
      </c>
      <c r="M2612" s="21">
        <v>8</v>
      </c>
      <c r="N2612" s="293">
        <v>57409</v>
      </c>
      <c r="O2612" s="398">
        <v>3144</v>
      </c>
      <c r="P2612" s="370">
        <v>6</v>
      </c>
      <c r="Q2612" s="294">
        <v>8</v>
      </c>
      <c r="R2612" s="293">
        <v>63213</v>
      </c>
      <c r="S2612" s="398">
        <v>3144</v>
      </c>
      <c r="T2612" s="370">
        <v>6</v>
      </c>
      <c r="U2612" s="294">
        <v>8</v>
      </c>
      <c r="V2612" s="293">
        <v>63213</v>
      </c>
      <c r="W2612" s="398">
        <v>3144</v>
      </c>
      <c r="X2612" s="370">
        <v>6</v>
      </c>
      <c r="Y2612" s="294">
        <v>8</v>
      </c>
      <c r="Z2612" s="293">
        <v>63213</v>
      </c>
      <c r="AA2612" s="398">
        <v>3144</v>
      </c>
    </row>
    <row r="2613" spans="1:27" x14ac:dyDescent="0.2">
      <c r="A2613" s="357"/>
      <c r="B2613" s="14"/>
      <c r="C2613" s="302">
        <v>680</v>
      </c>
      <c r="D2613" s="302">
        <v>172110112</v>
      </c>
      <c r="E2613" s="288" t="s">
        <v>888</v>
      </c>
      <c r="F2613" s="8">
        <v>7</v>
      </c>
      <c r="G2613" s="8">
        <v>4</v>
      </c>
      <c r="H2613" s="8">
        <v>51927</v>
      </c>
      <c r="I2613" s="18">
        <v>7</v>
      </c>
      <c r="J2613" s="18">
        <v>4</v>
      </c>
      <c r="K2613" s="165">
        <v>51927</v>
      </c>
      <c r="L2613" s="364">
        <v>7</v>
      </c>
      <c r="M2613" s="21">
        <v>4</v>
      </c>
      <c r="N2613" s="293">
        <v>51927</v>
      </c>
      <c r="O2613" s="398">
        <v>3144</v>
      </c>
      <c r="P2613" s="370">
        <v>7</v>
      </c>
      <c r="Q2613" s="294">
        <v>4</v>
      </c>
      <c r="R2613" s="293">
        <v>57177</v>
      </c>
      <c r="S2613" s="398">
        <v>3144</v>
      </c>
      <c r="T2613" s="370">
        <v>7</v>
      </c>
      <c r="U2613" s="294">
        <v>4</v>
      </c>
      <c r="V2613" s="293">
        <v>57177</v>
      </c>
      <c r="W2613" s="398">
        <v>3144</v>
      </c>
      <c r="X2613" s="370">
        <v>7</v>
      </c>
      <c r="Y2613" s="294">
        <v>4</v>
      </c>
      <c r="Z2613" s="293">
        <v>57177</v>
      </c>
      <c r="AA2613" s="398">
        <v>3144</v>
      </c>
    </row>
    <row r="2614" spans="1:27" x14ac:dyDescent="0.2">
      <c r="A2614" s="357"/>
      <c r="B2614" s="14"/>
      <c r="C2614" s="302">
        <v>1010</v>
      </c>
      <c r="D2614" s="302">
        <v>172110113</v>
      </c>
      <c r="E2614" s="288" t="s">
        <v>81</v>
      </c>
      <c r="F2614" s="8">
        <v>7</v>
      </c>
      <c r="G2614" s="8">
        <v>2</v>
      </c>
      <c r="H2614" s="8">
        <v>46906</v>
      </c>
      <c r="I2614" s="18">
        <v>7</v>
      </c>
      <c r="J2614" s="18">
        <v>2</v>
      </c>
      <c r="K2614" s="165">
        <v>46906</v>
      </c>
      <c r="L2614" s="364">
        <v>7</v>
      </c>
      <c r="M2614" s="21">
        <v>1</v>
      </c>
      <c r="N2614" s="293">
        <v>44623</v>
      </c>
      <c r="O2614" s="398">
        <v>3144</v>
      </c>
      <c r="P2614" s="370">
        <v>7</v>
      </c>
      <c r="Q2614" s="294">
        <v>1</v>
      </c>
      <c r="R2614" s="293">
        <v>49135</v>
      </c>
      <c r="S2614" s="398">
        <v>3144</v>
      </c>
      <c r="T2614" s="370">
        <v>7</v>
      </c>
      <c r="U2614" s="294">
        <v>1</v>
      </c>
      <c r="V2614" s="293">
        <v>49135</v>
      </c>
      <c r="W2614" s="398">
        <v>3144</v>
      </c>
      <c r="X2614" s="370">
        <v>7</v>
      </c>
      <c r="Y2614" s="294">
        <v>1</v>
      </c>
      <c r="Z2614" s="293">
        <v>49135</v>
      </c>
      <c r="AA2614" s="398">
        <v>3144</v>
      </c>
    </row>
    <row r="2615" spans="1:27" x14ac:dyDescent="0.2">
      <c r="A2615" s="357"/>
      <c r="B2615" s="14"/>
      <c r="C2615" s="302">
        <v>1030</v>
      </c>
      <c r="D2615" s="302">
        <v>172110114</v>
      </c>
      <c r="E2615" s="288" t="s">
        <v>651</v>
      </c>
      <c r="F2615" s="8">
        <v>8</v>
      </c>
      <c r="G2615" s="8">
        <v>7</v>
      </c>
      <c r="H2615" s="8">
        <v>43674</v>
      </c>
      <c r="I2615" s="18">
        <v>8</v>
      </c>
      <c r="J2615" s="18">
        <v>1</v>
      </c>
      <c r="K2615" s="165">
        <v>37883</v>
      </c>
      <c r="L2615" s="364">
        <v>8</v>
      </c>
      <c r="M2615" s="21">
        <v>1</v>
      </c>
      <c r="N2615" s="293">
        <v>40697</v>
      </c>
      <c r="O2615" s="398">
        <v>884</v>
      </c>
      <c r="P2615" s="370">
        <v>8</v>
      </c>
      <c r="Q2615" s="294">
        <v>1</v>
      </c>
      <c r="R2615" s="293">
        <v>41715</v>
      </c>
      <c r="S2615" s="398">
        <v>884</v>
      </c>
      <c r="T2615" s="370">
        <v>8</v>
      </c>
      <c r="U2615" s="294">
        <v>1</v>
      </c>
      <c r="V2615" s="293">
        <v>0</v>
      </c>
      <c r="W2615" s="398">
        <v>884</v>
      </c>
      <c r="X2615" s="370">
        <v>8</v>
      </c>
      <c r="Y2615" s="294">
        <v>1</v>
      </c>
      <c r="Z2615" s="293">
        <v>0</v>
      </c>
      <c r="AA2615" s="398">
        <v>884</v>
      </c>
    </row>
    <row r="2616" spans="1:27" x14ac:dyDescent="0.2">
      <c r="A2616" s="357"/>
      <c r="B2616" s="14"/>
      <c r="C2616" s="302">
        <v>1031</v>
      </c>
      <c r="D2616" s="302"/>
      <c r="E2616" s="288" t="s">
        <v>403</v>
      </c>
      <c r="F2616" s="8"/>
      <c r="G2616" s="8"/>
      <c r="H2616" s="8"/>
      <c r="L2616" s="364"/>
      <c r="O2616" s="398"/>
      <c r="P2616" s="370"/>
      <c r="S2616" s="398"/>
      <c r="T2616" s="370">
        <v>9</v>
      </c>
      <c r="U2616" s="294">
        <v>1</v>
      </c>
      <c r="V2616" s="293">
        <v>43085</v>
      </c>
      <c r="W2616" s="398">
        <v>884</v>
      </c>
      <c r="X2616" s="370">
        <v>9</v>
      </c>
      <c r="Y2616" s="294">
        <v>1</v>
      </c>
      <c r="Z2616" s="293">
        <v>43085</v>
      </c>
      <c r="AA2616" s="398">
        <v>884</v>
      </c>
    </row>
    <row r="2617" spans="1:27" x14ac:dyDescent="0.2">
      <c r="A2617" s="357"/>
      <c r="B2617" s="14"/>
      <c r="C2617" s="302">
        <v>16001</v>
      </c>
      <c r="D2617" s="302">
        <v>172110115</v>
      </c>
      <c r="E2617" s="288" t="s">
        <v>652</v>
      </c>
      <c r="F2617" s="8">
        <v>6</v>
      </c>
      <c r="G2617" s="8">
        <v>8</v>
      </c>
      <c r="H2617" s="8">
        <v>57409</v>
      </c>
      <c r="I2617" s="18">
        <v>6</v>
      </c>
      <c r="J2617" s="18">
        <v>8</v>
      </c>
      <c r="K2617" s="165">
        <v>57409</v>
      </c>
      <c r="L2617" s="364">
        <v>6</v>
      </c>
      <c r="M2617" s="21">
        <v>8</v>
      </c>
      <c r="N2617" s="293">
        <v>57409</v>
      </c>
      <c r="O2617" s="398">
        <v>3144</v>
      </c>
      <c r="P2617" s="370">
        <v>6</v>
      </c>
      <c r="Q2617" s="294">
        <v>8</v>
      </c>
      <c r="R2617" s="293">
        <v>63213</v>
      </c>
      <c r="S2617" s="398">
        <v>3144</v>
      </c>
      <c r="T2617" s="370">
        <v>6</v>
      </c>
      <c r="U2617" s="294">
        <v>8</v>
      </c>
      <c r="V2617" s="293">
        <v>63213</v>
      </c>
      <c r="W2617" s="398">
        <v>3144</v>
      </c>
      <c r="X2617" s="370">
        <v>6</v>
      </c>
      <c r="Y2617" s="294">
        <v>8</v>
      </c>
      <c r="Z2617" s="293">
        <v>63213</v>
      </c>
      <c r="AA2617" s="398">
        <v>3144</v>
      </c>
    </row>
    <row r="2618" spans="1:27" x14ac:dyDescent="0.2">
      <c r="A2618" s="357"/>
      <c r="B2618" s="14"/>
      <c r="C2618" s="302">
        <v>17001</v>
      </c>
      <c r="D2618" s="302"/>
      <c r="E2618" s="288" t="s">
        <v>81</v>
      </c>
      <c r="F2618" s="8">
        <v>7</v>
      </c>
      <c r="G2618" s="8">
        <v>2</v>
      </c>
      <c r="H2618" s="8">
        <v>46906</v>
      </c>
      <c r="I2618" s="18">
        <v>7</v>
      </c>
      <c r="J2618" s="18">
        <v>1</v>
      </c>
      <c r="K2618" s="165">
        <v>44623</v>
      </c>
      <c r="L2618" s="364">
        <v>7</v>
      </c>
      <c r="M2618" s="21">
        <v>1</v>
      </c>
      <c r="N2618" s="293">
        <v>44623</v>
      </c>
      <c r="O2618" s="398"/>
      <c r="P2618" s="370">
        <v>7</v>
      </c>
      <c r="Q2618" s="294">
        <v>1</v>
      </c>
      <c r="R2618" s="293">
        <v>49135</v>
      </c>
      <c r="S2618" s="398">
        <v>3144</v>
      </c>
      <c r="T2618" s="370">
        <v>7</v>
      </c>
      <c r="U2618" s="294">
        <v>1</v>
      </c>
      <c r="V2618" s="293">
        <v>49135</v>
      </c>
      <c r="W2618" s="398">
        <v>3144</v>
      </c>
      <c r="X2618" s="370">
        <v>7</v>
      </c>
      <c r="Y2618" s="294">
        <v>1</v>
      </c>
      <c r="Z2618" s="293">
        <v>49135</v>
      </c>
      <c r="AA2618" s="398">
        <v>3144</v>
      </c>
    </row>
    <row r="2619" spans="1:27" hidden="1" x14ac:dyDescent="0.2">
      <c r="A2619" s="357"/>
      <c r="B2619" s="14"/>
      <c r="C2619" s="302">
        <v>21001</v>
      </c>
      <c r="D2619" s="302"/>
      <c r="E2619" s="288" t="s">
        <v>1481</v>
      </c>
      <c r="F2619" s="8"/>
      <c r="G2619" s="8"/>
      <c r="H2619" s="8"/>
      <c r="L2619" s="364"/>
      <c r="O2619" s="398"/>
      <c r="P2619" s="370"/>
      <c r="S2619" s="398"/>
      <c r="T2619" s="370"/>
      <c r="W2619" s="398"/>
      <c r="X2619" s="370">
        <v>6</v>
      </c>
      <c r="Y2619" s="294">
        <v>8</v>
      </c>
      <c r="Z2619" s="293">
        <v>0</v>
      </c>
      <c r="AA2619" s="398">
        <v>3144</v>
      </c>
    </row>
    <row r="2620" spans="1:27" ht="9" customHeight="1" x14ac:dyDescent="0.2">
      <c r="A2620" s="357"/>
      <c r="B2620" s="14"/>
      <c r="C2620" s="302"/>
      <c r="D2620" s="302"/>
      <c r="E2620" s="288"/>
      <c r="F2620" s="8"/>
      <c r="G2620" s="8"/>
      <c r="H2620" s="8"/>
      <c r="L2620" s="364"/>
      <c r="O2620" s="398"/>
      <c r="P2620" s="370"/>
      <c r="S2620" s="398"/>
      <c r="T2620" s="370"/>
      <c r="W2620" s="398"/>
      <c r="X2620" s="370"/>
      <c r="AA2620" s="398"/>
    </row>
    <row r="2621" spans="1:27" ht="15" customHeight="1" x14ac:dyDescent="0.25">
      <c r="A2621" s="357"/>
      <c r="B2621" s="14"/>
      <c r="C2621" s="302"/>
      <c r="D2621" s="302"/>
      <c r="E2621" s="479" t="s">
        <v>381</v>
      </c>
      <c r="F2621" s="343"/>
      <c r="G2621" s="343"/>
      <c r="H2621" s="343">
        <f>SUM(H2601:H2620)</f>
        <v>989525</v>
      </c>
      <c r="I2621" s="261"/>
      <c r="J2621" s="261"/>
      <c r="K2621" s="344">
        <f>SUM(K2601:K2620)</f>
        <v>981451</v>
      </c>
      <c r="L2621" s="420"/>
      <c r="M2621" s="421"/>
      <c r="N2621" s="407">
        <f>SUM(N2601:N2620)</f>
        <v>981982</v>
      </c>
      <c r="O2621" s="408"/>
      <c r="P2621" s="423"/>
      <c r="Q2621" s="422"/>
      <c r="R2621" s="407">
        <f>SUM(R2601:R2620)</f>
        <v>1072339</v>
      </c>
      <c r="S2621" s="408"/>
      <c r="T2621" s="423"/>
      <c r="U2621" s="422"/>
      <c r="V2621" s="407">
        <f>SUM(V2601:V2620)</f>
        <v>1073709</v>
      </c>
      <c r="W2621" s="408"/>
      <c r="X2621" s="423"/>
      <c r="Y2621" s="422"/>
      <c r="Z2621" s="407">
        <f>SUM(Z2601:Z2620)</f>
        <v>1073709</v>
      </c>
      <c r="AA2621" s="408"/>
    </row>
    <row r="2622" spans="1:27" x14ac:dyDescent="0.2">
      <c r="A2622" s="357"/>
      <c r="B2622" s="14"/>
      <c r="C2622" s="302"/>
      <c r="D2622" s="302"/>
      <c r="E2622" s="288"/>
      <c r="F2622" s="287"/>
      <c r="G2622" s="287"/>
      <c r="H2622" s="287"/>
      <c r="I2622" s="23"/>
      <c r="J2622" s="23"/>
      <c r="K2622" s="324"/>
      <c r="L2622" s="444"/>
      <c r="M2622" s="445"/>
      <c r="N2622" s="446"/>
      <c r="O2622" s="398"/>
      <c r="P2622" s="448"/>
      <c r="Q2622" s="447"/>
      <c r="R2622" s="446"/>
      <c r="S2622" s="398"/>
      <c r="T2622" s="448"/>
      <c r="U2622" s="447"/>
      <c r="V2622" s="446"/>
      <c r="W2622" s="398"/>
      <c r="X2622" s="448"/>
      <c r="Y2622" s="447"/>
      <c r="Z2622" s="446"/>
      <c r="AA2622" s="398"/>
    </row>
    <row r="2623" spans="1:27" ht="20.25" x14ac:dyDescent="0.55000000000000004">
      <c r="A2623" s="357"/>
      <c r="B2623" s="14"/>
      <c r="C2623" s="302"/>
      <c r="D2623" s="302"/>
      <c r="E2623" s="376" t="s">
        <v>1333</v>
      </c>
      <c r="F2623" s="295"/>
      <c r="G2623" s="295"/>
      <c r="H2623" s="295"/>
      <c r="I2623" s="296"/>
      <c r="J2623" s="296"/>
      <c r="K2623" s="297"/>
      <c r="L2623" s="364"/>
      <c r="O2623" s="398"/>
      <c r="P2623" s="370"/>
      <c r="S2623" s="398"/>
      <c r="T2623" s="370"/>
      <c r="W2623" s="398"/>
      <c r="X2623" s="370"/>
      <c r="AA2623" s="398"/>
    </row>
    <row r="2624" spans="1:27" ht="15" x14ac:dyDescent="0.2">
      <c r="A2624" s="357"/>
      <c r="B2624" s="14"/>
      <c r="C2624" s="302"/>
      <c r="D2624" s="302"/>
      <c r="E2624" s="281" t="s">
        <v>1441</v>
      </c>
      <c r="F2624" s="295"/>
      <c r="G2624" s="295"/>
      <c r="H2624" s="295"/>
      <c r="I2624" s="296"/>
      <c r="J2624" s="296"/>
      <c r="K2624" s="297"/>
      <c r="L2624" s="364"/>
      <c r="N2624" s="293">
        <f>COUNTIFS($C$2601:$C$2620,"&gt;0",N2601:N2620,"&gt;0")</f>
        <v>16</v>
      </c>
      <c r="O2624" s="398"/>
      <c r="P2624" s="370"/>
      <c r="R2624" s="293">
        <f>COUNTIFS($C$2601:$C$2620,"&gt;0",R2601:R2620,"&gt;0")</f>
        <v>16</v>
      </c>
      <c r="S2624" s="398"/>
      <c r="T2624" s="370"/>
      <c r="V2624" s="293">
        <f>COUNTIFS($C$2601:$C$2620,"&gt;0",V2601:V2620,"&gt;0")</f>
        <v>16</v>
      </c>
      <c r="W2624" s="398"/>
      <c r="X2624" s="370"/>
      <c r="Z2624" s="293">
        <f>COUNTIFS($C$2601:$C$2620,"&gt;0",Z2601:Z2620,"&gt;0")</f>
        <v>16</v>
      </c>
      <c r="AA2624" s="398"/>
    </row>
    <row r="2625" spans="1:27" ht="15" x14ac:dyDescent="0.2">
      <c r="A2625" s="359"/>
      <c r="B2625" s="20"/>
      <c r="C2625" s="303"/>
      <c r="D2625" s="303"/>
      <c r="E2625" s="377" t="s">
        <v>1332</v>
      </c>
      <c r="F2625" s="298"/>
      <c r="G2625" s="298"/>
      <c r="H2625" s="298"/>
      <c r="I2625" s="299"/>
      <c r="J2625" s="299"/>
      <c r="K2625" s="300"/>
      <c r="L2625" s="366"/>
      <c r="M2625" s="307"/>
      <c r="N2625" s="308">
        <f>COUNTIFS($C$2601:$C$2620,"**",N2601:N2620,"&gt;0")</f>
        <v>0</v>
      </c>
      <c r="O2625" s="424"/>
      <c r="P2625" s="372"/>
      <c r="Q2625" s="326"/>
      <c r="R2625" s="308">
        <f>COUNTIFS($C$2601:$C$2620,"**",R2601:R2620,"&gt;0")</f>
        <v>0</v>
      </c>
      <c r="S2625" s="424"/>
      <c r="T2625" s="372"/>
      <c r="U2625" s="326"/>
      <c r="V2625" s="308">
        <f>COUNTIFS($C$2601:$C$2620,"**",V2601:V2620,"&gt;0")</f>
        <v>0</v>
      </c>
      <c r="W2625" s="424"/>
      <c r="X2625" s="372"/>
      <c r="Y2625" s="326"/>
      <c r="Z2625" s="308">
        <f>COUNTIFS($C$2601:$C$2620,"**",Z2601:Z2620,"&gt;0")</f>
        <v>0</v>
      </c>
      <c r="AA2625" s="424"/>
    </row>
    <row r="2626" spans="1:27" ht="15.75" x14ac:dyDescent="0.25">
      <c r="A2626" s="322" t="s">
        <v>516</v>
      </c>
      <c r="B2626" s="14"/>
      <c r="C2626" s="302"/>
      <c r="D2626" s="302"/>
      <c r="E2626" s="288"/>
      <c r="F2626" s="8"/>
      <c r="G2626" s="8"/>
      <c r="H2626" s="8"/>
      <c r="I2626" s="4"/>
      <c r="J2626" s="4"/>
      <c r="K2626" s="4"/>
      <c r="L2626" s="12"/>
      <c r="M2626" s="13"/>
      <c r="N2626" s="13"/>
      <c r="O2626" s="398"/>
      <c r="P2626" s="404"/>
      <c r="Q2626" s="403"/>
      <c r="R2626" s="414"/>
      <c r="S2626" s="398"/>
      <c r="T2626" s="404"/>
      <c r="U2626" s="403"/>
      <c r="V2626" s="414"/>
      <c r="W2626" s="398"/>
      <c r="X2626" s="404"/>
      <c r="Y2626" s="403"/>
      <c r="Z2626" s="414"/>
      <c r="AA2626" s="398"/>
    </row>
    <row r="2627" spans="1:27" ht="15" x14ac:dyDescent="0.25">
      <c r="A2627" s="357"/>
      <c r="B2627" s="286" t="s">
        <v>1260</v>
      </c>
      <c r="C2627" s="302"/>
      <c r="D2627" s="302"/>
      <c r="E2627" s="288"/>
      <c r="F2627" s="8"/>
      <c r="G2627" s="8"/>
      <c r="H2627" s="8"/>
      <c r="I2627" s="4"/>
      <c r="J2627" s="4"/>
      <c r="K2627" s="4"/>
      <c r="L2627" s="12"/>
      <c r="M2627" s="13"/>
      <c r="N2627" s="13"/>
      <c r="O2627" s="398"/>
      <c r="P2627" s="404"/>
      <c r="Q2627" s="403"/>
      <c r="R2627" s="414"/>
      <c r="S2627" s="398"/>
      <c r="T2627" s="404"/>
      <c r="U2627" s="403"/>
      <c r="V2627" s="414"/>
      <c r="W2627" s="398"/>
      <c r="X2627" s="404"/>
      <c r="Y2627" s="403"/>
      <c r="Z2627" s="414"/>
      <c r="AA2627" s="398"/>
    </row>
    <row r="2628" spans="1:27" ht="14.1" customHeight="1" x14ac:dyDescent="0.2">
      <c r="A2628" s="357"/>
      <c r="B2628" s="14"/>
      <c r="C2628" s="302">
        <v>95</v>
      </c>
      <c r="D2628" s="302">
        <v>172410101</v>
      </c>
      <c r="E2628" s="288" t="s">
        <v>944</v>
      </c>
      <c r="F2628" s="8">
        <v>9</v>
      </c>
      <c r="G2628" s="8"/>
      <c r="H2628" s="8">
        <v>120000</v>
      </c>
      <c r="I2628" s="18" t="s">
        <v>1132</v>
      </c>
      <c r="J2628" s="4"/>
      <c r="K2628" s="165">
        <v>120000</v>
      </c>
      <c r="L2628" s="364" t="s">
        <v>1132</v>
      </c>
      <c r="M2628" s="13"/>
      <c r="N2628" s="293">
        <v>120000</v>
      </c>
      <c r="O2628" s="398" t="s">
        <v>1124</v>
      </c>
      <c r="P2628" s="370" t="s">
        <v>1132</v>
      </c>
      <c r="Q2628" s="403"/>
      <c r="R2628" s="293">
        <v>129000</v>
      </c>
      <c r="S2628" s="398" t="s">
        <v>1124</v>
      </c>
      <c r="T2628" s="370" t="s">
        <v>1132</v>
      </c>
      <c r="U2628" s="403"/>
      <c r="V2628" s="293">
        <v>129000</v>
      </c>
      <c r="W2628" s="398" t="s">
        <v>1124</v>
      </c>
      <c r="X2628" s="370" t="s">
        <v>1132</v>
      </c>
      <c r="Y2628" s="403"/>
      <c r="Z2628" s="293">
        <v>129000</v>
      </c>
      <c r="AA2628" s="398" t="s">
        <v>1124</v>
      </c>
    </row>
    <row r="2629" spans="1:27" ht="14.1" customHeight="1" x14ac:dyDescent="0.2">
      <c r="A2629" s="357"/>
      <c r="B2629" s="14"/>
      <c r="C2629" s="302">
        <v>100</v>
      </c>
      <c r="D2629" s="302">
        <v>172410102</v>
      </c>
      <c r="E2629" s="288" t="s">
        <v>982</v>
      </c>
      <c r="F2629" s="8">
        <v>13</v>
      </c>
      <c r="G2629" s="8">
        <v>7</v>
      </c>
      <c r="H2629" s="8">
        <v>106596</v>
      </c>
      <c r="I2629" s="18">
        <v>13</v>
      </c>
      <c r="J2629" s="18">
        <v>7</v>
      </c>
      <c r="K2629" s="165">
        <v>106596</v>
      </c>
      <c r="L2629" s="364">
        <v>13</v>
      </c>
      <c r="M2629" s="21">
        <v>7</v>
      </c>
      <c r="N2629" s="293">
        <v>106596</v>
      </c>
      <c r="O2629" s="398">
        <v>3144</v>
      </c>
      <c r="P2629" s="370">
        <v>13</v>
      </c>
      <c r="Q2629" s="294">
        <v>7</v>
      </c>
      <c r="R2629" s="293">
        <v>117373</v>
      </c>
      <c r="S2629" s="398">
        <v>3144</v>
      </c>
      <c r="T2629" s="370">
        <v>13</v>
      </c>
      <c r="U2629" s="294">
        <v>7</v>
      </c>
      <c r="V2629" s="293">
        <v>117373</v>
      </c>
      <c r="W2629" s="398">
        <v>3144</v>
      </c>
      <c r="X2629" s="370">
        <v>13</v>
      </c>
      <c r="Y2629" s="294">
        <v>7</v>
      </c>
      <c r="Z2629" s="293">
        <v>117373</v>
      </c>
      <c r="AA2629" s="398">
        <v>3144</v>
      </c>
    </row>
    <row r="2630" spans="1:27" ht="14.1" customHeight="1" x14ac:dyDescent="0.2">
      <c r="A2630" s="357"/>
      <c r="B2630" s="14"/>
      <c r="C2630" s="302">
        <v>120</v>
      </c>
      <c r="D2630" s="302">
        <v>172410103</v>
      </c>
      <c r="E2630" s="288" t="s">
        <v>1587</v>
      </c>
      <c r="F2630" s="8">
        <v>10</v>
      </c>
      <c r="G2630" s="8">
        <v>5</v>
      </c>
      <c r="H2630" s="8">
        <v>72868</v>
      </c>
      <c r="I2630" s="18">
        <v>10</v>
      </c>
      <c r="J2630" s="18">
        <v>5</v>
      </c>
      <c r="K2630" s="165">
        <v>72868</v>
      </c>
      <c r="L2630" s="364">
        <v>10</v>
      </c>
      <c r="M2630" s="21">
        <v>5</v>
      </c>
      <c r="N2630" s="293">
        <v>72868</v>
      </c>
      <c r="O2630" s="398">
        <v>3144</v>
      </c>
      <c r="P2630" s="370">
        <v>10</v>
      </c>
      <c r="Q2630" s="294">
        <v>7</v>
      </c>
      <c r="R2630" s="293">
        <v>90235</v>
      </c>
      <c r="S2630" s="398">
        <v>3144</v>
      </c>
      <c r="T2630" s="370">
        <v>10</v>
      </c>
      <c r="U2630" s="294">
        <v>7</v>
      </c>
      <c r="V2630" s="293">
        <v>90235</v>
      </c>
      <c r="W2630" s="398">
        <v>3144</v>
      </c>
      <c r="X2630" s="370">
        <v>10</v>
      </c>
      <c r="Y2630" s="294">
        <v>7</v>
      </c>
      <c r="Z2630" s="293">
        <v>90235</v>
      </c>
      <c r="AA2630" s="398">
        <v>3144</v>
      </c>
    </row>
    <row r="2631" spans="1:27" ht="14.1" customHeight="1" x14ac:dyDescent="0.2">
      <c r="A2631" s="357"/>
      <c r="B2631" s="14"/>
      <c r="C2631" s="302">
        <v>140</v>
      </c>
      <c r="D2631" s="302">
        <v>172410104</v>
      </c>
      <c r="E2631" s="288" t="s">
        <v>919</v>
      </c>
      <c r="F2631" s="8">
        <v>11</v>
      </c>
      <c r="G2631" s="8">
        <v>7</v>
      </c>
      <c r="H2631" s="8">
        <v>88203</v>
      </c>
      <c r="I2631" s="18">
        <v>11</v>
      </c>
      <c r="J2631" s="18">
        <v>7</v>
      </c>
      <c r="K2631" s="165">
        <v>88203</v>
      </c>
      <c r="L2631" s="364">
        <v>11</v>
      </c>
      <c r="M2631" s="21">
        <v>7</v>
      </c>
      <c r="N2631" s="293">
        <v>88203</v>
      </c>
      <c r="O2631" s="398">
        <v>3144</v>
      </c>
      <c r="P2631" s="370">
        <v>11</v>
      </c>
      <c r="Q2631" s="294">
        <v>7</v>
      </c>
      <c r="R2631" s="293">
        <v>97120</v>
      </c>
      <c r="S2631" s="398">
        <v>3144</v>
      </c>
      <c r="T2631" s="370">
        <v>11</v>
      </c>
      <c r="U2631" s="294">
        <v>7</v>
      </c>
      <c r="V2631" s="293">
        <v>97120</v>
      </c>
      <c r="W2631" s="398">
        <v>3144</v>
      </c>
      <c r="X2631" s="370">
        <v>11</v>
      </c>
      <c r="Y2631" s="294">
        <v>7</v>
      </c>
      <c r="Z2631" s="293">
        <v>97120</v>
      </c>
      <c r="AA2631" s="398">
        <v>3144</v>
      </c>
    </row>
    <row r="2632" spans="1:27" ht="14.1" customHeight="1" x14ac:dyDescent="0.2">
      <c r="A2632" s="357"/>
      <c r="B2632" s="14"/>
      <c r="C2632" s="302">
        <v>300</v>
      </c>
      <c r="D2632" s="302">
        <v>172410106</v>
      </c>
      <c r="E2632" s="288" t="s">
        <v>230</v>
      </c>
      <c r="F2632" s="8">
        <v>9</v>
      </c>
      <c r="G2632" s="8">
        <v>6</v>
      </c>
      <c r="H2632" s="8">
        <v>69345</v>
      </c>
      <c r="I2632" s="18">
        <v>9</v>
      </c>
      <c r="J2632" s="18">
        <v>6</v>
      </c>
      <c r="K2632" s="165">
        <v>69345</v>
      </c>
      <c r="L2632" s="364">
        <v>9</v>
      </c>
      <c r="M2632" s="21">
        <v>6</v>
      </c>
      <c r="N2632" s="293">
        <v>69345</v>
      </c>
      <c r="O2632" s="398">
        <v>3144</v>
      </c>
      <c r="P2632" s="370">
        <v>9</v>
      </c>
      <c r="Q2632" s="294">
        <v>6</v>
      </c>
      <c r="R2632" s="293">
        <v>76348</v>
      </c>
      <c r="S2632" s="398">
        <v>3144</v>
      </c>
      <c r="T2632" s="370">
        <v>9</v>
      </c>
      <c r="U2632" s="294">
        <v>6</v>
      </c>
      <c r="V2632" s="293">
        <v>76348</v>
      </c>
      <c r="W2632" s="398">
        <v>3144</v>
      </c>
      <c r="X2632" s="370">
        <v>9</v>
      </c>
      <c r="Y2632" s="294">
        <v>6</v>
      </c>
      <c r="Z2632" s="293">
        <v>76348</v>
      </c>
      <c r="AA2632" s="398">
        <v>3144</v>
      </c>
    </row>
    <row r="2633" spans="1:27" ht="14.1" customHeight="1" x14ac:dyDescent="0.2">
      <c r="A2633" s="357"/>
      <c r="B2633" s="14"/>
      <c r="C2633" s="302">
        <v>310</v>
      </c>
      <c r="D2633" s="302">
        <v>172410107</v>
      </c>
      <c r="E2633" s="288" t="s">
        <v>888</v>
      </c>
      <c r="F2633" s="8">
        <v>7</v>
      </c>
      <c r="G2633" s="8">
        <v>10</v>
      </c>
      <c r="H2633" s="8">
        <v>71032</v>
      </c>
      <c r="I2633" s="18">
        <v>7</v>
      </c>
      <c r="J2633" s="18">
        <v>10</v>
      </c>
      <c r="K2633" s="165">
        <v>71032</v>
      </c>
      <c r="L2633" s="364">
        <v>7</v>
      </c>
      <c r="M2633" s="21">
        <v>10</v>
      </c>
      <c r="N2633" s="293">
        <v>71032</v>
      </c>
      <c r="O2633" s="398">
        <v>3144</v>
      </c>
      <c r="P2633" s="370">
        <v>7</v>
      </c>
      <c r="Q2633" s="294">
        <v>10</v>
      </c>
      <c r="R2633" s="293">
        <v>78213</v>
      </c>
      <c r="S2633" s="398">
        <v>3144</v>
      </c>
      <c r="T2633" s="370">
        <v>7</v>
      </c>
      <c r="U2633" s="294">
        <v>10</v>
      </c>
      <c r="V2633" s="293">
        <v>78213</v>
      </c>
      <c r="W2633" s="398">
        <v>3144</v>
      </c>
      <c r="X2633" s="370">
        <v>7</v>
      </c>
      <c r="Y2633" s="294">
        <v>10</v>
      </c>
      <c r="Z2633" s="293">
        <v>78213</v>
      </c>
      <c r="AA2633" s="398">
        <v>3144</v>
      </c>
    </row>
    <row r="2634" spans="1:27" ht="14.1" customHeight="1" x14ac:dyDescent="0.2">
      <c r="A2634" s="357"/>
      <c r="B2634" s="14"/>
      <c r="C2634" s="302">
        <v>330</v>
      </c>
      <c r="D2634" s="302">
        <v>172410108</v>
      </c>
      <c r="E2634" s="288" t="s">
        <v>952</v>
      </c>
      <c r="F2634" s="8">
        <v>8</v>
      </c>
      <c r="G2634" s="8">
        <v>10</v>
      </c>
      <c r="H2634" s="8">
        <v>78941</v>
      </c>
      <c r="I2634" s="18">
        <v>8</v>
      </c>
      <c r="J2634" s="18">
        <v>10</v>
      </c>
      <c r="K2634" s="165">
        <v>78941</v>
      </c>
      <c r="L2634" s="364">
        <v>8</v>
      </c>
      <c r="M2634" s="21">
        <v>10</v>
      </c>
      <c r="N2634" s="293">
        <v>78941</v>
      </c>
      <c r="O2634" s="398">
        <v>3144</v>
      </c>
      <c r="P2634" s="370">
        <v>8</v>
      </c>
      <c r="Q2634" s="294">
        <v>10</v>
      </c>
      <c r="R2634" s="293">
        <v>86922</v>
      </c>
      <c r="S2634" s="398">
        <v>3144</v>
      </c>
      <c r="T2634" s="370">
        <v>8</v>
      </c>
      <c r="U2634" s="294">
        <v>10</v>
      </c>
      <c r="V2634" s="293">
        <v>86922</v>
      </c>
      <c r="W2634" s="398">
        <v>3144</v>
      </c>
      <c r="X2634" s="370">
        <v>8</v>
      </c>
      <c r="Y2634" s="294">
        <v>10</v>
      </c>
      <c r="Z2634" s="293">
        <v>86922</v>
      </c>
      <c r="AA2634" s="398">
        <v>3144</v>
      </c>
    </row>
    <row r="2635" spans="1:27" ht="14.1" customHeight="1" x14ac:dyDescent="0.2">
      <c r="A2635" s="357"/>
      <c r="B2635" s="14"/>
      <c r="C2635" s="302">
        <v>400</v>
      </c>
      <c r="D2635" s="302">
        <v>172410109</v>
      </c>
      <c r="E2635" s="288" t="s">
        <v>968</v>
      </c>
      <c r="F2635" s="8"/>
      <c r="G2635" s="8"/>
      <c r="H2635" s="8">
        <v>110000</v>
      </c>
      <c r="I2635" s="18" t="s">
        <v>1132</v>
      </c>
      <c r="J2635" s="4"/>
      <c r="K2635" s="165">
        <v>119033</v>
      </c>
      <c r="L2635" s="364" t="s">
        <v>1132</v>
      </c>
      <c r="M2635" s="13"/>
      <c r="N2635" s="293">
        <v>119033</v>
      </c>
      <c r="O2635" s="398" t="s">
        <v>1127</v>
      </c>
      <c r="P2635" s="370" t="s">
        <v>1132</v>
      </c>
      <c r="Q2635" s="403"/>
      <c r="R2635" s="293">
        <v>130429</v>
      </c>
      <c r="S2635" s="398" t="s">
        <v>1127</v>
      </c>
      <c r="T2635" s="370">
        <v>1</v>
      </c>
      <c r="U2635" s="403">
        <v>11</v>
      </c>
      <c r="V2635" s="293">
        <v>130429</v>
      </c>
      <c r="W2635" s="398" t="s">
        <v>1127</v>
      </c>
      <c r="X2635" s="370" t="s">
        <v>1132</v>
      </c>
      <c r="Y2635" s="403"/>
      <c r="Z2635" s="293">
        <v>130429</v>
      </c>
      <c r="AA2635" s="398" t="s">
        <v>1127</v>
      </c>
    </row>
    <row r="2636" spans="1:27" ht="13.5" customHeight="1" x14ac:dyDescent="0.2">
      <c r="A2636" s="357"/>
      <c r="B2636" s="14"/>
      <c r="C2636" s="302">
        <v>420</v>
      </c>
      <c r="D2636" s="302">
        <v>172410111</v>
      </c>
      <c r="E2636" s="288" t="s">
        <v>970</v>
      </c>
      <c r="F2636" s="8">
        <v>11</v>
      </c>
      <c r="G2636" s="8">
        <v>7</v>
      </c>
      <c r="H2636" s="8">
        <v>88203</v>
      </c>
      <c r="I2636" s="18">
        <v>11</v>
      </c>
      <c r="J2636" s="18">
        <v>7</v>
      </c>
      <c r="K2636" s="165">
        <v>88203</v>
      </c>
      <c r="L2636" s="364">
        <v>11</v>
      </c>
      <c r="M2636" s="21">
        <v>7</v>
      </c>
      <c r="N2636" s="293">
        <v>88203</v>
      </c>
      <c r="O2636" s="398">
        <v>3144</v>
      </c>
      <c r="P2636" s="370">
        <v>11</v>
      </c>
      <c r="Q2636" s="294">
        <v>7</v>
      </c>
      <c r="R2636" s="293">
        <v>97120</v>
      </c>
      <c r="S2636" s="398">
        <v>3144</v>
      </c>
      <c r="T2636" s="370">
        <v>11</v>
      </c>
      <c r="U2636" s="294">
        <v>7</v>
      </c>
      <c r="V2636" s="293">
        <v>97120</v>
      </c>
      <c r="W2636" s="398">
        <v>3144</v>
      </c>
      <c r="X2636" s="370">
        <v>11</v>
      </c>
      <c r="Y2636" s="294">
        <v>7</v>
      </c>
      <c r="Z2636" s="293">
        <v>97120</v>
      </c>
      <c r="AA2636" s="398">
        <v>3144</v>
      </c>
    </row>
    <row r="2637" spans="1:27" ht="13.5" customHeight="1" x14ac:dyDescent="0.2">
      <c r="A2637" s="357"/>
      <c r="B2637" s="14"/>
      <c r="C2637" s="302">
        <v>16001</v>
      </c>
      <c r="D2637" s="302">
        <v>172410112</v>
      </c>
      <c r="E2637" s="288" t="s">
        <v>350</v>
      </c>
      <c r="F2637" s="8">
        <v>11</v>
      </c>
      <c r="G2637" s="8">
        <v>6</v>
      </c>
      <c r="H2637" s="8">
        <v>84026</v>
      </c>
      <c r="I2637" s="18">
        <v>11</v>
      </c>
      <c r="J2637" s="18">
        <v>6</v>
      </c>
      <c r="K2637" s="165">
        <v>84026</v>
      </c>
      <c r="L2637" s="364">
        <v>11</v>
      </c>
      <c r="M2637" s="21">
        <v>6</v>
      </c>
      <c r="N2637" s="293">
        <v>84026</v>
      </c>
      <c r="O2637" s="398">
        <v>3144</v>
      </c>
      <c r="P2637" s="370">
        <v>11</v>
      </c>
      <c r="Q2637" s="294">
        <v>6</v>
      </c>
      <c r="R2637" s="293">
        <v>92521</v>
      </c>
      <c r="S2637" s="398">
        <v>3144</v>
      </c>
      <c r="T2637" s="370">
        <v>11</v>
      </c>
      <c r="U2637" s="294">
        <v>6</v>
      </c>
      <c r="V2637" s="293">
        <v>92521</v>
      </c>
      <c r="W2637" s="398">
        <v>3144</v>
      </c>
      <c r="X2637" s="370">
        <v>11</v>
      </c>
      <c r="Y2637" s="294">
        <v>6</v>
      </c>
      <c r="Z2637" s="293">
        <v>92521</v>
      </c>
      <c r="AA2637" s="398">
        <v>3144</v>
      </c>
    </row>
    <row r="2638" spans="1:27" ht="13.5" hidden="1" customHeight="1" x14ac:dyDescent="0.2">
      <c r="A2638" s="357"/>
      <c r="B2638" s="14"/>
      <c r="C2638" s="302">
        <v>21000</v>
      </c>
      <c r="D2638" s="302"/>
      <c r="E2638" s="288" t="s">
        <v>1482</v>
      </c>
      <c r="F2638" s="8"/>
      <c r="G2638" s="8"/>
      <c r="H2638" s="8"/>
      <c r="L2638" s="364"/>
      <c r="O2638" s="398"/>
      <c r="P2638" s="370"/>
      <c r="S2638" s="398"/>
      <c r="T2638" s="370"/>
      <c r="W2638" s="398"/>
      <c r="X2638" s="370">
        <v>10</v>
      </c>
      <c r="Y2638" s="294">
        <v>7</v>
      </c>
      <c r="Z2638" s="293">
        <v>0</v>
      </c>
      <c r="AA2638" s="398">
        <v>3144</v>
      </c>
    </row>
    <row r="2639" spans="1:27" ht="8.1" customHeight="1" x14ac:dyDescent="0.2">
      <c r="A2639" s="357"/>
      <c r="B2639" s="14"/>
      <c r="C2639" s="302"/>
      <c r="D2639" s="302"/>
      <c r="E2639" s="288"/>
      <c r="F2639" s="8"/>
      <c r="G2639" s="8"/>
      <c r="H2639" s="8"/>
      <c r="L2639" s="364"/>
      <c r="O2639" s="398"/>
      <c r="P2639" s="370"/>
      <c r="S2639" s="398"/>
      <c r="T2639" s="370"/>
      <c r="W2639" s="398"/>
      <c r="X2639" s="370"/>
      <c r="AA2639" s="398"/>
    </row>
    <row r="2640" spans="1:27" ht="15" x14ac:dyDescent="0.25">
      <c r="A2640" s="357"/>
      <c r="B2640" s="14"/>
      <c r="C2640" s="302"/>
      <c r="D2640" s="302"/>
      <c r="E2640" s="479" t="s">
        <v>381</v>
      </c>
      <c r="F2640" s="343"/>
      <c r="G2640" s="343"/>
      <c r="H2640" s="343">
        <f>SUM(H2628:H2639)</f>
        <v>889214</v>
      </c>
      <c r="I2640" s="261"/>
      <c r="J2640" s="261"/>
      <c r="K2640" s="344">
        <f>SUM(K2628:K2639)</f>
        <v>898247</v>
      </c>
      <c r="L2640" s="420"/>
      <c r="M2640" s="421"/>
      <c r="N2640" s="407">
        <f>SUM(N2628:N2639)</f>
        <v>898247</v>
      </c>
      <c r="O2640" s="408"/>
      <c r="P2640" s="423"/>
      <c r="Q2640" s="422"/>
      <c r="R2640" s="407">
        <f>SUM(R2628:R2639)</f>
        <v>995281</v>
      </c>
      <c r="S2640" s="408"/>
      <c r="T2640" s="423"/>
      <c r="U2640" s="422"/>
      <c r="V2640" s="407">
        <f>SUM(V2628:V2639)</f>
        <v>995281</v>
      </c>
      <c r="W2640" s="408"/>
      <c r="X2640" s="423"/>
      <c r="Y2640" s="422"/>
      <c r="Z2640" s="407">
        <f>SUM(Z2628:Z2639)</f>
        <v>995281</v>
      </c>
      <c r="AA2640" s="408"/>
    </row>
    <row r="2641" spans="1:27" ht="10.5" customHeight="1" x14ac:dyDescent="0.2">
      <c r="A2641" s="357"/>
      <c r="B2641" s="14"/>
      <c r="C2641" s="302"/>
      <c r="D2641" s="302"/>
      <c r="E2641" s="288"/>
      <c r="F2641" s="292"/>
      <c r="G2641" s="292"/>
      <c r="H2641" s="292"/>
      <c r="I2641" s="21"/>
      <c r="J2641" s="21"/>
      <c r="K2641" s="293"/>
      <c r="L2641" s="364"/>
      <c r="O2641" s="398"/>
      <c r="P2641" s="370"/>
      <c r="S2641" s="398"/>
      <c r="T2641" s="370"/>
      <c r="W2641" s="398"/>
      <c r="X2641" s="370"/>
      <c r="AA2641" s="398"/>
    </row>
    <row r="2642" spans="1:27" ht="20.25" x14ac:dyDescent="0.55000000000000004">
      <c r="A2642" s="357"/>
      <c r="B2642" s="14"/>
      <c r="C2642" s="302"/>
      <c r="D2642" s="302"/>
      <c r="E2642" s="376"/>
      <c r="F2642" s="295"/>
      <c r="G2642" s="295"/>
      <c r="H2642" s="295"/>
      <c r="I2642" s="296"/>
      <c r="J2642" s="296"/>
      <c r="K2642" s="297"/>
      <c r="L2642" s="364"/>
      <c r="O2642" s="398"/>
      <c r="P2642" s="370"/>
      <c r="S2642" s="398"/>
      <c r="T2642" s="370"/>
      <c r="W2642" s="398"/>
      <c r="X2642" s="370"/>
      <c r="AA2642" s="398"/>
    </row>
    <row r="2643" spans="1:27" ht="15" x14ac:dyDescent="0.2">
      <c r="A2643" s="357"/>
      <c r="B2643" s="14"/>
      <c r="C2643" s="302"/>
      <c r="D2643" s="302"/>
      <c r="E2643" s="281" t="s">
        <v>1441</v>
      </c>
      <c r="F2643" s="295"/>
      <c r="G2643" s="295"/>
      <c r="H2643" s="295"/>
      <c r="I2643" s="296"/>
      <c r="J2643" s="296"/>
      <c r="K2643" s="297"/>
      <c r="L2643" s="364"/>
      <c r="N2643" s="293">
        <f>COUNTIFS($C$2628:$C$2639,"&gt;0",N2628:N2639,"&gt;0")</f>
        <v>10</v>
      </c>
      <c r="O2643" s="398"/>
      <c r="P2643" s="370"/>
      <c r="R2643" s="293">
        <f>COUNTIFS($C$2628:$C$2639,"&gt;0",R2628:R2639,"&gt;0")</f>
        <v>10</v>
      </c>
      <c r="S2643" s="398"/>
      <c r="T2643" s="370"/>
      <c r="V2643" s="293">
        <f>COUNTIFS($C$2628:$C$2639,"&gt;0",V2628:V2639,"&gt;0")</f>
        <v>10</v>
      </c>
      <c r="W2643" s="398"/>
      <c r="X2643" s="370"/>
      <c r="Z2643" s="293">
        <f>COUNTIFS($C$2628:$C$2639,"&gt;0",Z2628:Z2639,"&gt;0")</f>
        <v>10</v>
      </c>
      <c r="AA2643" s="398"/>
    </row>
    <row r="2644" spans="1:27" ht="15" x14ac:dyDescent="0.2">
      <c r="A2644" s="357"/>
      <c r="B2644" s="14"/>
      <c r="C2644" s="302"/>
      <c r="D2644" s="302"/>
      <c r="E2644" s="281" t="s">
        <v>1332</v>
      </c>
      <c r="F2644" s="295"/>
      <c r="G2644" s="295"/>
      <c r="H2644" s="295"/>
      <c r="I2644" s="296"/>
      <c r="J2644" s="296"/>
      <c r="K2644" s="297"/>
      <c r="L2644" s="364"/>
      <c r="N2644" s="293">
        <f>COUNTIFS($C$2628:$C$2639,"**",N2628:N2639,"&gt;0")</f>
        <v>0</v>
      </c>
      <c r="O2644" s="398"/>
      <c r="P2644" s="370"/>
      <c r="R2644" s="293">
        <f>COUNTIFS($C$2628:$C$2639,"**",R2628:R2639,"&gt;0")</f>
        <v>0</v>
      </c>
      <c r="S2644" s="398"/>
      <c r="T2644" s="370"/>
      <c r="V2644" s="293">
        <f>COUNTIFS($C$2628:$C$2639,"**",V2628:V2639,"&gt;0")</f>
        <v>0</v>
      </c>
      <c r="W2644" s="398"/>
      <c r="X2644" s="370"/>
      <c r="Z2644" s="293">
        <f>COUNTIFS($C$2628:$C$2639,"**",Z2628:Z2639,"&gt;0")</f>
        <v>0</v>
      </c>
      <c r="AA2644" s="398"/>
    </row>
    <row r="2645" spans="1:27" ht="15" x14ac:dyDescent="0.2">
      <c r="A2645" s="357"/>
      <c r="B2645" s="14"/>
      <c r="C2645" s="302"/>
      <c r="D2645" s="302"/>
      <c r="E2645" s="281"/>
      <c r="F2645" s="295"/>
      <c r="G2645" s="295"/>
      <c r="H2645" s="295"/>
      <c r="I2645" s="296"/>
      <c r="J2645" s="296"/>
      <c r="K2645" s="297"/>
      <c r="L2645" s="364"/>
      <c r="O2645" s="398"/>
      <c r="P2645" s="370"/>
      <c r="S2645" s="398"/>
      <c r="T2645" s="370"/>
      <c r="W2645" s="398"/>
      <c r="X2645" s="370"/>
      <c r="AA2645" s="398"/>
    </row>
    <row r="2646" spans="1:27" ht="15.75" x14ac:dyDescent="0.25">
      <c r="A2646" s="357"/>
      <c r="B2646" s="286" t="s">
        <v>1595</v>
      </c>
      <c r="C2646" s="302"/>
      <c r="D2646" s="302"/>
      <c r="E2646" s="288"/>
      <c r="F2646" s="295"/>
      <c r="G2646" s="295"/>
      <c r="H2646" s="295"/>
      <c r="I2646" s="296"/>
      <c r="J2646" s="296"/>
      <c r="K2646" s="297"/>
      <c r="L2646" s="364"/>
      <c r="O2646" s="398"/>
      <c r="P2646" s="370"/>
      <c r="S2646" s="398"/>
      <c r="T2646" s="370"/>
      <c r="W2646" s="398"/>
      <c r="X2646" s="370"/>
      <c r="AA2646" s="398"/>
    </row>
    <row r="2647" spans="1:27" ht="15" x14ac:dyDescent="0.2">
      <c r="A2647" s="357"/>
      <c r="B2647" s="14"/>
      <c r="C2647" s="302">
        <v>7170</v>
      </c>
      <c r="D2647" s="302">
        <v>130810112</v>
      </c>
      <c r="E2647" s="288" t="s">
        <v>874</v>
      </c>
      <c r="F2647" s="295"/>
      <c r="G2647" s="295"/>
      <c r="H2647" s="295"/>
      <c r="I2647" s="296"/>
      <c r="J2647" s="296"/>
      <c r="K2647" s="297"/>
      <c r="L2647" s="364"/>
      <c r="O2647" s="398"/>
      <c r="P2647" s="370"/>
      <c r="R2647" s="293">
        <v>0</v>
      </c>
      <c r="S2647" s="398"/>
      <c r="T2647" s="370"/>
      <c r="V2647" s="293">
        <v>0</v>
      </c>
      <c r="W2647" s="398"/>
      <c r="X2647" s="370" t="s">
        <v>1138</v>
      </c>
      <c r="Y2647" s="403"/>
      <c r="Z2647" s="293">
        <v>90000</v>
      </c>
      <c r="AA2647" s="398" t="s">
        <v>1124</v>
      </c>
    </row>
    <row r="2648" spans="1:27" ht="15" x14ac:dyDescent="0.2">
      <c r="A2648" s="357"/>
      <c r="B2648" s="14"/>
      <c r="C2648" s="302">
        <v>410</v>
      </c>
      <c r="D2648" s="302">
        <v>172410110</v>
      </c>
      <c r="E2648" s="288" t="s">
        <v>920</v>
      </c>
      <c r="F2648" s="295"/>
      <c r="G2648" s="295"/>
      <c r="H2648" s="295"/>
      <c r="I2648" s="296"/>
      <c r="J2648" s="296"/>
      <c r="K2648" s="297"/>
      <c r="L2648" s="364"/>
      <c r="O2648" s="398"/>
      <c r="P2648" s="370"/>
      <c r="R2648" s="293">
        <v>0</v>
      </c>
      <c r="S2648" s="398"/>
      <c r="T2648" s="370"/>
      <c r="V2648" s="293">
        <v>0</v>
      </c>
      <c r="W2648" s="398"/>
      <c r="X2648" s="370"/>
      <c r="Z2648" s="293">
        <v>49423</v>
      </c>
      <c r="AA2648" s="398">
        <v>3144</v>
      </c>
    </row>
    <row r="2649" spans="1:27" ht="15" x14ac:dyDescent="0.2">
      <c r="A2649" s="357"/>
      <c r="B2649" s="14"/>
      <c r="C2649" s="302"/>
      <c r="D2649" s="302"/>
      <c r="E2649" s="288"/>
      <c r="F2649" s="295"/>
      <c r="G2649" s="295"/>
      <c r="H2649" s="295"/>
      <c r="I2649" s="296"/>
      <c r="J2649" s="296"/>
      <c r="K2649" s="297"/>
      <c r="L2649" s="364"/>
      <c r="O2649" s="398"/>
      <c r="P2649" s="370"/>
      <c r="S2649" s="398"/>
      <c r="T2649" s="370"/>
      <c r="W2649" s="398"/>
      <c r="X2649" s="370"/>
      <c r="AA2649" s="398"/>
    </row>
    <row r="2650" spans="1:27" ht="15.75" x14ac:dyDescent="0.25">
      <c r="A2650" s="357"/>
      <c r="B2650" s="14"/>
      <c r="C2650" s="302"/>
      <c r="D2650" s="302"/>
      <c r="E2650" s="479" t="s">
        <v>381</v>
      </c>
      <c r="F2650" s="349"/>
      <c r="G2650" s="349"/>
      <c r="H2650" s="349"/>
      <c r="I2650" s="350"/>
      <c r="J2650" s="350"/>
      <c r="K2650" s="351"/>
      <c r="L2650" s="369"/>
      <c r="M2650" s="171"/>
      <c r="N2650" s="310"/>
      <c r="O2650" s="401"/>
      <c r="P2650" s="374"/>
      <c r="Q2650" s="311"/>
      <c r="R2650" s="310">
        <f>SUM(R2647:R2649)</f>
        <v>0</v>
      </c>
      <c r="S2650" s="401"/>
      <c r="T2650" s="374"/>
      <c r="U2650" s="311"/>
      <c r="V2650" s="310">
        <f>SUM(V2647:V2649)</f>
        <v>0</v>
      </c>
      <c r="W2650" s="401"/>
      <c r="X2650" s="374"/>
      <c r="Y2650" s="311"/>
      <c r="Z2650" s="310">
        <f>SUM(Z2647:Z2649)</f>
        <v>139423</v>
      </c>
      <c r="AA2650" s="401"/>
    </row>
    <row r="2651" spans="1:27" ht="15" x14ac:dyDescent="0.2">
      <c r="A2651" s="357"/>
      <c r="B2651" s="14"/>
      <c r="C2651" s="302"/>
      <c r="D2651" s="302"/>
      <c r="E2651" s="281"/>
      <c r="F2651" s="295"/>
      <c r="G2651" s="295"/>
      <c r="H2651" s="295"/>
      <c r="I2651" s="296"/>
      <c r="J2651" s="296"/>
      <c r="K2651" s="297"/>
      <c r="L2651" s="364"/>
      <c r="O2651" s="398"/>
      <c r="P2651" s="370"/>
      <c r="S2651" s="398"/>
      <c r="T2651" s="370"/>
      <c r="W2651" s="398"/>
      <c r="X2651" s="370"/>
      <c r="AA2651" s="398"/>
    </row>
    <row r="2652" spans="1:27" ht="15" x14ac:dyDescent="0.2">
      <c r="A2652" s="357"/>
      <c r="B2652" s="14"/>
      <c r="C2652" s="302"/>
      <c r="D2652" s="302"/>
      <c r="E2652" s="281" t="s">
        <v>1441</v>
      </c>
      <c r="F2652" s="295"/>
      <c r="G2652" s="295"/>
      <c r="H2652" s="295"/>
      <c r="I2652" s="296"/>
      <c r="J2652" s="296"/>
      <c r="K2652" s="297"/>
      <c r="L2652" s="364"/>
      <c r="N2652" s="293" t="e">
        <f>COUNTIFS($C$2628:$C$2639,"&gt;0",N2639:N2649,"&gt;0")</f>
        <v>#VALUE!</v>
      </c>
      <c r="O2652" s="398"/>
      <c r="P2652" s="370"/>
      <c r="R2652" s="293">
        <f>COUNTIFS($C$2647:$C$2649,"&gt;0",R2647:R2649,"&gt;0")</f>
        <v>0</v>
      </c>
      <c r="S2652" s="398"/>
      <c r="T2652" s="370"/>
      <c r="V2652" s="293">
        <f>COUNTIFS($C$2647:$C$2649,"&gt;0",V2647:V2649,"&gt;0")</f>
        <v>0</v>
      </c>
      <c r="W2652" s="398"/>
      <c r="X2652" s="370"/>
      <c r="Z2652" s="293">
        <f>COUNTIFS($C$2647:$C$2649,"&gt;0",Z2647:Z2649,"&gt;0")</f>
        <v>2</v>
      </c>
      <c r="AA2652" s="398"/>
    </row>
    <row r="2653" spans="1:27" ht="15" x14ac:dyDescent="0.2">
      <c r="A2653" s="357"/>
      <c r="B2653" s="14"/>
      <c r="C2653" s="302"/>
      <c r="D2653" s="302"/>
      <c r="E2653" s="281" t="s">
        <v>1332</v>
      </c>
      <c r="F2653" s="295"/>
      <c r="G2653" s="295"/>
      <c r="H2653" s="295"/>
      <c r="I2653" s="296"/>
      <c r="J2653" s="296"/>
      <c r="K2653" s="297"/>
      <c r="L2653" s="364"/>
      <c r="N2653" s="293" t="e">
        <f>COUNTIFS($C$2628:$C$2639,"**",N2639:N2649,"&gt;0")</f>
        <v>#VALUE!</v>
      </c>
      <c r="O2653" s="398"/>
      <c r="P2653" s="370"/>
      <c r="R2653" s="293">
        <f>COUNTIFS($C$2647:$C$2649,"**",R2647:R2649,"&gt;0")</f>
        <v>0</v>
      </c>
      <c r="S2653" s="398"/>
      <c r="T2653" s="370"/>
      <c r="V2653" s="293">
        <f>COUNTIFS($C$2647:$C$2649,"**",V2647:V2649,"&gt;0")</f>
        <v>0</v>
      </c>
      <c r="W2653" s="398"/>
      <c r="X2653" s="370"/>
      <c r="Z2653" s="293">
        <f>COUNTIFS($C$2647:$C$2649,"**",Z2647:Z2649,"&gt;0")</f>
        <v>0</v>
      </c>
      <c r="AA2653" s="398"/>
    </row>
    <row r="2654" spans="1:27" ht="15" x14ac:dyDescent="0.2">
      <c r="A2654" s="357"/>
      <c r="B2654" s="14"/>
      <c r="C2654" s="302"/>
      <c r="D2654" s="302"/>
      <c r="E2654" s="281"/>
      <c r="F2654" s="295"/>
      <c r="G2654" s="295"/>
      <c r="H2654" s="295"/>
      <c r="I2654" s="296"/>
      <c r="J2654" s="296"/>
      <c r="K2654" s="297"/>
      <c r="L2654" s="364"/>
      <c r="O2654" s="398"/>
      <c r="P2654" s="370"/>
      <c r="S2654" s="398"/>
      <c r="T2654" s="370"/>
      <c r="W2654" s="398"/>
      <c r="X2654" s="370"/>
      <c r="AA2654" s="398"/>
    </row>
    <row r="2655" spans="1:27" ht="20.25" x14ac:dyDescent="0.55000000000000004">
      <c r="A2655" s="357"/>
      <c r="B2655" s="14"/>
      <c r="C2655" s="302"/>
      <c r="D2655" s="302"/>
      <c r="E2655" s="376" t="s">
        <v>1333</v>
      </c>
      <c r="F2655" s="295"/>
      <c r="G2655" s="295"/>
      <c r="H2655" s="295"/>
      <c r="I2655" s="296"/>
      <c r="J2655" s="296"/>
      <c r="K2655" s="297"/>
      <c r="L2655" s="364"/>
      <c r="O2655" s="398"/>
      <c r="P2655" s="370"/>
      <c r="S2655" s="398"/>
      <c r="T2655" s="370"/>
      <c r="W2655" s="398"/>
      <c r="X2655" s="370"/>
      <c r="Z2655" s="293">
        <f>+Z2643+Z2652</f>
        <v>12</v>
      </c>
      <c r="AA2655" s="398"/>
    </row>
    <row r="2656" spans="1:27" ht="15" x14ac:dyDescent="0.2">
      <c r="A2656" s="357"/>
      <c r="B2656" s="14"/>
      <c r="C2656" s="302"/>
      <c r="D2656" s="302"/>
      <c r="E2656" s="281" t="s">
        <v>1441</v>
      </c>
      <c r="F2656" s="295"/>
      <c r="G2656" s="295"/>
      <c r="H2656" s="295"/>
      <c r="I2656" s="296"/>
      <c r="J2656" s="296"/>
      <c r="K2656" s="297"/>
      <c r="L2656" s="364"/>
      <c r="O2656" s="398"/>
      <c r="P2656" s="370"/>
      <c r="S2656" s="398"/>
      <c r="T2656" s="370"/>
      <c r="W2656" s="398"/>
      <c r="X2656" s="370"/>
      <c r="Z2656" s="293">
        <f>+Z2653+Z2644</f>
        <v>0</v>
      </c>
      <c r="AA2656" s="398"/>
    </row>
    <row r="2657" spans="1:27" ht="15" x14ac:dyDescent="0.2">
      <c r="A2657" s="357"/>
      <c r="B2657" s="14"/>
      <c r="C2657" s="302"/>
      <c r="D2657" s="302"/>
      <c r="E2657" s="377" t="s">
        <v>1332</v>
      </c>
      <c r="F2657" s="295"/>
      <c r="G2657" s="295"/>
      <c r="H2657" s="295"/>
      <c r="I2657" s="296"/>
      <c r="J2657" s="296"/>
      <c r="K2657" s="297"/>
      <c r="L2657" s="364"/>
      <c r="O2657" s="398"/>
      <c r="P2657" s="370"/>
      <c r="S2657" s="398"/>
      <c r="T2657" s="370"/>
      <c r="W2657" s="398"/>
      <c r="X2657" s="370"/>
      <c r="AA2657" s="398"/>
    </row>
    <row r="2658" spans="1:27" ht="6" customHeight="1" x14ac:dyDescent="0.2">
      <c r="A2658" s="359"/>
      <c r="B2658" s="20"/>
      <c r="C2658" s="303"/>
      <c r="D2658" s="303"/>
      <c r="E2658" s="304"/>
      <c r="F2658" s="22"/>
      <c r="G2658" s="22"/>
      <c r="H2658" s="22"/>
      <c r="I2658" s="3"/>
      <c r="J2658" s="3"/>
      <c r="K2658" s="3"/>
      <c r="L2658" s="428"/>
      <c r="M2658" s="429"/>
      <c r="N2658" s="429"/>
      <c r="O2658" s="424"/>
      <c r="P2658" s="431"/>
      <c r="Q2658" s="430"/>
      <c r="R2658" s="432"/>
      <c r="S2658" s="424"/>
      <c r="T2658" s="431"/>
      <c r="U2658" s="430"/>
      <c r="V2658" s="432"/>
      <c r="W2658" s="424"/>
      <c r="X2658" s="431"/>
      <c r="Y2658" s="430"/>
      <c r="Z2658" s="432"/>
      <c r="AA2658" s="424"/>
    </row>
    <row r="2659" spans="1:27" ht="6" customHeight="1" x14ac:dyDescent="0.2">
      <c r="A2659" s="357"/>
      <c r="B2659" s="14"/>
      <c r="C2659" s="302"/>
      <c r="D2659" s="302"/>
      <c r="E2659" s="288"/>
      <c r="F2659" s="8"/>
      <c r="G2659" s="8"/>
      <c r="H2659" s="8"/>
      <c r="I2659" s="4"/>
      <c r="J2659" s="4"/>
      <c r="K2659" s="4"/>
      <c r="L2659" s="12"/>
      <c r="M2659" s="13"/>
      <c r="N2659" s="13"/>
      <c r="O2659" s="398"/>
      <c r="P2659" s="404"/>
      <c r="Q2659" s="403"/>
      <c r="R2659" s="414"/>
      <c r="S2659" s="398"/>
      <c r="T2659" s="404"/>
      <c r="U2659" s="403"/>
      <c r="V2659" s="414"/>
      <c r="W2659" s="398"/>
      <c r="X2659" s="404"/>
      <c r="Y2659" s="403"/>
      <c r="Z2659" s="414"/>
      <c r="AA2659" s="398"/>
    </row>
    <row r="2660" spans="1:27" ht="15.75" x14ac:dyDescent="0.25">
      <c r="A2660" s="322" t="s">
        <v>560</v>
      </c>
      <c r="B2660" s="14"/>
      <c r="C2660" s="302"/>
      <c r="D2660" s="302"/>
      <c r="E2660" s="288"/>
      <c r="F2660" s="8"/>
      <c r="G2660" s="8"/>
      <c r="H2660" s="8"/>
      <c r="I2660" s="4"/>
      <c r="J2660" s="4"/>
      <c r="K2660" s="4"/>
      <c r="L2660" s="12"/>
      <c r="M2660" s="13"/>
      <c r="N2660" s="13"/>
      <c r="O2660" s="398"/>
      <c r="P2660" s="404"/>
      <c r="Q2660" s="403"/>
      <c r="R2660" s="414"/>
      <c r="S2660" s="398"/>
      <c r="T2660" s="404"/>
      <c r="U2660" s="403"/>
      <c r="V2660" s="414"/>
      <c r="W2660" s="398"/>
      <c r="X2660" s="404"/>
      <c r="Y2660" s="403"/>
      <c r="Z2660" s="414"/>
      <c r="AA2660" s="398"/>
    </row>
    <row r="2661" spans="1:27" ht="15" x14ac:dyDescent="0.25">
      <c r="A2661" s="357"/>
      <c r="B2661" s="286" t="s">
        <v>1260</v>
      </c>
      <c r="C2661" s="302"/>
      <c r="D2661" s="302"/>
      <c r="E2661" s="288"/>
      <c r="F2661" s="8"/>
      <c r="G2661" s="8"/>
      <c r="H2661" s="8"/>
      <c r="I2661" s="4"/>
      <c r="J2661" s="4"/>
      <c r="K2661" s="4"/>
      <c r="L2661" s="12"/>
      <c r="M2661" s="13"/>
      <c r="N2661" s="13"/>
      <c r="O2661" s="398"/>
      <c r="P2661" s="404"/>
      <c r="Q2661" s="403"/>
      <c r="R2661" s="414"/>
      <c r="S2661" s="398"/>
      <c r="T2661" s="404"/>
      <c r="U2661" s="403"/>
      <c r="V2661" s="414"/>
      <c r="W2661" s="398"/>
      <c r="X2661" s="404"/>
      <c r="Y2661" s="403"/>
      <c r="Z2661" s="414"/>
      <c r="AA2661" s="398"/>
    </row>
    <row r="2662" spans="1:27" x14ac:dyDescent="0.2">
      <c r="A2662" s="357"/>
      <c r="B2662" s="288"/>
      <c r="C2662" s="302">
        <v>100</v>
      </c>
      <c r="D2662" s="302">
        <v>174710101</v>
      </c>
      <c r="E2662" s="288" t="s">
        <v>942</v>
      </c>
      <c r="F2662" s="8">
        <v>8</v>
      </c>
      <c r="G2662" s="8"/>
      <c r="H2662" s="8">
        <v>100000</v>
      </c>
      <c r="I2662" s="18" t="s">
        <v>1133</v>
      </c>
      <c r="J2662" s="4"/>
      <c r="K2662" s="165">
        <v>110000</v>
      </c>
      <c r="L2662" s="364" t="s">
        <v>1133</v>
      </c>
      <c r="M2662" s="13"/>
      <c r="N2662" s="293">
        <v>110000</v>
      </c>
      <c r="O2662" s="398" t="s">
        <v>1124</v>
      </c>
      <c r="P2662" s="370" t="s">
        <v>1133</v>
      </c>
      <c r="Q2662" s="403"/>
      <c r="R2662" s="293">
        <v>115500</v>
      </c>
      <c r="S2662" s="398" t="s">
        <v>1124</v>
      </c>
      <c r="T2662" s="370" t="s">
        <v>1133</v>
      </c>
      <c r="U2662" s="403"/>
      <c r="V2662" s="293">
        <v>125426</v>
      </c>
      <c r="W2662" s="398" t="s">
        <v>1124</v>
      </c>
      <c r="X2662" s="370" t="s">
        <v>1133</v>
      </c>
      <c r="Y2662" s="403"/>
      <c r="Z2662" s="293">
        <v>125426</v>
      </c>
      <c r="AA2662" s="398" t="s">
        <v>1124</v>
      </c>
    </row>
    <row r="2663" spans="1:27" ht="14.1" customHeight="1" x14ac:dyDescent="0.2">
      <c r="A2663" s="357"/>
      <c r="B2663" s="14"/>
      <c r="C2663" s="302">
        <v>130</v>
      </c>
      <c r="D2663" s="302">
        <v>174710102</v>
      </c>
      <c r="E2663" s="288" t="s">
        <v>909</v>
      </c>
      <c r="F2663" s="8">
        <v>11</v>
      </c>
      <c r="G2663" s="8">
        <v>7</v>
      </c>
      <c r="H2663" s="8">
        <v>88203</v>
      </c>
      <c r="I2663" s="18">
        <v>11</v>
      </c>
      <c r="J2663" s="18">
        <v>7</v>
      </c>
      <c r="K2663" s="165">
        <v>88203</v>
      </c>
      <c r="L2663" s="364">
        <v>11</v>
      </c>
      <c r="M2663" s="21">
        <v>7</v>
      </c>
      <c r="N2663" s="293">
        <v>88203</v>
      </c>
      <c r="O2663" s="398">
        <v>3144</v>
      </c>
      <c r="P2663" s="370">
        <v>11</v>
      </c>
      <c r="Q2663" s="294">
        <v>7</v>
      </c>
      <c r="R2663" s="293">
        <v>97120</v>
      </c>
      <c r="S2663" s="398">
        <v>3144</v>
      </c>
      <c r="T2663" s="370">
        <v>11</v>
      </c>
      <c r="U2663" s="294">
        <v>7</v>
      </c>
      <c r="V2663" s="293">
        <v>97120</v>
      </c>
      <c r="W2663" s="398">
        <v>3144</v>
      </c>
      <c r="X2663" s="370">
        <v>11</v>
      </c>
      <c r="Y2663" s="294">
        <v>7</v>
      </c>
      <c r="Z2663" s="293">
        <v>97120</v>
      </c>
      <c r="AA2663" s="398">
        <v>3144</v>
      </c>
    </row>
    <row r="2664" spans="1:27" ht="14.1" customHeight="1" x14ac:dyDescent="0.2">
      <c r="A2664" s="357"/>
      <c r="B2664" s="14"/>
      <c r="C2664" s="302">
        <v>290</v>
      </c>
      <c r="D2664" s="302">
        <v>174710103</v>
      </c>
      <c r="E2664" s="288" t="s">
        <v>1442</v>
      </c>
      <c r="F2664" s="8">
        <v>11</v>
      </c>
      <c r="G2664" s="8">
        <v>7</v>
      </c>
      <c r="H2664" s="8">
        <v>88203</v>
      </c>
      <c r="I2664" s="18">
        <v>11</v>
      </c>
      <c r="J2664" s="18">
        <v>7</v>
      </c>
      <c r="K2664" s="165">
        <v>88203</v>
      </c>
      <c r="L2664" s="364">
        <v>11</v>
      </c>
      <c r="M2664" s="21">
        <v>7</v>
      </c>
      <c r="N2664" s="293">
        <v>88203</v>
      </c>
      <c r="O2664" s="398">
        <v>3144</v>
      </c>
      <c r="P2664" s="370">
        <v>11</v>
      </c>
      <c r="Q2664" s="294">
        <v>7</v>
      </c>
      <c r="R2664" s="293">
        <v>97120</v>
      </c>
      <c r="S2664" s="398">
        <v>3144</v>
      </c>
      <c r="T2664" s="370">
        <v>11</v>
      </c>
      <c r="U2664" s="294">
        <v>7</v>
      </c>
      <c r="V2664" s="293">
        <v>97120</v>
      </c>
      <c r="W2664" s="398">
        <v>3144</v>
      </c>
      <c r="X2664" s="370">
        <v>11</v>
      </c>
      <c r="Y2664" s="294">
        <v>7</v>
      </c>
      <c r="Z2664" s="293">
        <v>97120</v>
      </c>
      <c r="AA2664" s="398">
        <v>3144</v>
      </c>
    </row>
    <row r="2665" spans="1:27" ht="14.1" customHeight="1" x14ac:dyDescent="0.2">
      <c r="A2665" s="357"/>
      <c r="B2665" s="14"/>
      <c r="C2665" s="302">
        <v>320</v>
      </c>
      <c r="D2665" s="302">
        <v>174710104</v>
      </c>
      <c r="E2665" s="288" t="s">
        <v>651</v>
      </c>
      <c r="F2665" s="8">
        <v>8</v>
      </c>
      <c r="G2665" s="8">
        <v>8</v>
      </c>
      <c r="H2665" s="8">
        <v>44906</v>
      </c>
      <c r="I2665" s="18">
        <v>8</v>
      </c>
      <c r="J2665" s="18">
        <v>8</v>
      </c>
      <c r="K2665" s="165">
        <v>44906</v>
      </c>
      <c r="L2665" s="364">
        <v>8</v>
      </c>
      <c r="M2665" s="21">
        <v>8</v>
      </c>
      <c r="N2665" s="293">
        <v>48242</v>
      </c>
      <c r="O2665" s="398">
        <v>884</v>
      </c>
      <c r="P2665" s="370">
        <v>8</v>
      </c>
      <c r="Q2665" s="294">
        <v>8</v>
      </c>
      <c r="R2665" s="293">
        <v>49449</v>
      </c>
      <c r="S2665" s="398">
        <v>884</v>
      </c>
      <c r="T2665" s="370">
        <v>8</v>
      </c>
      <c r="U2665" s="294">
        <v>8</v>
      </c>
      <c r="V2665" s="293">
        <v>0</v>
      </c>
      <c r="W2665" s="398">
        <v>884</v>
      </c>
      <c r="X2665" s="370">
        <v>8</v>
      </c>
      <c r="Y2665" s="294">
        <v>8</v>
      </c>
      <c r="Z2665" s="293">
        <v>0</v>
      </c>
      <c r="AA2665" s="398">
        <v>884</v>
      </c>
    </row>
    <row r="2666" spans="1:27" ht="14.1" customHeight="1" x14ac:dyDescent="0.2">
      <c r="A2666" s="357"/>
      <c r="B2666" s="14"/>
      <c r="C2666" s="302">
        <v>321</v>
      </c>
      <c r="D2666" s="302"/>
      <c r="E2666" s="288" t="s">
        <v>403</v>
      </c>
      <c r="F2666" s="8"/>
      <c r="G2666" s="8"/>
      <c r="H2666" s="8"/>
      <c r="L2666" s="364"/>
      <c r="O2666" s="398"/>
      <c r="P2666" s="370"/>
      <c r="S2666" s="398"/>
      <c r="T2666" s="370">
        <v>9</v>
      </c>
      <c r="U2666" s="294">
        <v>8</v>
      </c>
      <c r="V2666" s="293">
        <v>50041</v>
      </c>
      <c r="W2666" s="398">
        <v>884</v>
      </c>
      <c r="X2666" s="370">
        <v>9</v>
      </c>
      <c r="Y2666" s="294">
        <v>8</v>
      </c>
      <c r="Z2666" s="293">
        <v>50041</v>
      </c>
      <c r="AA2666" s="398">
        <v>884</v>
      </c>
    </row>
    <row r="2667" spans="1:27" ht="14.1" customHeight="1" x14ac:dyDescent="0.2">
      <c r="A2667" s="357"/>
      <c r="B2667" s="14"/>
      <c r="C2667" s="302">
        <v>350</v>
      </c>
      <c r="D2667" s="302">
        <v>174710105</v>
      </c>
      <c r="E2667" s="288" t="s">
        <v>616</v>
      </c>
      <c r="F2667" s="8">
        <v>20</v>
      </c>
      <c r="G2667" s="8">
        <v>1</v>
      </c>
      <c r="H2667" s="8">
        <v>55403</v>
      </c>
      <c r="I2667" s="18">
        <v>20</v>
      </c>
      <c r="J2667" s="18">
        <v>1</v>
      </c>
      <c r="K2667" s="165">
        <v>55403</v>
      </c>
      <c r="L2667" s="364">
        <v>20</v>
      </c>
      <c r="M2667" s="21">
        <v>1</v>
      </c>
      <c r="N2667" s="293">
        <v>59518</v>
      </c>
      <c r="O2667" s="398">
        <v>884</v>
      </c>
      <c r="P2667" s="370">
        <v>20</v>
      </c>
      <c r="Q2667" s="294">
        <v>1</v>
      </c>
      <c r="R2667" s="293">
        <v>61006</v>
      </c>
      <c r="S2667" s="398">
        <v>884</v>
      </c>
      <c r="T2667" s="370">
        <v>20</v>
      </c>
      <c r="U2667" s="294">
        <v>1</v>
      </c>
      <c r="V2667" s="293">
        <v>61006</v>
      </c>
      <c r="W2667" s="398">
        <v>884</v>
      </c>
      <c r="X2667" s="370">
        <v>20</v>
      </c>
      <c r="Y2667" s="294">
        <v>1</v>
      </c>
      <c r="Z2667" s="293">
        <v>61006</v>
      </c>
      <c r="AA2667" s="398">
        <v>884</v>
      </c>
    </row>
    <row r="2668" spans="1:27" ht="14.1" customHeight="1" x14ac:dyDescent="0.2">
      <c r="A2668" s="357"/>
      <c r="B2668" s="14"/>
      <c r="C2668" s="302">
        <v>390</v>
      </c>
      <c r="D2668" s="302">
        <v>174710106</v>
      </c>
      <c r="E2668" s="288" t="s">
        <v>930</v>
      </c>
      <c r="F2668" s="8">
        <v>7</v>
      </c>
      <c r="G2668" s="8">
        <v>4</v>
      </c>
      <c r="H2668" s="8">
        <v>51927</v>
      </c>
      <c r="I2668" s="18">
        <v>7</v>
      </c>
      <c r="J2668" s="18">
        <v>4</v>
      </c>
      <c r="K2668" s="165">
        <v>51927</v>
      </c>
      <c r="L2668" s="364">
        <v>7</v>
      </c>
      <c r="M2668" s="21">
        <v>4</v>
      </c>
      <c r="N2668" s="293">
        <v>51927</v>
      </c>
      <c r="O2668" s="398">
        <v>3144</v>
      </c>
      <c r="P2668" s="370">
        <v>7</v>
      </c>
      <c r="Q2668" s="294">
        <v>4</v>
      </c>
      <c r="R2668" s="293">
        <v>57177</v>
      </c>
      <c r="S2668" s="398">
        <v>3144</v>
      </c>
      <c r="T2668" s="370">
        <v>7</v>
      </c>
      <c r="U2668" s="294">
        <v>4</v>
      </c>
      <c r="V2668" s="293">
        <v>57177</v>
      </c>
      <c r="W2668" s="398">
        <v>3144</v>
      </c>
      <c r="X2668" s="370">
        <v>7</v>
      </c>
      <c r="Y2668" s="294">
        <v>4</v>
      </c>
      <c r="Z2668" s="293">
        <v>57177</v>
      </c>
      <c r="AA2668" s="398">
        <v>3144</v>
      </c>
    </row>
    <row r="2669" spans="1:27" ht="14.1" customHeight="1" x14ac:dyDescent="0.2">
      <c r="A2669" s="357"/>
      <c r="B2669" s="14"/>
      <c r="C2669" s="302">
        <v>400</v>
      </c>
      <c r="D2669" s="302">
        <v>174710107</v>
      </c>
      <c r="E2669" s="288" t="s">
        <v>932</v>
      </c>
      <c r="F2669" s="8">
        <v>1</v>
      </c>
      <c r="G2669" s="8">
        <v>8</v>
      </c>
      <c r="H2669" s="8">
        <v>44213</v>
      </c>
      <c r="I2669" s="18">
        <v>1</v>
      </c>
      <c r="J2669" s="18">
        <v>8</v>
      </c>
      <c r="K2669" s="165">
        <v>46450</v>
      </c>
      <c r="L2669" s="364">
        <v>1</v>
      </c>
      <c r="M2669" s="21">
        <v>8</v>
      </c>
      <c r="N2669" s="293">
        <v>47495</v>
      </c>
      <c r="O2669" s="398">
        <v>71</v>
      </c>
      <c r="P2669" s="370">
        <v>1</v>
      </c>
      <c r="Q2669" s="294">
        <v>8</v>
      </c>
      <c r="R2669" s="293">
        <v>0</v>
      </c>
      <c r="S2669" s="398">
        <v>71</v>
      </c>
      <c r="T2669" s="370">
        <v>1</v>
      </c>
      <c r="U2669" s="294">
        <v>8</v>
      </c>
      <c r="V2669" s="293">
        <v>0</v>
      </c>
      <c r="W2669" s="398">
        <v>71</v>
      </c>
      <c r="X2669" s="370">
        <v>1</v>
      </c>
      <c r="Y2669" s="294">
        <v>8</v>
      </c>
      <c r="Z2669" s="293">
        <v>0</v>
      </c>
      <c r="AA2669" s="398">
        <v>71</v>
      </c>
    </row>
    <row r="2670" spans="1:27" ht="14.1" customHeight="1" x14ac:dyDescent="0.2">
      <c r="A2670" s="357"/>
      <c r="B2670" s="14"/>
      <c r="C2670" s="302">
        <v>401</v>
      </c>
      <c r="D2670" s="302"/>
      <c r="E2670" s="288" t="s">
        <v>1463</v>
      </c>
      <c r="F2670" s="8"/>
      <c r="G2670" s="8"/>
      <c r="H2670" s="8"/>
      <c r="L2670" s="364"/>
      <c r="O2670" s="398"/>
      <c r="P2670" s="370">
        <v>3</v>
      </c>
      <c r="Q2670" s="294">
        <v>1</v>
      </c>
      <c r="R2670" s="293">
        <v>48912</v>
      </c>
      <c r="S2670" s="398">
        <v>71</v>
      </c>
      <c r="T2670" s="370">
        <v>3</v>
      </c>
      <c r="U2670" s="294">
        <v>1</v>
      </c>
      <c r="V2670" s="293">
        <v>48912</v>
      </c>
      <c r="W2670" s="398">
        <v>71</v>
      </c>
      <c r="X2670" s="370">
        <v>3</v>
      </c>
      <c r="Y2670" s="294">
        <v>1</v>
      </c>
      <c r="Z2670" s="293">
        <v>48912</v>
      </c>
      <c r="AA2670" s="398">
        <v>71</v>
      </c>
    </row>
    <row r="2671" spans="1:27" ht="14.1" customHeight="1" x14ac:dyDescent="0.2">
      <c r="A2671" s="357"/>
      <c r="B2671" s="14"/>
      <c r="C2671" s="302">
        <v>1020</v>
      </c>
      <c r="D2671" s="302">
        <v>174710108</v>
      </c>
      <c r="E2671" s="288" t="s">
        <v>284</v>
      </c>
      <c r="F2671" s="8">
        <v>8</v>
      </c>
      <c r="G2671" s="8">
        <v>1</v>
      </c>
      <c r="H2671" s="8">
        <v>37883</v>
      </c>
      <c r="I2671" s="18">
        <v>8</v>
      </c>
      <c r="J2671" s="18">
        <v>1</v>
      </c>
      <c r="K2671" s="165">
        <v>37883</v>
      </c>
      <c r="L2671" s="364">
        <v>8</v>
      </c>
      <c r="M2671" s="21">
        <v>1</v>
      </c>
      <c r="N2671" s="293">
        <v>40697</v>
      </c>
      <c r="O2671" s="398">
        <v>884</v>
      </c>
      <c r="P2671" s="370">
        <v>8</v>
      </c>
      <c r="Q2671" s="294">
        <v>1</v>
      </c>
      <c r="R2671" s="293">
        <v>41715</v>
      </c>
      <c r="S2671" s="398">
        <v>884</v>
      </c>
      <c r="T2671" s="370">
        <v>8</v>
      </c>
      <c r="U2671" s="294">
        <v>1</v>
      </c>
      <c r="V2671" s="293">
        <v>0</v>
      </c>
      <c r="W2671" s="398">
        <v>884</v>
      </c>
      <c r="X2671" s="370">
        <v>8</v>
      </c>
      <c r="Y2671" s="294">
        <v>1</v>
      </c>
      <c r="Z2671" s="293">
        <v>0</v>
      </c>
      <c r="AA2671" s="398">
        <v>884</v>
      </c>
    </row>
    <row r="2672" spans="1:27" ht="14.1" customHeight="1" x14ac:dyDescent="0.2">
      <c r="A2672" s="357"/>
      <c r="B2672" s="14"/>
      <c r="C2672" s="302">
        <v>1021</v>
      </c>
      <c r="D2672" s="302"/>
      <c r="E2672" s="288" t="s">
        <v>403</v>
      </c>
      <c r="F2672" s="8"/>
      <c r="G2672" s="8"/>
      <c r="H2672" s="8"/>
      <c r="L2672" s="364"/>
      <c r="O2672" s="398"/>
      <c r="P2672" s="370"/>
      <c r="S2672" s="398"/>
      <c r="T2672" s="370">
        <v>9</v>
      </c>
      <c r="U2672" s="294">
        <v>1</v>
      </c>
      <c r="V2672" s="293">
        <v>43085</v>
      </c>
      <c r="W2672" s="398">
        <v>884</v>
      </c>
      <c r="X2672" s="370">
        <v>9</v>
      </c>
      <c r="Y2672" s="294">
        <v>1</v>
      </c>
      <c r="Z2672" s="293">
        <v>43085</v>
      </c>
      <c r="AA2672" s="398">
        <v>884</v>
      </c>
    </row>
    <row r="2673" spans="1:27" ht="14.1" customHeight="1" x14ac:dyDescent="0.2">
      <c r="A2673" s="357"/>
      <c r="B2673" s="14"/>
      <c r="C2673" s="302">
        <v>1050</v>
      </c>
      <c r="D2673" s="302">
        <v>174710109</v>
      </c>
      <c r="E2673" s="288" t="s">
        <v>616</v>
      </c>
      <c r="F2673" s="8">
        <v>20</v>
      </c>
      <c r="G2673" s="8">
        <v>1</v>
      </c>
      <c r="H2673" s="8">
        <v>55403</v>
      </c>
      <c r="I2673" s="18">
        <v>20</v>
      </c>
      <c r="J2673" s="18">
        <v>1</v>
      </c>
      <c r="K2673" s="165">
        <v>55403</v>
      </c>
      <c r="L2673" s="364">
        <v>20</v>
      </c>
      <c r="M2673" s="21">
        <v>1</v>
      </c>
      <c r="N2673" s="293">
        <v>59518</v>
      </c>
      <c r="O2673" s="398">
        <v>884</v>
      </c>
      <c r="P2673" s="370">
        <v>20</v>
      </c>
      <c r="Q2673" s="294">
        <v>1</v>
      </c>
      <c r="R2673" s="293">
        <v>61006</v>
      </c>
      <c r="S2673" s="398">
        <v>884</v>
      </c>
      <c r="T2673" s="370">
        <v>20</v>
      </c>
      <c r="U2673" s="294">
        <v>1</v>
      </c>
      <c r="V2673" s="293">
        <v>61006</v>
      </c>
      <c r="W2673" s="398">
        <v>884</v>
      </c>
      <c r="X2673" s="370">
        <v>20</v>
      </c>
      <c r="Y2673" s="294">
        <v>1</v>
      </c>
      <c r="Z2673" s="293">
        <v>61006</v>
      </c>
      <c r="AA2673" s="398">
        <v>884</v>
      </c>
    </row>
    <row r="2674" spans="1:27" ht="14.1" customHeight="1" x14ac:dyDescent="0.2">
      <c r="A2674" s="357"/>
      <c r="B2674" s="14"/>
      <c r="C2674" s="302">
        <v>17001</v>
      </c>
      <c r="D2674" s="302">
        <v>174710110</v>
      </c>
      <c r="E2674" s="288" t="s">
        <v>1443</v>
      </c>
      <c r="F2674" s="8">
        <v>8</v>
      </c>
      <c r="G2674" s="8">
        <v>6</v>
      </c>
      <c r="H2674" s="8">
        <v>65175</v>
      </c>
      <c r="I2674" s="18">
        <v>8</v>
      </c>
      <c r="J2674" s="18">
        <v>6</v>
      </c>
      <c r="K2674" s="165">
        <v>63277</v>
      </c>
      <c r="L2674" s="364">
        <v>8</v>
      </c>
      <c r="M2674" s="21">
        <v>6</v>
      </c>
      <c r="N2674" s="293">
        <v>63277</v>
      </c>
      <c r="O2674" s="398">
        <v>3144</v>
      </c>
      <c r="P2674" s="370">
        <v>8</v>
      </c>
      <c r="Q2674" s="294">
        <v>6</v>
      </c>
      <c r="R2674" s="293">
        <v>69675</v>
      </c>
      <c r="S2674" s="398">
        <v>3144</v>
      </c>
      <c r="T2674" s="370">
        <v>8</v>
      </c>
      <c r="U2674" s="294">
        <v>6</v>
      </c>
      <c r="V2674" s="293">
        <v>69675</v>
      </c>
      <c r="W2674" s="398">
        <v>3144</v>
      </c>
      <c r="X2674" s="370">
        <v>8</v>
      </c>
      <c r="Y2674" s="294">
        <v>6</v>
      </c>
      <c r="Z2674" s="293">
        <v>69675</v>
      </c>
      <c r="AA2674" s="398">
        <v>3144</v>
      </c>
    </row>
    <row r="2675" spans="1:27" ht="14.1" customHeight="1" x14ac:dyDescent="0.2">
      <c r="A2675" s="357"/>
      <c r="B2675" s="14"/>
      <c r="C2675" s="302">
        <v>17002</v>
      </c>
      <c r="D2675" s="302">
        <v>174710111</v>
      </c>
      <c r="E2675" s="288" t="s">
        <v>964</v>
      </c>
      <c r="F2675" s="8">
        <v>6</v>
      </c>
      <c r="G2675" s="8">
        <v>10</v>
      </c>
      <c r="H2675" s="8">
        <v>66411</v>
      </c>
      <c r="I2675" s="18">
        <v>6</v>
      </c>
      <c r="J2675" s="18">
        <v>10</v>
      </c>
      <c r="K2675" s="165">
        <v>64477</v>
      </c>
      <c r="L2675" s="364">
        <v>6</v>
      </c>
      <c r="M2675" s="21">
        <v>10</v>
      </c>
      <c r="N2675" s="293">
        <v>64477</v>
      </c>
      <c r="O2675" s="398">
        <v>3144</v>
      </c>
      <c r="P2675" s="370">
        <v>6</v>
      </c>
      <c r="Q2675" s="294">
        <v>10</v>
      </c>
      <c r="R2675" s="293">
        <v>70996</v>
      </c>
      <c r="S2675" s="398">
        <v>3144</v>
      </c>
      <c r="T2675" s="370">
        <v>6</v>
      </c>
      <c r="U2675" s="294">
        <v>10</v>
      </c>
      <c r="V2675" s="293">
        <v>70996</v>
      </c>
      <c r="W2675" s="398">
        <v>3144</v>
      </c>
      <c r="X2675" s="370">
        <v>6</v>
      </c>
      <c r="Y2675" s="294">
        <v>10</v>
      </c>
      <c r="Z2675" s="293">
        <v>70996</v>
      </c>
      <c r="AA2675" s="398">
        <v>3144</v>
      </c>
    </row>
    <row r="2676" spans="1:27" ht="14.1" hidden="1" customHeight="1" x14ac:dyDescent="0.2">
      <c r="A2676" s="357"/>
      <c r="B2676" s="14"/>
      <c r="C2676" s="302">
        <v>21000</v>
      </c>
      <c r="D2676" s="302"/>
      <c r="E2676" s="288" t="s">
        <v>1483</v>
      </c>
      <c r="F2676" s="8"/>
      <c r="G2676" s="8"/>
      <c r="H2676" s="8"/>
      <c r="L2676" s="364"/>
      <c r="O2676" s="398"/>
      <c r="P2676" s="370"/>
      <c r="S2676" s="398"/>
      <c r="T2676" s="370"/>
      <c r="W2676" s="398"/>
      <c r="X2676" s="370">
        <v>7</v>
      </c>
      <c r="Y2676" s="294">
        <v>8</v>
      </c>
      <c r="Z2676" s="293">
        <v>0</v>
      </c>
      <c r="AA2676" s="398">
        <v>3144</v>
      </c>
    </row>
    <row r="2677" spans="1:27" ht="14.1" hidden="1" customHeight="1" x14ac:dyDescent="0.2">
      <c r="A2677" s="357"/>
      <c r="B2677" s="14"/>
      <c r="C2677" s="302">
        <v>21001</v>
      </c>
      <c r="D2677" s="302"/>
      <c r="E2677" s="288" t="s">
        <v>296</v>
      </c>
      <c r="F2677" s="8"/>
      <c r="G2677" s="8"/>
      <c r="H2677" s="8"/>
      <c r="L2677" s="364"/>
      <c r="O2677" s="398"/>
      <c r="P2677" s="370"/>
      <c r="S2677" s="398"/>
      <c r="T2677" s="370"/>
      <c r="W2677" s="398"/>
      <c r="X2677" s="370">
        <v>8</v>
      </c>
      <c r="Y2677" s="294">
        <v>2</v>
      </c>
      <c r="Z2677" s="293">
        <v>0</v>
      </c>
      <c r="AA2677" s="398">
        <v>3144</v>
      </c>
    </row>
    <row r="2678" spans="1:27" ht="14.1" hidden="1" customHeight="1" x14ac:dyDescent="0.2">
      <c r="A2678" s="357"/>
      <c r="B2678" s="14"/>
      <c r="C2678" s="302">
        <v>21002</v>
      </c>
      <c r="D2678" s="302"/>
      <c r="E2678" s="288" t="s">
        <v>616</v>
      </c>
      <c r="F2678" s="8"/>
      <c r="G2678" s="8"/>
      <c r="H2678" s="8"/>
      <c r="L2678" s="364"/>
      <c r="O2678" s="398"/>
      <c r="P2678" s="370"/>
      <c r="S2678" s="398"/>
      <c r="T2678" s="370"/>
      <c r="W2678" s="398"/>
      <c r="X2678" s="370">
        <v>20</v>
      </c>
      <c r="Y2678" s="294">
        <v>1</v>
      </c>
      <c r="Z2678" s="293">
        <v>0</v>
      </c>
      <c r="AA2678" s="398">
        <v>884</v>
      </c>
    </row>
    <row r="2679" spans="1:27" ht="14.1" hidden="1" customHeight="1" x14ac:dyDescent="0.2">
      <c r="A2679" s="357"/>
      <c r="B2679" s="14"/>
      <c r="C2679" s="302">
        <v>21003</v>
      </c>
      <c r="D2679" s="302"/>
      <c r="E2679" s="288" t="s">
        <v>616</v>
      </c>
      <c r="F2679" s="8"/>
      <c r="G2679" s="8"/>
      <c r="H2679" s="8"/>
      <c r="L2679" s="364"/>
      <c r="O2679" s="398"/>
      <c r="P2679" s="370"/>
      <c r="S2679" s="398"/>
      <c r="T2679" s="370"/>
      <c r="W2679" s="398"/>
      <c r="X2679" s="370">
        <v>20</v>
      </c>
      <c r="Y2679" s="294">
        <v>1</v>
      </c>
      <c r="Z2679" s="293">
        <v>0</v>
      </c>
      <c r="AA2679" s="398">
        <v>884</v>
      </c>
    </row>
    <row r="2680" spans="1:27" ht="14.1" hidden="1" customHeight="1" x14ac:dyDescent="0.2">
      <c r="A2680" s="357"/>
      <c r="B2680" s="14"/>
      <c r="C2680" s="302">
        <v>21004</v>
      </c>
      <c r="D2680" s="302"/>
      <c r="E2680" s="288" t="s">
        <v>616</v>
      </c>
      <c r="F2680" s="8"/>
      <c r="G2680" s="8"/>
      <c r="H2680" s="8"/>
      <c r="L2680" s="364"/>
      <c r="O2680" s="398"/>
      <c r="P2680" s="370"/>
      <c r="S2680" s="398"/>
      <c r="T2680" s="370"/>
      <c r="W2680" s="398"/>
      <c r="X2680" s="370">
        <v>20</v>
      </c>
      <c r="Y2680" s="294">
        <v>1</v>
      </c>
      <c r="Z2680" s="293">
        <v>0</v>
      </c>
      <c r="AA2680" s="398">
        <v>884</v>
      </c>
    </row>
    <row r="2681" spans="1:27" ht="14.1" customHeight="1" x14ac:dyDescent="0.2">
      <c r="A2681" s="357"/>
      <c r="B2681" s="14"/>
      <c r="C2681" s="302"/>
      <c r="D2681" s="302"/>
      <c r="E2681" s="288"/>
      <c r="F2681" s="8"/>
      <c r="G2681" s="8"/>
      <c r="H2681" s="8"/>
      <c r="L2681" s="364"/>
      <c r="O2681" s="398"/>
      <c r="P2681" s="370"/>
      <c r="S2681" s="398"/>
      <c r="T2681" s="370"/>
      <c r="W2681" s="398"/>
      <c r="X2681" s="370"/>
      <c r="AA2681" s="398"/>
    </row>
    <row r="2682" spans="1:27" ht="14.1" customHeight="1" x14ac:dyDescent="0.2">
      <c r="A2682" s="357"/>
      <c r="B2682" s="14"/>
      <c r="C2682" s="302"/>
      <c r="D2682" s="302"/>
      <c r="E2682" s="288"/>
      <c r="F2682" s="8"/>
      <c r="G2682" s="8"/>
      <c r="H2682" s="8"/>
      <c r="L2682" s="364"/>
      <c r="O2682" s="398"/>
      <c r="P2682" s="370"/>
      <c r="S2682" s="398"/>
      <c r="T2682" s="370"/>
      <c r="W2682" s="398"/>
      <c r="X2682" s="370"/>
      <c r="AA2682" s="398"/>
    </row>
    <row r="2683" spans="1:27" ht="5.25" customHeight="1" x14ac:dyDescent="0.2">
      <c r="A2683" s="357"/>
      <c r="B2683" s="14"/>
      <c r="C2683" s="302"/>
      <c r="D2683" s="302"/>
      <c r="E2683" s="288"/>
      <c r="F2683" s="8"/>
      <c r="G2683" s="8"/>
      <c r="H2683" s="8"/>
      <c r="L2683" s="364"/>
      <c r="O2683" s="398"/>
      <c r="P2683" s="370"/>
      <c r="S2683" s="398"/>
      <c r="T2683" s="370"/>
      <c r="W2683" s="398"/>
      <c r="X2683" s="370"/>
      <c r="AA2683" s="398"/>
    </row>
    <row r="2684" spans="1:27" ht="14.1" customHeight="1" x14ac:dyDescent="0.25">
      <c r="A2684" s="357"/>
      <c r="B2684" s="14"/>
      <c r="C2684" s="302"/>
      <c r="D2684" s="302"/>
      <c r="E2684" s="479" t="s">
        <v>381</v>
      </c>
      <c r="F2684" s="343"/>
      <c r="G2684" s="343"/>
      <c r="H2684" s="343">
        <f>SUM(H2661:H2683)</f>
        <v>697727</v>
      </c>
      <c r="I2684" s="261"/>
      <c r="J2684" s="261"/>
      <c r="K2684" s="344">
        <f>SUM(K2661:K2683)</f>
        <v>706132</v>
      </c>
      <c r="L2684" s="420"/>
      <c r="M2684" s="421"/>
      <c r="N2684" s="407">
        <f>SUM(N2661:N2683)</f>
        <v>721557</v>
      </c>
      <c r="O2684" s="471"/>
      <c r="P2684" s="423"/>
      <c r="Q2684" s="422"/>
      <c r="R2684" s="407">
        <f>SUM(R2661:R2683)</f>
        <v>769676</v>
      </c>
      <c r="S2684" s="471"/>
      <c r="T2684" s="423"/>
      <c r="U2684" s="422"/>
      <c r="V2684" s="407">
        <f>SUM(V2661:V2683)</f>
        <v>781564</v>
      </c>
      <c r="W2684" s="471"/>
      <c r="X2684" s="423"/>
      <c r="Y2684" s="422"/>
      <c r="Z2684" s="407">
        <f>SUM(Z2661:Z2683)</f>
        <v>781564</v>
      </c>
      <c r="AA2684" s="471"/>
    </row>
    <row r="2685" spans="1:27" ht="14.1" customHeight="1" x14ac:dyDescent="0.2">
      <c r="A2685" s="357"/>
      <c r="B2685" s="14"/>
      <c r="C2685" s="302"/>
      <c r="D2685" s="302"/>
      <c r="E2685" s="288"/>
      <c r="F2685" s="8"/>
      <c r="G2685" s="8"/>
      <c r="H2685" s="8"/>
      <c r="I2685" s="4"/>
      <c r="J2685" s="4"/>
      <c r="K2685" s="4"/>
      <c r="L2685" s="12"/>
      <c r="M2685" s="13"/>
      <c r="N2685" s="13"/>
      <c r="O2685" s="472"/>
      <c r="P2685" s="404"/>
      <c r="Q2685" s="403"/>
      <c r="R2685" s="414"/>
      <c r="S2685" s="472"/>
      <c r="T2685" s="404"/>
      <c r="U2685" s="403"/>
      <c r="V2685" s="414"/>
      <c r="W2685" s="472"/>
      <c r="X2685" s="404"/>
      <c r="Y2685" s="403"/>
      <c r="Z2685" s="414"/>
      <c r="AA2685" s="472"/>
    </row>
    <row r="2686" spans="1:27" ht="20.25" x14ac:dyDescent="0.55000000000000004">
      <c r="A2686" s="357"/>
      <c r="B2686" s="14"/>
      <c r="C2686" s="302"/>
      <c r="D2686" s="302"/>
      <c r="E2686" s="376" t="s">
        <v>1333</v>
      </c>
      <c r="F2686" s="295"/>
      <c r="G2686" s="295"/>
      <c r="H2686" s="295"/>
      <c r="I2686" s="296"/>
      <c r="J2686" s="296"/>
      <c r="K2686" s="297"/>
      <c r="L2686" s="364"/>
      <c r="O2686" s="398"/>
      <c r="P2686" s="370"/>
      <c r="S2686" s="472"/>
      <c r="T2686" s="370"/>
      <c r="W2686" s="472"/>
      <c r="X2686" s="370"/>
      <c r="AA2686" s="472"/>
    </row>
    <row r="2687" spans="1:27" ht="14.1" customHeight="1" x14ac:dyDescent="0.2">
      <c r="A2687" s="357"/>
      <c r="B2687" s="14"/>
      <c r="C2687" s="302"/>
      <c r="D2687" s="302"/>
      <c r="E2687" s="281" t="s">
        <v>1441</v>
      </c>
      <c r="F2687" s="295"/>
      <c r="G2687" s="295"/>
      <c r="H2687" s="295"/>
      <c r="I2687" s="296"/>
      <c r="J2687" s="296"/>
      <c r="K2687" s="297"/>
      <c r="L2687" s="364"/>
      <c r="N2687" s="293">
        <f>COUNTIFS($C$2662:$C$2683,"&gt;0",N2662:N2683,"&gt;0")</f>
        <v>11</v>
      </c>
      <c r="O2687" s="398"/>
      <c r="P2687" s="370"/>
      <c r="R2687" s="293">
        <f>COUNTIFS($C$2662:$C$2683,"&gt;0",R2662:R2683,"&gt;0")</f>
        <v>11</v>
      </c>
      <c r="S2687" s="472"/>
      <c r="T2687" s="370"/>
      <c r="V2687" s="293">
        <f>COUNTIFS($C$2662:$C$2683,"&gt;0",V2662:V2683,"&gt;0")</f>
        <v>11</v>
      </c>
      <c r="W2687" s="472"/>
      <c r="X2687" s="370"/>
      <c r="Z2687" s="293">
        <f>COUNTIFS($C$2662:$C$2683,"&gt;0",Z2662:Z2683,"&gt;0")</f>
        <v>11</v>
      </c>
      <c r="AA2687" s="472"/>
    </row>
    <row r="2688" spans="1:27" ht="14.1" customHeight="1" x14ac:dyDescent="0.2">
      <c r="A2688" s="359"/>
      <c r="B2688" s="20"/>
      <c r="C2688" s="303"/>
      <c r="D2688" s="303"/>
      <c r="E2688" s="377" t="s">
        <v>1332</v>
      </c>
      <c r="F2688" s="298"/>
      <c r="G2688" s="298"/>
      <c r="H2688" s="298"/>
      <c r="I2688" s="299"/>
      <c r="J2688" s="299"/>
      <c r="K2688" s="300"/>
      <c r="L2688" s="366"/>
      <c r="M2688" s="307"/>
      <c r="N2688" s="308">
        <f>COUNTIFS($C$2662:$C$2683,"**",N2662:N2683,"&gt;0")</f>
        <v>0</v>
      </c>
      <c r="O2688" s="424"/>
      <c r="P2688" s="372"/>
      <c r="Q2688" s="326"/>
      <c r="R2688" s="308">
        <f>COUNTIFS($C$2662:$C$2683,"**",R2662:R2683,"&gt;0")</f>
        <v>0</v>
      </c>
      <c r="S2688" s="473"/>
      <c r="T2688" s="372"/>
      <c r="U2688" s="326"/>
      <c r="V2688" s="308">
        <f>COUNTIFS($C$2662:$C$2683,"**",V2662:V2683,"&gt;0")</f>
        <v>0</v>
      </c>
      <c r="W2688" s="473"/>
      <c r="X2688" s="372"/>
      <c r="Y2688" s="326"/>
      <c r="Z2688" s="308">
        <f>COUNTIFS($C$2662:$C$2683,"**",Z2662:Z2683,"&gt;0")</f>
        <v>0</v>
      </c>
      <c r="AA2688" s="473"/>
    </row>
    <row r="2689" spans="1:27" ht="14.1" customHeight="1" x14ac:dyDescent="0.2">
      <c r="A2689" s="355"/>
      <c r="B2689" s="14"/>
      <c r="C2689" s="302"/>
      <c r="D2689" s="302"/>
      <c r="E2689" s="288"/>
      <c r="F2689" s="8"/>
      <c r="G2689" s="8"/>
      <c r="H2689" s="8"/>
      <c r="I2689" s="4"/>
      <c r="J2689" s="4"/>
      <c r="K2689" s="4"/>
      <c r="L2689" s="13"/>
      <c r="M2689" s="13"/>
      <c r="N2689" s="13"/>
      <c r="O2689" s="13"/>
      <c r="P2689" s="403"/>
      <c r="Q2689" s="403"/>
      <c r="R2689" s="414"/>
      <c r="S2689" s="13"/>
      <c r="T2689" s="403"/>
      <c r="U2689" s="403"/>
      <c r="V2689" s="414"/>
      <c r="W2689" s="13"/>
      <c r="X2689" s="403"/>
      <c r="Y2689" s="403"/>
      <c r="Z2689" s="414"/>
      <c r="AA2689" s="13"/>
    </row>
  </sheetData>
  <mergeCells count="10">
    <mergeCell ref="A78:B78"/>
    <mergeCell ref="A79:B79"/>
    <mergeCell ref="A302:B304"/>
    <mergeCell ref="P4:S4"/>
    <mergeCell ref="A1:AA1"/>
    <mergeCell ref="A2:AA2"/>
    <mergeCell ref="I4:K4"/>
    <mergeCell ref="L4:O4"/>
    <mergeCell ref="T4:W4"/>
    <mergeCell ref="X4:AA4"/>
  </mergeCells>
  <phoneticPr fontId="26" type="noConversion"/>
  <printOptions horizontalCentered="1"/>
  <pageMargins left="0.15" right="0.15" top="0.5" bottom="0.2" header="0" footer="0.2"/>
  <pageSetup scale="71" firstPageNumber="51" fitToHeight="43" orientation="portrait" useFirstPageNumber="1" r:id="rId1"/>
  <headerFooter alignWithMargins="0">
    <oddHeader xml:space="preserve">&amp;R
</oddHeader>
  </headerFooter>
  <rowBreaks count="60" manualBreakCount="60">
    <brk id="64" max="93" man="1"/>
    <brk id="97" max="93" man="1"/>
    <brk id="140" max="93" man="1"/>
    <brk id="184" max="93" man="1"/>
    <brk id="218" max="93" man="1"/>
    <brk id="254" max="93" man="1"/>
    <brk id="296" max="93" man="1"/>
    <brk id="342" max="93" man="1"/>
    <brk id="372" max="93" man="1"/>
    <brk id="395" max="93" man="1"/>
    <brk id="422" max="93" man="1"/>
    <brk id="480" max="93" man="1"/>
    <brk id="513" max="93" man="1"/>
    <brk id="557" max="93" man="1"/>
    <brk id="596" max="93" man="1"/>
    <brk id="615" max="93" man="1"/>
    <brk id="638" max="93" man="1"/>
    <brk id="705" max="93" man="1"/>
    <brk id="738" max="93" man="1"/>
    <brk id="807" max="93" man="1"/>
    <brk id="877" max="93" man="1"/>
    <brk id="947" max="93" man="1"/>
    <brk id="1017" max="93" man="1"/>
    <brk id="1087" max="93" man="1"/>
    <brk id="1157" max="93" man="1"/>
    <brk id="1218" max="93" man="1"/>
    <brk id="1281" max="93" man="1"/>
    <brk id="1349" max="93" man="1"/>
    <brk id="1411" max="93" man="1"/>
    <brk id="1473" max="93" man="1"/>
    <brk id="1541" max="93" man="1"/>
    <brk id="1610" max="93" man="1"/>
    <brk id="1679" max="93" man="1"/>
    <brk id="1732" max="93" man="1"/>
    <brk id="1769" max="93" man="1"/>
    <brk id="1828" max="93" man="1"/>
    <brk id="1858" max="93" man="1"/>
    <brk id="1869" max="93" man="1"/>
    <brk id="1890" max="93" man="1"/>
    <brk id="1902" max="93" man="1"/>
    <brk id="1913" max="93" man="1"/>
    <brk id="1940" max="93" man="1"/>
    <brk id="1968" max="93" man="1"/>
    <brk id="2022" max="93" man="1"/>
    <brk id="2074" max="93" man="1"/>
    <brk id="2119" max="93" man="1"/>
    <brk id="2147" max="93" man="1"/>
    <brk id="2175" max="93" man="1"/>
    <brk id="2208" max="93" man="1"/>
    <brk id="2262" max="93" man="1"/>
    <brk id="2299" max="93" man="1"/>
    <brk id="2358" max="93" man="1"/>
    <brk id="2412" max="93" man="1"/>
    <brk id="2431" max="93" man="1"/>
    <brk id="2469" max="93" man="1"/>
    <brk id="2536" max="93" man="1"/>
    <brk id="2572" max="93" man="1"/>
    <brk id="2597" max="93" man="1"/>
    <brk id="2625" max="93" man="1"/>
    <brk id="2658" max="9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Sheet2</vt:lpstr>
      <vt:lpstr>1-16 &amp;17 FY revenue for book</vt:lpstr>
      <vt:lpstr>1-19 APPROP ORD # 1 MAYOR</vt:lpstr>
      <vt:lpstr>1-12 dept summary</vt:lpstr>
      <vt:lpstr>105</vt:lpstr>
      <vt:lpstr>102</vt:lpstr>
      <vt:lpstr>pay</vt:lpstr>
      <vt:lpstr>'102'!Print_Area</vt:lpstr>
      <vt:lpstr>'105'!Print_Area</vt:lpstr>
      <vt:lpstr>'1-12 dept summary'!Print_Area</vt:lpstr>
      <vt:lpstr>'1-16 &amp;17 FY revenue for book'!Print_Area</vt:lpstr>
      <vt:lpstr>'1-19 APPROP ORD # 1 MAYOR'!Print_Area</vt:lpstr>
      <vt:lpstr>'102'!Print_Titles</vt:lpstr>
      <vt:lpstr>'105'!Print_Titles</vt:lpstr>
      <vt:lpstr>'1-16 &amp;17 FY revenue for book'!Print_Titles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CITY OF NEW HAVEN</dc:creator>
  <cp:lastModifiedBy>Michael Gormany</cp:lastModifiedBy>
  <cp:lastPrinted>2020-03-27T14:06:49Z</cp:lastPrinted>
  <dcterms:created xsi:type="dcterms:W3CDTF">1999-10-14T20:01:34Z</dcterms:created>
  <dcterms:modified xsi:type="dcterms:W3CDTF">2020-04-21T19:49:20Z</dcterms:modified>
</cp:coreProperties>
</file>